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tabRatio="807" activeTab="2"/>
  </bookViews>
  <sheets>
    <sheet name="Ejec. gasto  (2)" sheetId="1" r:id="rId1"/>
    <sheet name="relacion ingresos" sheetId="2" r:id="rId2"/>
    <sheet name="relacion de gastos" sheetId="3" r:id="rId3"/>
    <sheet name="VAR. CXP" sheetId="4" r:id="rId4"/>
    <sheet name="VAR. EFECT" sheetId="5" r:id="rId5"/>
    <sheet name="EJ. INGRESO" sheetId="6" r:id="rId6"/>
    <sheet name="Ejec. gasto " sheetId="7" r:id="rId7"/>
  </sheets>
  <definedNames>
    <definedName name="_xlnm.Print_Area" localSheetId="5">'EJ. INGRESO'!$A$1:$G$45</definedName>
    <definedName name="_xlnm.Print_Area" localSheetId="6">'Ejec. gasto '!$A$1:$Q$317</definedName>
    <definedName name="_xlnm.Print_Area" localSheetId="0">'Ejec. gasto  (2)'!$A$1:$Q$258</definedName>
    <definedName name="_xlnm.Print_Area" localSheetId="2">'relacion de gastos'!$A$1:$K$27</definedName>
    <definedName name="_xlnm.Print_Area" localSheetId="1">'relacion ingresos'!$A$1:$H$38</definedName>
    <definedName name="_xlnm.Print_Area" localSheetId="4">'VAR. EFECT'!$A$1:$B$11</definedName>
  </definedNames>
  <calcPr fullCalcOnLoad="1"/>
</workbook>
</file>

<file path=xl/sharedStrings.xml><?xml version="1.0" encoding="utf-8"?>
<sst xmlns="http://schemas.openxmlformats.org/spreadsheetml/2006/main" count="862" uniqueCount="318">
  <si>
    <t>INFORME MENSUAL DEL INGRESO</t>
  </si>
  <si>
    <t>Formulario No. 1</t>
  </si>
  <si>
    <t>INSTITUCION:  JARDIN BOTANICO NACIONAL "DR. RAFAEL Ma. MOSCOSO".</t>
  </si>
  <si>
    <t>REGISTRO INTERNO ONAPRES</t>
  </si>
  <si>
    <t>CODIGO:</t>
  </si>
  <si>
    <t>NUMERO:</t>
  </si>
  <si>
    <t>HORA:</t>
  </si>
  <si>
    <t>FECHA:</t>
  </si>
  <si>
    <t>Clasificación del Ingreso</t>
  </si>
  <si>
    <t>Denominación de la Cuenta</t>
  </si>
  <si>
    <t>Fondo</t>
  </si>
  <si>
    <t>Ingresos</t>
  </si>
  <si>
    <t>en el Mes</t>
  </si>
  <si>
    <t>TRANSFERENCIAS CORRIENTES</t>
  </si>
  <si>
    <t>DEL SECTOR PRIVADO INTERNO</t>
  </si>
  <si>
    <t xml:space="preserve">DE LA ADMINISTRACION CENTRAL </t>
  </si>
  <si>
    <t>OTROS INGRESOS</t>
  </si>
  <si>
    <t>VENTAS DE MERCANCIA DEL ESTADO</t>
  </si>
  <si>
    <t>DEL GOBIERNO GENERAL</t>
  </si>
  <si>
    <t>VENTAS DE SERVICIOS DEL ESTADO</t>
  </si>
  <si>
    <t>RENTA DE LA PROPIEDAD</t>
  </si>
  <si>
    <t>ALQUILERES</t>
  </si>
  <si>
    <t>EJECUCION PRESUPUESTARIA DEL GASTO</t>
  </si>
  <si>
    <t>Formulario No. 2</t>
  </si>
  <si>
    <t>IMPUTACION PRESUPUESTARIA</t>
  </si>
  <si>
    <t>EJECUCION  DEL GASTO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</si>
  <si>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</si>
  <si>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</si>
  <si>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</si>
  <si>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</si>
  <si>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</si>
  <si>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</si>
  <si>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</si>
  <si>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</si>
  <si>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</si>
  <si>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</si>
  <si>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OBRA</t>
  </si>
  <si>
    <t>GEOG.</t>
  </si>
  <si>
    <t>TOTAL</t>
  </si>
  <si>
    <t>__________________________</t>
  </si>
  <si>
    <t>____________________________________</t>
  </si>
  <si>
    <t>Responsable del Registro</t>
  </si>
  <si>
    <t>_________________________</t>
  </si>
  <si>
    <t xml:space="preserve">                                                                                      __________________________________</t>
  </si>
  <si>
    <t>Jardin Botanico Nacional</t>
  </si>
  <si>
    <t xml:space="preserve">Analisis de ingreso por Cuentas Bancarias </t>
  </si>
  <si>
    <t>Cuenta Banco Ingreso</t>
  </si>
  <si>
    <t>General</t>
  </si>
  <si>
    <t>Boleteria</t>
  </si>
  <si>
    <t>Horticultura</t>
  </si>
  <si>
    <t>Convenio</t>
  </si>
  <si>
    <t>Herbario</t>
  </si>
  <si>
    <t>Total</t>
  </si>
  <si>
    <t>Alquileres</t>
  </si>
  <si>
    <t>Ventas de la Tienda</t>
  </si>
  <si>
    <t xml:space="preserve">Otros ingresos </t>
  </si>
  <si>
    <t>Sub total</t>
  </si>
  <si>
    <t>Relacion de los Gastos por Cuentas Bancarias</t>
  </si>
  <si>
    <t>Cuentas de Gastos</t>
  </si>
  <si>
    <t>Cafeteria</t>
  </si>
  <si>
    <t xml:space="preserve">Convenio </t>
  </si>
  <si>
    <t>Gastos</t>
  </si>
  <si>
    <t>MES:</t>
  </si>
  <si>
    <t xml:space="preserve">MES: </t>
  </si>
  <si>
    <t xml:space="preserve">AÑO: </t>
  </si>
  <si>
    <t>Saldo Inicial</t>
  </si>
  <si>
    <t>Cuentas por pagar proveedores</t>
  </si>
  <si>
    <t>Otras cuentas por pagar</t>
  </si>
  <si>
    <t>Retenciones por pagar</t>
  </si>
  <si>
    <t>Total deuda del mes</t>
  </si>
  <si>
    <t>Deuda acumulada</t>
  </si>
  <si>
    <t>Pagos proveedores</t>
  </si>
  <si>
    <t>Pago Retenciones</t>
  </si>
  <si>
    <t>Total pago del mes</t>
  </si>
  <si>
    <t>Saldo Final</t>
  </si>
  <si>
    <t>menos: saldo inicial</t>
  </si>
  <si>
    <t>Jardín Botánico Nacional "Dr. Rafael Ma. Moscoso".</t>
  </si>
  <si>
    <t>Menos: Saldo Inicial</t>
  </si>
  <si>
    <t>Más:  Ingresos del Mes</t>
  </si>
  <si>
    <t>Disponibilidades</t>
  </si>
  <si>
    <t>Menos: Gastos del Mes</t>
  </si>
  <si>
    <t>Balance final de efectivo</t>
  </si>
  <si>
    <t>Nombre de la Cuenta</t>
  </si>
  <si>
    <t>Cuentas por Pagar Proveedores</t>
  </si>
  <si>
    <t>Acumulacion y Retenc. Por pagar</t>
  </si>
  <si>
    <t>Otras Cuentas por pagar</t>
  </si>
  <si>
    <t xml:space="preserve">            Jardín Botánico Nacional "Dr. Rafael Ma. Moscoso".</t>
  </si>
  <si>
    <t>Ventas de la Boletas</t>
  </si>
  <si>
    <t xml:space="preserve">Club de Caminantes </t>
  </si>
  <si>
    <t>Anticipos</t>
  </si>
  <si>
    <t>Cargos  Bancarios</t>
  </si>
  <si>
    <t>Sub- Total</t>
  </si>
  <si>
    <t>Total General</t>
  </si>
  <si>
    <t>VARIACION</t>
  </si>
  <si>
    <t>Mas: deuda del mes:</t>
  </si>
  <si>
    <t>Menos: pagos del mes:</t>
  </si>
  <si>
    <t>Pago otras cuentas por pagar</t>
  </si>
  <si>
    <t>De la administracion Central</t>
  </si>
  <si>
    <t>Plantas Acuaticas</t>
  </si>
  <si>
    <t>Peces</t>
  </si>
  <si>
    <t>Plantas Vivero</t>
  </si>
  <si>
    <t>Boletas Pab. Orquideas</t>
  </si>
  <si>
    <t>Fondocyt</t>
  </si>
  <si>
    <t>__________________</t>
  </si>
  <si>
    <t>CONTRIBUCIONES DE LA SEGURIDAD SOCIAL</t>
  </si>
  <si>
    <t>SEGURO DE SALUD Y RIESGO LABORAL</t>
  </si>
  <si>
    <t>CONTRIBUCIÓN PATRONAL</t>
  </si>
  <si>
    <t>SEGURO DE PENSIONES</t>
  </si>
  <si>
    <t>CONTRIBUCION PATRONAL</t>
  </si>
  <si>
    <t>TIPO</t>
  </si>
  <si>
    <t>Abono</t>
  </si>
  <si>
    <t xml:space="preserve"> </t>
  </si>
  <si>
    <t>Variación  (Aumento)</t>
  </si>
  <si>
    <t xml:space="preserve">                                         Trabajo Realizado por           Firma Responsable y Sello de la Institución</t>
  </si>
  <si>
    <t xml:space="preserve">SERVICIOS PERSONALES </t>
  </si>
  <si>
    <t xml:space="preserve">REMUNERACIONES </t>
  </si>
  <si>
    <t xml:space="preserve">Sueldos al personal contratado y/o igualado </t>
  </si>
  <si>
    <t xml:space="preserve">SOBRESUELDOS </t>
  </si>
  <si>
    <t xml:space="preserve">Compensación </t>
  </si>
  <si>
    <t xml:space="preserve">Compensación por gastos de alimentación </t>
  </si>
  <si>
    <t xml:space="preserve">GRATIFICACIONES Y BONIFICACIONES </t>
  </si>
  <si>
    <t xml:space="preserve">SERVICIOS NO PERSONALES </t>
  </si>
  <si>
    <t xml:space="preserve">SERVICIOS BASICOS </t>
  </si>
  <si>
    <t>Comunicación</t>
  </si>
  <si>
    <t xml:space="preserve">Teléfono local </t>
  </si>
  <si>
    <t xml:space="preserve">TRANSPORTE Y ALMACENAJE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</si>
  <si>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</si>
  <si>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</si>
  <si>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</si>
  <si>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PAPEL, CARTON E IMPRESOS </t>
  </si>
  <si>
    <t xml:space="preserve">Productos de papel y cartón </t>
  </si>
  <si>
    <t xml:space="preserve">COMBUSTIBLES, LUBRICANTES, PRODUCTOS QUIMICOS Y CONEXOS </t>
  </si>
  <si>
    <t xml:space="preserve">PRODUCTOS Y UTILES VARIOS </t>
  </si>
  <si>
    <t>INSTITUCION: JARDIN BOTANICO NACIONAL "DR. RAFAEL Ma. MOSCOSO"</t>
  </si>
  <si>
    <t xml:space="preserve">OBJETO </t>
  </si>
  <si>
    <t xml:space="preserve">CUENTA </t>
  </si>
  <si>
    <t xml:space="preserve">SUBCUENTA </t>
  </si>
  <si>
    <t xml:space="preserve">AUXILIAR </t>
  </si>
  <si>
    <t>DESCRIPCION</t>
  </si>
  <si>
    <t xml:space="preserve">TOTAL </t>
  </si>
  <si>
    <t>ACTIVIDAD NO.3</t>
  </si>
  <si>
    <t>DISMINUCION DE PASIVOS</t>
  </si>
  <si>
    <t>TOTAL  GENERAL</t>
  </si>
  <si>
    <t>SUB-TOTAL</t>
  </si>
  <si>
    <t>Firma Responsable y Sello de la Institucion</t>
  </si>
  <si>
    <t>Trabajo Realizado por</t>
  </si>
  <si>
    <t>SERVICIOS NO PERSONALES</t>
  </si>
  <si>
    <t>ACTIVIDAD 2</t>
  </si>
  <si>
    <t xml:space="preserve">Remuneraciones al personal fijo </t>
  </si>
  <si>
    <t xml:space="preserve">Sueldos fijos </t>
  </si>
  <si>
    <t xml:space="preserve">BIENES MUEBLES, INMUEBLES E INTANGIBLES </t>
  </si>
  <si>
    <t>OTROS SERVICIOS NO PERSONALES</t>
  </si>
  <si>
    <t>Incremento de Disponibilidades Internas</t>
  </si>
  <si>
    <t>APLICACIONES FINANCIERAS</t>
  </si>
  <si>
    <t>Publicidad y Propaganda</t>
  </si>
  <si>
    <t>Agua</t>
  </si>
  <si>
    <t>Energia Electrica</t>
  </si>
  <si>
    <t>Servicio de Internet y Telefono por Cable</t>
  </si>
  <si>
    <t>Telefax y Correos</t>
  </si>
  <si>
    <t>Servicio Telefonico de Larga Distancia</t>
  </si>
  <si>
    <t>Compensacion por horas extraordinarias</t>
  </si>
  <si>
    <t>VIATICOS</t>
  </si>
  <si>
    <t>Otros Servicios Tecnicos Profesionales</t>
  </si>
  <si>
    <t>Compensacion por Resultados</t>
  </si>
  <si>
    <t>Viaticos dentro del Pais</t>
  </si>
  <si>
    <t xml:space="preserve">Peaje </t>
  </si>
  <si>
    <t>Productos electricos y Afines</t>
  </si>
  <si>
    <t>Gasolina</t>
  </si>
  <si>
    <t xml:space="preserve">Tierra </t>
  </si>
  <si>
    <t>Tarros Vivero</t>
  </si>
  <si>
    <t>Orquideas</t>
  </si>
  <si>
    <t>Prima de Transporte</t>
  </si>
  <si>
    <t>Gasoil</t>
  </si>
  <si>
    <t>Servicios Funerarios</t>
  </si>
  <si>
    <t>Equipo Computacional</t>
  </si>
  <si>
    <t>Transferencias Corrientes al Sector Privado</t>
  </si>
  <si>
    <t>PUBLICIDAD IMPRESION Y ENCUADERNACION</t>
  </si>
  <si>
    <t>MOBILIARIO Y EQUIPO</t>
  </si>
  <si>
    <t>COMBUSTIBLES Y LUBRICANTES</t>
  </si>
  <si>
    <t>SEGUROS</t>
  </si>
  <si>
    <t>Seguros de Bienes Muebles</t>
  </si>
  <si>
    <t>Seguros de Personas</t>
  </si>
  <si>
    <t>Recoleccion de Residuos Solidos {Basura}</t>
  </si>
  <si>
    <t xml:space="preserve">Otros Mobiliarios y Equipos </t>
  </si>
  <si>
    <t>GASTOS</t>
  </si>
  <si>
    <t>Contribuciones al Seguro de Pensiones</t>
  </si>
  <si>
    <t>Contribuciones al Seguro de Salud</t>
  </si>
  <si>
    <t>Comisiones y Gastos Bancarios</t>
  </si>
  <si>
    <t>3.2.0.1</t>
  </si>
  <si>
    <t>3.2.0.2</t>
  </si>
  <si>
    <t>ACTIVIDAD 1</t>
  </si>
  <si>
    <t>10.01.001</t>
  </si>
  <si>
    <t>00</t>
  </si>
  <si>
    <t>Semillas</t>
  </si>
  <si>
    <t>Alquiler Tren</t>
  </si>
  <si>
    <t>Becas Nacionales</t>
  </si>
  <si>
    <t>Material para Limpieza</t>
  </si>
  <si>
    <t>Prestaciones Laborales</t>
  </si>
  <si>
    <t>Automoviles y Camiones</t>
  </si>
  <si>
    <t>Contribuciones al Seguro de Riesgo Laboral</t>
  </si>
  <si>
    <t>poner</t>
  </si>
  <si>
    <t>AUX</t>
  </si>
  <si>
    <t>CUENTA</t>
  </si>
  <si>
    <t>SUBGRUPO</t>
  </si>
  <si>
    <t>GRUPO</t>
  </si>
  <si>
    <t>"05"</t>
  </si>
  <si>
    <t>"06"</t>
  </si>
  <si>
    <t>INGRESOS DIVERSOS</t>
  </si>
  <si>
    <t>Colectora</t>
  </si>
  <si>
    <t>CR a Cta de Xone Entert</t>
  </si>
  <si>
    <t>Nota de Debito por Retencion 5% Tarjeta</t>
  </si>
  <si>
    <t>Nota de Debito Carnet</t>
  </si>
  <si>
    <t xml:space="preserve">Remuneraciones  personal con carácter transitorio </t>
  </si>
  <si>
    <t>\</t>
  </si>
  <si>
    <t>Disminucion de pasivo corriente</t>
  </si>
  <si>
    <t>Disminucion de Cuentas por Pagar internas de c/p</t>
  </si>
  <si>
    <t>Incremento de Activos Financieros Corrientes</t>
  </si>
  <si>
    <t>Correspondiente al Mes de Julio del 2014</t>
  </si>
  <si>
    <t>Por el mes de Julio del 2014</t>
  </si>
  <si>
    <t xml:space="preserve"> Variación de Cuentas por Pagar del més de Julio del 2014</t>
  </si>
  <si>
    <t>Julio</t>
  </si>
  <si>
    <t>Junio</t>
  </si>
  <si>
    <t>Variación de Efectivo del mes de Julio  del 2014</t>
  </si>
  <si>
    <t>JULIO</t>
  </si>
  <si>
    <t>Libros</t>
  </si>
  <si>
    <t>Curso Diseno y Manten de Orquideas</t>
  </si>
  <si>
    <t>Combustible y Lubricantes (bot.</t>
  </si>
  <si>
    <t>Viaticos d/del pais (bot.</t>
  </si>
  <si>
    <t xml:space="preserve">Campamentos (Contrib. </t>
  </si>
  <si>
    <t>Eventos Generales</t>
  </si>
  <si>
    <t>Impresion y Encuadernacion</t>
  </si>
  <si>
    <t>Pasajes</t>
  </si>
  <si>
    <t>Peaje</t>
  </si>
  <si>
    <t>Productos de Artes Graficas</t>
  </si>
  <si>
    <t>Productos Medicinales</t>
  </si>
  <si>
    <t xml:space="preserve">Articulos de Plastico </t>
  </si>
  <si>
    <t>Productos Ferrosos</t>
  </si>
  <si>
    <t>Estructuras Mecanicas Acabadas</t>
  </si>
  <si>
    <t>Insecticidas Fumigantes y Otros</t>
  </si>
  <si>
    <t>Gas GLP</t>
  </si>
  <si>
    <t xml:space="preserve">Utiles de escritorio, oficina informática/enseñanza </t>
  </si>
  <si>
    <t>Mantenim. Y Reparacion de Equipo de Comunicac</t>
  </si>
  <si>
    <t>Utiles de Escritorio, Ofic. Informatica y Ensenanza</t>
  </si>
  <si>
    <t>Productos de Cal</t>
  </si>
  <si>
    <t>Limpieza e Higiene</t>
  </si>
  <si>
    <t>PRODUCTOS DE CUERO, CAUCHO Y PLASTICO</t>
  </si>
  <si>
    <t>PRODUCTOS FARMACEUTICOS</t>
  </si>
  <si>
    <t>PODUCTOS DE MINERALES, METALICOS Y NO METAL</t>
  </si>
  <si>
    <t>Mantenim y Reparac.d/Equipo Transp Tracc/Elevac</t>
  </si>
  <si>
    <t>Articulos de Caucho</t>
  </si>
  <si>
    <t>Productos de Vidrio</t>
  </si>
  <si>
    <t>Aceites y Grasas</t>
  </si>
  <si>
    <t>Lubricantes</t>
  </si>
  <si>
    <t>Libros, Revistas y Periodicos</t>
  </si>
  <si>
    <t>TRANSPORTE Y ALMACENAJE</t>
  </si>
  <si>
    <t>SERVICIOS DE CONSERV REPARAC. MENORES E INSTALAC. TEMP</t>
  </si>
  <si>
    <t>PRODUCTOS Y UTILES VARIOS</t>
  </si>
  <si>
    <t>COMBUST. LUBRICANTES, PROD. QUIM. Y CONEXOS</t>
  </si>
  <si>
    <t>Electrodometicos</t>
  </si>
  <si>
    <t>cuadrado</t>
  </si>
  <si>
    <t>Pago Tesoreria de la Seguridad Social</t>
  </si>
  <si>
    <t>Pago de la Tesoreria de la Seguridad Social</t>
  </si>
  <si>
    <t xml:space="preserve">Pago Energia Electrica </t>
  </si>
  <si>
    <t>Reintegros cks nos. 19826-19613</t>
  </si>
  <si>
    <t>Instituto tecnologico Sol 128</t>
  </si>
  <si>
    <t>Tarjeta Credito d/f 08/11/2012 reportado</t>
  </si>
  <si>
    <t>Deposito tarjeta de credito</t>
  </si>
  <si>
    <t>Dep[osito en transito d/f 16/5/14, en la cta colector</t>
  </si>
  <si>
    <t xml:space="preserve">      </t>
  </si>
  <si>
    <t>Cta Unica</t>
  </si>
  <si>
    <t>Transferencia Corriente</t>
  </si>
  <si>
    <t>Aportaciones del gasto de Capital</t>
  </si>
  <si>
    <t>Maquinarias y Equipo</t>
  </si>
  <si>
    <t>Maquinarias y Equipos</t>
  </si>
  <si>
    <t>PRODUCTOS D/MINERALES METALICOS Y NO METAL.</t>
  </si>
  <si>
    <t>MATERIALES Y SUMINISTROS</t>
  </si>
  <si>
    <t>Maquinarias, Otros Equipos y Herramientas</t>
  </si>
  <si>
    <t>BIENES MUEBLES, INMUEBLES E INTANGIBLES</t>
  </si>
  <si>
    <t>Publicidad, Impresion y Encuadernacion</t>
  </si>
  <si>
    <t>Servic. Conservac. Reparaciones menores e Instalac</t>
  </si>
  <si>
    <t>Mobiliario y Equipo</t>
  </si>
  <si>
    <t>Alimentos y Bebidas para Personas</t>
  </si>
  <si>
    <t>Productos Agroforestal y Pecuario</t>
  </si>
  <si>
    <t>.</t>
  </si>
  <si>
    <t>Hilados  y Telas</t>
  </si>
  <si>
    <t>Productos de Papel y Carton</t>
  </si>
  <si>
    <t>Combustibles y Lubricantes</t>
  </si>
  <si>
    <t>Productos Quimicos y Conexos</t>
  </si>
  <si>
    <t>Productos de Cemento</t>
  </si>
  <si>
    <t>Alimentos y Productos Agroforestales</t>
  </si>
  <si>
    <t>Textiles y Vestuarios</t>
  </si>
  <si>
    <t>Productos de Papel, Carton e Impresos</t>
  </si>
  <si>
    <t>Productos de Cuero, Caucho y Plastico</t>
  </si>
  <si>
    <t>Llantas y Neumaticos</t>
  </si>
  <si>
    <t>Articulos de Plastico</t>
  </si>
  <si>
    <t>Productos de Arcilla y Derivados</t>
  </si>
  <si>
    <t>Utiles de Cocina y Comedor</t>
  </si>
  <si>
    <t>Productos Electricos y Afines</t>
  </si>
  <si>
    <t>Abonos y Fertilizantes</t>
  </si>
  <si>
    <t>Variacion (Disminucion)</t>
  </si>
  <si>
    <t>Pago Libramiento fondo 100</t>
  </si>
  <si>
    <t>Pago libramiento fondo 95</t>
  </si>
  <si>
    <t>Pago Retenciones/libramiento fondo propio</t>
  </si>
  <si>
    <t>Pago Retenciones y Acumulaciones Nomina</t>
  </si>
  <si>
    <t>Deposito en transito d/f 08/11/2012 reportado</t>
  </si>
  <si>
    <t>Cierre de Cajas Chicas</t>
  </si>
  <si>
    <t>Disminucion de Activos Financieros Corrientes</t>
  </si>
  <si>
    <t>Disminucion de Disponibilidades Internas</t>
  </si>
  <si>
    <t>Otras Transf. Corrientes a Instituc Publicas no fcieras nac.</t>
  </si>
  <si>
    <t>Otros Equipos de Transporte</t>
  </si>
  <si>
    <t>Otros Alquileres</t>
  </si>
  <si>
    <t>Alquileres y Rentas</t>
  </si>
  <si>
    <t>Segregacion de partida registrada dos veces</t>
  </si>
  <si>
    <t>Dep.(transferencia regist. en junio y en tesor en jul</t>
  </si>
  <si>
    <t>SERVICIOS D/CONSERV REPARAC MENORES E INSTALAC TEMP</t>
  </si>
  <si>
    <t>Transporte y almacenaje</t>
  </si>
  <si>
    <t>Vehiculos y equipos de transporte traccion y elevacion</t>
  </si>
  <si>
    <t>Cuenta Unica  (pago retenciones lib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</si>
</sst>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409]dddd\,\ mmmm\ dd\,\ yyyy"/>
    <numFmt numFmtId="185" formatCode="[$-409]h:mm:ss\ AM/PM"/>
    <numFmt numFmtId="186" formatCode="_(* #,##0.000_);_(* \(#,##0.000\);_(* &quot;-&quot;??_);_(@_)"/>
    <numFmt numFmtId="187" formatCode="_(* #,##0.0000_);_(* \(#,##0.0000\);_(* &quot;-&quot;??_);_(@_)"/>
    <numFmt numFmtId="188" formatCode="0.0"/>
  </numFmts>
  <fonts count="73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3" tint="-0.4999699890613556"/>
      <name val="Arial"/>
      <family val="2"/>
    </font>
    <font>
      <sz val="11"/>
      <color theme="1"/>
      <name val="Arial"/>
      <family val="2"/>
    </font>
    <font>
      <sz val="12"/>
      <color theme="3" tint="-0.4999699890613556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3" tint="-0.4999699890613556"/>
      <name val="Arial"/>
      <family val="2"/>
    </font>
    <font>
      <sz val="11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9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75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4" fontId="2" fillId="0" borderId="0" xfId="0" applyNumberFormat="1" applyFont="1" applyFill="1" applyBorder="1" applyAlignment="1">
      <alignment/>
    </xf>
    <xf numFmtId="43" fontId="2" fillId="0" borderId="0" xfId="47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3" fontId="3" fillId="0" borderId="0" xfId="47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8" fontId="5" fillId="0" borderId="0" xfId="0" applyNumberFormat="1" applyFont="1" applyBorder="1" applyAlignment="1">
      <alignment/>
    </xf>
    <xf numFmtId="43" fontId="4" fillId="0" borderId="0" xfId="47" applyFont="1" applyBorder="1" applyAlignment="1">
      <alignment/>
    </xf>
    <xf numFmtId="43" fontId="0" fillId="0" borderId="0" xfId="47" applyFont="1" applyBorder="1" applyAlignment="1">
      <alignment/>
    </xf>
    <xf numFmtId="0" fontId="0" fillId="0" borderId="0" xfId="0" applyAlignment="1">
      <alignment horizontal="center"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3" fontId="12" fillId="0" borderId="0" xfId="47" applyFont="1" applyAlignment="1">
      <alignment/>
    </xf>
    <xf numFmtId="43" fontId="0" fillId="0" borderId="0" xfId="47" applyFont="1" applyBorder="1" applyAlignment="1">
      <alignment/>
    </xf>
    <xf numFmtId="43" fontId="3" fillId="0" borderId="0" xfId="47" applyFont="1" applyBorder="1" applyAlignment="1">
      <alignment horizontal="center"/>
    </xf>
    <xf numFmtId="43" fontId="0" fillId="0" borderId="17" xfId="47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horizontal="center"/>
    </xf>
    <xf numFmtId="4" fontId="0" fillId="0" borderId="0" xfId="0" applyNumberFormat="1" applyFont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7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3" fontId="3" fillId="0" borderId="0" xfId="47" applyFont="1" applyAlignment="1">
      <alignment/>
    </xf>
    <xf numFmtId="0" fontId="62" fillId="0" borderId="19" xfId="0" applyFont="1" applyFill="1" applyBorder="1" applyAlignment="1">
      <alignment vertical="center"/>
    </xf>
    <xf numFmtId="0" fontId="63" fillId="0" borderId="19" xfId="0" applyFont="1" applyFill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2" fillId="33" borderId="19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 shrinkToFit="1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vertical="center"/>
    </xf>
    <xf numFmtId="0" fontId="63" fillId="33" borderId="22" xfId="0" applyFont="1" applyFill="1" applyBorder="1" applyAlignment="1">
      <alignment vertical="center"/>
    </xf>
    <xf numFmtId="0" fontId="62" fillId="33" borderId="22" xfId="0" applyFont="1" applyFill="1" applyBorder="1" applyAlignment="1">
      <alignment vertical="center"/>
    </xf>
    <xf numFmtId="0" fontId="64" fillId="33" borderId="19" xfId="0" applyFont="1" applyFill="1" applyBorder="1" applyAlignment="1">
      <alignment vertical="center"/>
    </xf>
    <xf numFmtId="0" fontId="62" fillId="0" borderId="0" xfId="0" applyFont="1" applyBorder="1" applyAlignment="1">
      <alignment vertical="center"/>
    </xf>
    <xf numFmtId="4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" fontId="14" fillId="33" borderId="0" xfId="0" applyNumberFormat="1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/>
    </xf>
    <xf numFmtId="0" fontId="62" fillId="0" borderId="15" xfId="0" applyFont="1" applyFill="1" applyBorder="1" applyAlignment="1">
      <alignment vertical="center"/>
    </xf>
    <xf numFmtId="0" fontId="62" fillId="0" borderId="26" xfId="0" applyFont="1" applyFill="1" applyBorder="1" applyAlignment="1">
      <alignment vertical="center"/>
    </xf>
    <xf numFmtId="0" fontId="63" fillId="33" borderId="27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43" fontId="0" fillId="0" borderId="0" xfId="47" applyFont="1" applyAlignment="1">
      <alignment/>
    </xf>
    <xf numFmtId="0" fontId="64" fillId="33" borderId="28" xfId="0" applyFont="1" applyFill="1" applyBorder="1" applyAlignment="1">
      <alignment vertical="center"/>
    </xf>
    <xf numFmtId="0" fontId="9" fillId="33" borderId="22" xfId="0" applyFont="1" applyFill="1" applyBorder="1" applyAlignment="1">
      <alignment/>
    </xf>
    <xf numFmtId="0" fontId="9" fillId="0" borderId="22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6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43" fontId="0" fillId="0" borderId="0" xfId="47" applyFont="1" applyFill="1" applyBorder="1" applyAlignment="1">
      <alignment/>
    </xf>
    <xf numFmtId="43" fontId="0" fillId="0" borderId="0" xfId="47" applyFont="1" applyFill="1" applyBorder="1" applyAlignment="1">
      <alignment/>
    </xf>
    <xf numFmtId="43" fontId="4" fillId="0" borderId="0" xfId="47" applyFont="1" applyFill="1" applyBorder="1" applyAlignment="1">
      <alignment/>
    </xf>
    <xf numFmtId="43" fontId="0" fillId="0" borderId="26" xfId="47" applyFont="1" applyFill="1" applyBorder="1" applyAlignment="1">
      <alignment/>
    </xf>
    <xf numFmtId="43" fontId="0" fillId="0" borderId="26" xfId="47" applyFont="1" applyFill="1" applyBorder="1" applyAlignment="1">
      <alignment/>
    </xf>
    <xf numFmtId="0" fontId="4" fillId="0" borderId="30" xfId="0" applyFont="1" applyBorder="1" applyAlignment="1">
      <alignment/>
    </xf>
    <xf numFmtId="0" fontId="0" fillId="0" borderId="30" xfId="0" applyFont="1" applyBorder="1" applyAlignment="1">
      <alignment/>
    </xf>
    <xf numFmtId="43" fontId="4" fillId="0" borderId="26" xfId="0" applyNumberFormat="1" applyFont="1" applyBorder="1" applyAlignment="1">
      <alignment/>
    </xf>
    <xf numFmtId="43" fontId="0" fillId="33" borderId="0" xfId="47" applyFont="1" applyFill="1" applyBorder="1" applyAlignment="1">
      <alignment/>
    </xf>
    <xf numFmtId="0" fontId="63" fillId="33" borderId="10" xfId="0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43" fontId="8" fillId="0" borderId="0" xfId="47" applyFont="1" applyBorder="1" applyAlignment="1">
      <alignment/>
    </xf>
    <xf numFmtId="0" fontId="62" fillId="0" borderId="31" xfId="0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2" fillId="0" borderId="32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3" fillId="33" borderId="33" xfId="0" applyFont="1" applyFill="1" applyBorder="1" applyAlignment="1">
      <alignment vertical="center"/>
    </xf>
    <xf numFmtId="43" fontId="63" fillId="33" borderId="19" xfId="47" applyFont="1" applyFill="1" applyBorder="1" applyAlignment="1">
      <alignment horizontal="left" vertical="center" wrapText="1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9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34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2" fillId="33" borderId="18" xfId="0" applyFont="1" applyFill="1" applyBorder="1" applyAlignment="1">
      <alignment horizontal="center" vertical="center" textRotation="90"/>
    </xf>
    <xf numFmtId="0" fontId="62" fillId="33" borderId="36" xfId="0" applyFont="1" applyFill="1" applyBorder="1" applyAlignment="1">
      <alignment horizontal="center" vertical="center" textRotation="90"/>
    </xf>
    <xf numFmtId="0" fontId="62" fillId="33" borderId="18" xfId="0" applyFont="1" applyFill="1" applyBorder="1" applyAlignment="1">
      <alignment horizontal="center" vertical="center"/>
    </xf>
    <xf numFmtId="178" fontId="8" fillId="0" borderId="37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17" xfId="0" applyFont="1" applyBorder="1" applyAlignment="1">
      <alignment/>
    </xf>
    <xf numFmtId="43" fontId="9" fillId="0" borderId="39" xfId="47" applyFont="1" applyBorder="1" applyAlignment="1">
      <alignment/>
    </xf>
    <xf numFmtId="0" fontId="9" fillId="0" borderId="40" xfId="0" applyFont="1" applyBorder="1" applyAlignment="1">
      <alignment horizontal="center"/>
    </xf>
    <xf numFmtId="49" fontId="9" fillId="0" borderId="26" xfId="47" applyNumberFormat="1" applyFont="1" applyBorder="1" applyAlignment="1">
      <alignment horizontal="center" wrapText="1"/>
    </xf>
    <xf numFmtId="49" fontId="9" fillId="0" borderId="26" xfId="47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62" fillId="0" borderId="17" xfId="0" applyFont="1" applyFill="1" applyBorder="1" applyAlignment="1">
      <alignment vertical="center"/>
    </xf>
    <xf numFmtId="43" fontId="8" fillId="0" borderId="0" xfId="0" applyNumberFormat="1" applyFon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23" xfId="0" applyNumberFormat="1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2" fillId="0" borderId="41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right"/>
    </xf>
    <xf numFmtId="43" fontId="8" fillId="0" borderId="35" xfId="47" applyFont="1" applyFill="1" applyBorder="1" applyAlignment="1">
      <alignment horizontal="right"/>
    </xf>
    <xf numFmtId="43" fontId="8" fillId="33" borderId="39" xfId="47" applyFont="1" applyFill="1" applyBorder="1" applyAlignment="1">
      <alignment horizontal="right"/>
    </xf>
    <xf numFmtId="4" fontId="8" fillId="33" borderId="26" xfId="0" applyNumberFormat="1" applyFont="1" applyFill="1" applyBorder="1" applyAlignment="1">
      <alignment horizontal="right"/>
    </xf>
    <xf numFmtId="43" fontId="8" fillId="33" borderId="11" xfId="47" applyFont="1" applyFill="1" applyBorder="1" applyAlignment="1">
      <alignment horizontal="right"/>
    </xf>
    <xf numFmtId="43" fontId="8" fillId="33" borderId="42" xfId="47" applyFont="1" applyFill="1" applyBorder="1" applyAlignment="1">
      <alignment horizontal="right"/>
    </xf>
    <xf numFmtId="0" fontId="65" fillId="33" borderId="19" xfId="0" applyFont="1" applyFill="1" applyBorder="1" applyAlignment="1">
      <alignment vertical="center"/>
    </xf>
    <xf numFmtId="0" fontId="9" fillId="0" borderId="26" xfId="47" applyNumberFormat="1" applyFont="1" applyBorder="1" applyAlignment="1">
      <alignment horizontal="center"/>
    </xf>
    <xf numFmtId="43" fontId="9" fillId="33" borderId="11" xfId="47" applyFont="1" applyFill="1" applyBorder="1" applyAlignment="1">
      <alignment horizontal="right"/>
    </xf>
    <xf numFmtId="43" fontId="9" fillId="33" borderId="42" xfId="47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3" fontId="8" fillId="33" borderId="11" xfId="47" applyFont="1" applyFill="1" applyBorder="1" applyAlignment="1">
      <alignment/>
    </xf>
    <xf numFmtId="43" fontId="8" fillId="33" borderId="42" xfId="47" applyFont="1" applyFill="1" applyBorder="1" applyAlignment="1">
      <alignment/>
    </xf>
    <xf numFmtId="0" fontId="9" fillId="33" borderId="26" xfId="0" applyFont="1" applyFill="1" applyBorder="1" applyAlignment="1">
      <alignment/>
    </xf>
    <xf numFmtId="43" fontId="9" fillId="33" borderId="11" xfId="47" applyFont="1" applyFill="1" applyBorder="1" applyAlignment="1">
      <alignment/>
    </xf>
    <xf numFmtId="43" fontId="9" fillId="33" borderId="42" xfId="47" applyFont="1" applyFill="1" applyBorder="1" applyAlignment="1">
      <alignment/>
    </xf>
    <xf numFmtId="0" fontId="9" fillId="33" borderId="26" xfId="0" applyFont="1" applyFill="1" applyBorder="1" applyAlignment="1">
      <alignment horizontal="center"/>
    </xf>
    <xf numFmtId="43" fontId="8" fillId="33" borderId="26" xfId="47" applyFont="1" applyFill="1" applyBorder="1" applyAlignment="1">
      <alignment/>
    </xf>
    <xf numFmtId="43" fontId="9" fillId="33" borderId="26" xfId="47" applyFont="1" applyFill="1" applyBorder="1" applyAlignment="1">
      <alignment/>
    </xf>
    <xf numFmtId="43" fontId="8" fillId="33" borderId="26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43" fontId="9" fillId="33" borderId="26" xfId="0" applyNumberFormat="1" applyFont="1" applyFill="1" applyBorder="1" applyAlignment="1">
      <alignment/>
    </xf>
    <xf numFmtId="43" fontId="9" fillId="33" borderId="0" xfId="47" applyFont="1" applyFill="1" applyBorder="1" applyAlignment="1">
      <alignment/>
    </xf>
    <xf numFmtId="0" fontId="63" fillId="33" borderId="14" xfId="0" applyFont="1" applyFill="1" applyBorder="1" applyAlignment="1">
      <alignment vertic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0" borderId="45" xfId="0" applyFont="1" applyBorder="1" applyAlignment="1">
      <alignment horizontal="center"/>
    </xf>
    <xf numFmtId="49" fontId="9" fillId="0" borderId="33" xfId="47" applyNumberFormat="1" applyFont="1" applyBorder="1" applyAlignment="1">
      <alignment horizontal="center" wrapText="1"/>
    </xf>
    <xf numFmtId="49" fontId="9" fillId="0" borderId="33" xfId="47" applyNumberFormat="1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2" fillId="33" borderId="28" xfId="0" applyFont="1" applyFill="1" applyBorder="1" applyAlignment="1">
      <alignment vertical="center"/>
    </xf>
    <xf numFmtId="0" fontId="9" fillId="0" borderId="30" xfId="0" applyFont="1" applyBorder="1" applyAlignment="1">
      <alignment horizontal="center"/>
    </xf>
    <xf numFmtId="43" fontId="62" fillId="33" borderId="19" xfId="47" applyFont="1" applyFill="1" applyBorder="1" applyAlignment="1">
      <alignment horizontal="left" vertical="center" wrapText="1"/>
    </xf>
    <xf numFmtId="0" fontId="63" fillId="33" borderId="28" xfId="0" applyFont="1" applyFill="1" applyBorder="1" applyAlignment="1">
      <alignment vertical="center"/>
    </xf>
    <xf numFmtId="0" fontId="63" fillId="33" borderId="12" xfId="0" applyFont="1" applyFill="1" applyBorder="1" applyAlignment="1">
      <alignment vertical="center"/>
    </xf>
    <xf numFmtId="43" fontId="8" fillId="33" borderId="23" xfId="47" applyFont="1" applyFill="1" applyBorder="1" applyAlignment="1">
      <alignment/>
    </xf>
    <xf numFmtId="43" fontId="9" fillId="33" borderId="23" xfId="47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43" fontId="9" fillId="33" borderId="15" xfId="0" applyNumberFormat="1" applyFont="1" applyFill="1" applyBorder="1" applyAlignment="1">
      <alignment/>
    </xf>
    <xf numFmtId="43" fontId="8" fillId="33" borderId="15" xfId="0" applyNumberFormat="1" applyFont="1" applyFill="1" applyBorder="1" applyAlignment="1">
      <alignment/>
    </xf>
    <xf numFmtId="43" fontId="8" fillId="33" borderId="46" xfId="0" applyNumberFormat="1" applyFont="1" applyFill="1" applyBorder="1" applyAlignment="1">
      <alignment/>
    </xf>
    <xf numFmtId="43" fontId="8" fillId="33" borderId="47" xfId="47" applyFont="1" applyFill="1" applyBorder="1" applyAlignment="1">
      <alignment/>
    </xf>
    <xf numFmtId="43" fontId="8" fillId="33" borderId="48" xfId="47" applyFont="1" applyFill="1" applyBorder="1" applyAlignment="1">
      <alignment/>
    </xf>
    <xf numFmtId="43" fontId="9" fillId="0" borderId="0" xfId="47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37" xfId="0" applyFont="1" applyBorder="1" applyAlignment="1">
      <alignment/>
    </xf>
    <xf numFmtId="43" fontId="8" fillId="33" borderId="33" xfId="0" applyNumberFormat="1" applyFont="1" applyFill="1" applyBorder="1" applyAlignment="1">
      <alignment/>
    </xf>
    <xf numFmtId="43" fontId="8" fillId="33" borderId="33" xfId="47" applyFont="1" applyFill="1" applyBorder="1" applyAlignment="1">
      <alignment/>
    </xf>
    <xf numFmtId="0" fontId="9" fillId="0" borderId="37" xfId="0" applyFont="1" applyBorder="1" applyAlignment="1">
      <alignment horizontal="center"/>
    </xf>
    <xf numFmtId="0" fontId="63" fillId="33" borderId="37" xfId="0" applyFont="1" applyFill="1" applyBorder="1" applyAlignment="1">
      <alignment vertical="center"/>
    </xf>
    <xf numFmtId="0" fontId="9" fillId="33" borderId="37" xfId="0" applyFont="1" applyFill="1" applyBorder="1" applyAlignment="1">
      <alignment/>
    </xf>
    <xf numFmtId="43" fontId="9" fillId="33" borderId="37" xfId="47" applyFont="1" applyFill="1" applyBorder="1" applyAlignment="1">
      <alignment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78" fontId="8" fillId="0" borderId="33" xfId="0" applyNumberFormat="1" applyFont="1" applyBorder="1" applyAlignment="1">
      <alignment horizontal="center"/>
    </xf>
    <xf numFmtId="0" fontId="62" fillId="33" borderId="29" xfId="0" applyFont="1" applyFill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/>
    </xf>
    <xf numFmtId="178" fontId="8" fillId="0" borderId="15" xfId="0" applyNumberFormat="1" applyFont="1" applyBorder="1" applyAlignment="1">
      <alignment horizontal="center"/>
    </xf>
    <xf numFmtId="178" fontId="8" fillId="0" borderId="26" xfId="0" applyNumberFormat="1" applyFont="1" applyBorder="1" applyAlignment="1">
      <alignment horizontal="center"/>
    </xf>
    <xf numFmtId="43" fontId="8" fillId="0" borderId="15" xfId="0" applyNumberFormat="1" applyFont="1" applyBorder="1" applyAlignment="1">
      <alignment horizontal="center"/>
    </xf>
    <xf numFmtId="43" fontId="8" fillId="0" borderId="26" xfId="0" applyNumberFormat="1" applyFont="1" applyBorder="1" applyAlignment="1">
      <alignment horizontal="center"/>
    </xf>
    <xf numFmtId="43" fontId="8" fillId="0" borderId="2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5" fillId="0" borderId="19" xfId="0" applyFont="1" applyFill="1" applyBorder="1" applyAlignment="1">
      <alignment vertical="center"/>
    </xf>
    <xf numFmtId="43" fontId="8" fillId="0" borderId="26" xfId="47" applyFont="1" applyBorder="1" applyAlignment="1">
      <alignment horizontal="center"/>
    </xf>
    <xf numFmtId="43" fontId="8" fillId="0" borderId="23" xfId="47" applyFont="1" applyBorder="1" applyAlignment="1">
      <alignment horizontal="center"/>
    </xf>
    <xf numFmtId="43" fontId="8" fillId="0" borderId="15" xfId="0" applyNumberFormat="1" applyFont="1" applyBorder="1" applyAlignment="1">
      <alignment/>
    </xf>
    <xf numFmtId="43" fontId="8" fillId="0" borderId="26" xfId="47" applyFont="1" applyBorder="1" applyAlignment="1">
      <alignment/>
    </xf>
    <xf numFmtId="43" fontId="8" fillId="0" borderId="23" xfId="47" applyFont="1" applyBorder="1" applyAlignment="1">
      <alignment/>
    </xf>
    <xf numFmtId="43" fontId="9" fillId="0" borderId="26" xfId="47" applyFont="1" applyBorder="1" applyAlignment="1">
      <alignment/>
    </xf>
    <xf numFmtId="43" fontId="9" fillId="0" borderId="23" xfId="47" applyFont="1" applyBorder="1" applyAlignment="1">
      <alignment/>
    </xf>
    <xf numFmtId="0" fontId="9" fillId="0" borderId="26" xfId="0" applyFont="1" applyFill="1" applyBorder="1" applyAlignment="1">
      <alignment/>
    </xf>
    <xf numFmtId="43" fontId="9" fillId="0" borderId="26" xfId="47" applyFont="1" applyFill="1" applyBorder="1" applyAlignment="1">
      <alignment/>
    </xf>
    <xf numFmtId="43" fontId="9" fillId="0" borderId="23" xfId="47" applyFont="1" applyFill="1" applyBorder="1" applyAlignment="1">
      <alignment/>
    </xf>
    <xf numFmtId="0" fontId="9" fillId="0" borderId="32" xfId="0" applyFont="1" applyBorder="1" applyAlignment="1">
      <alignment horizontal="center"/>
    </xf>
    <xf numFmtId="43" fontId="8" fillId="0" borderId="49" xfId="0" applyNumberFormat="1" applyFont="1" applyFill="1" applyBorder="1" applyAlignment="1">
      <alignment/>
    </xf>
    <xf numFmtId="43" fontId="8" fillId="0" borderId="32" xfId="47" applyFont="1" applyFill="1" applyBorder="1" applyAlignment="1">
      <alignment/>
    </xf>
    <xf numFmtId="43" fontId="8" fillId="0" borderId="50" xfId="47" applyFont="1" applyFill="1" applyBorder="1" applyAlignment="1">
      <alignment/>
    </xf>
    <xf numFmtId="43" fontId="9" fillId="0" borderId="0" xfId="0" applyNumberFormat="1" applyFont="1" applyBorder="1" applyAlignment="1">
      <alignment/>
    </xf>
    <xf numFmtId="178" fontId="8" fillId="0" borderId="11" xfId="0" applyNumberFormat="1" applyFont="1" applyBorder="1" applyAlignment="1">
      <alignment horizontal="center"/>
    </xf>
    <xf numFmtId="178" fontId="8" fillId="0" borderId="51" xfId="0" applyNumberFormat="1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43" fontId="8" fillId="0" borderId="53" xfId="0" applyNumberFormat="1" applyFont="1" applyFill="1" applyBorder="1" applyAlignment="1">
      <alignment/>
    </xf>
    <xf numFmtId="0" fontId="9" fillId="0" borderId="53" xfId="0" applyFont="1" applyBorder="1" applyAlignment="1">
      <alignment horizontal="center"/>
    </xf>
    <xf numFmtId="43" fontId="8" fillId="0" borderId="54" xfId="47" applyFont="1" applyFill="1" applyBorder="1" applyAlignment="1">
      <alignment/>
    </xf>
    <xf numFmtId="43" fontId="8" fillId="0" borderId="48" xfId="47" applyFont="1" applyFill="1" applyBorder="1" applyAlignment="1">
      <alignment/>
    </xf>
    <xf numFmtId="43" fontId="9" fillId="33" borderId="0" xfId="0" applyNumberFormat="1" applyFont="1" applyFill="1" applyAlignment="1">
      <alignment/>
    </xf>
    <xf numFmtId="43" fontId="9" fillId="0" borderId="0" xfId="0" applyNumberFormat="1" applyFont="1" applyAlignment="1">
      <alignment/>
    </xf>
    <xf numFmtId="0" fontId="62" fillId="33" borderId="52" xfId="0" applyFont="1" applyFill="1" applyBorder="1" applyAlignment="1">
      <alignment horizontal="center" vertical="center" textRotation="90"/>
    </xf>
    <xf numFmtId="0" fontId="62" fillId="33" borderId="55" xfId="0" applyFont="1" applyFill="1" applyBorder="1" applyAlignment="1">
      <alignment horizontal="center" vertical="center" textRotation="90"/>
    </xf>
    <xf numFmtId="0" fontId="62" fillId="33" borderId="56" xfId="0" applyFont="1" applyFill="1" applyBorder="1" applyAlignment="1">
      <alignment horizontal="center" vertical="center" textRotation="90"/>
    </xf>
    <xf numFmtId="0" fontId="62" fillId="33" borderId="55" xfId="0" applyFont="1" applyFill="1" applyBorder="1" applyAlignment="1">
      <alignment horizontal="center" vertical="center"/>
    </xf>
    <xf numFmtId="0" fontId="62" fillId="33" borderId="51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43" fontId="8" fillId="0" borderId="17" xfId="47" applyFont="1" applyBorder="1" applyAlignment="1">
      <alignment/>
    </xf>
    <xf numFmtId="43" fontId="8" fillId="0" borderId="39" xfId="47" applyFont="1" applyBorder="1" applyAlignment="1">
      <alignment/>
    </xf>
    <xf numFmtId="0" fontId="9" fillId="0" borderId="26" xfId="0" applyFont="1" applyBorder="1" applyAlignment="1">
      <alignment/>
    </xf>
    <xf numFmtId="43" fontId="8" fillId="0" borderId="23" xfId="47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46" xfId="0" applyFont="1" applyFill="1" applyBorder="1" applyAlignment="1">
      <alignment/>
    </xf>
    <xf numFmtId="0" fontId="9" fillId="0" borderId="57" xfId="0" applyFont="1" applyBorder="1" applyAlignment="1">
      <alignment horizontal="center"/>
    </xf>
    <xf numFmtId="0" fontId="9" fillId="33" borderId="0" xfId="0" applyFont="1" applyFill="1" applyAlignment="1">
      <alignment/>
    </xf>
    <xf numFmtId="43" fontId="9" fillId="0" borderId="0" xfId="47" applyFont="1" applyAlignment="1">
      <alignment/>
    </xf>
    <xf numFmtId="0" fontId="8" fillId="0" borderId="5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43" fontId="8" fillId="0" borderId="44" xfId="47" applyFont="1" applyFill="1" applyBorder="1" applyAlignment="1">
      <alignment/>
    </xf>
    <xf numFmtId="0" fontId="9" fillId="0" borderId="11" xfId="0" applyFont="1" applyBorder="1" applyAlignment="1">
      <alignment/>
    </xf>
    <xf numFmtId="43" fontId="8" fillId="0" borderId="26" xfId="47" applyFont="1" applyFill="1" applyBorder="1" applyAlignment="1">
      <alignment/>
    </xf>
    <xf numFmtId="43" fontId="8" fillId="0" borderId="59" xfId="47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3" fontId="0" fillId="33" borderId="0" xfId="47" applyFont="1" applyFill="1" applyBorder="1" applyAlignment="1">
      <alignment/>
    </xf>
    <xf numFmtId="43" fontId="0" fillId="33" borderId="60" xfId="47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66" fillId="33" borderId="19" xfId="0" applyFont="1" applyFill="1" applyBorder="1" applyAlignment="1">
      <alignment vertical="center"/>
    </xf>
    <xf numFmtId="43" fontId="3" fillId="33" borderId="26" xfId="47" applyFont="1" applyFill="1" applyBorder="1" applyAlignment="1">
      <alignment/>
    </xf>
    <xf numFmtId="43" fontId="3" fillId="33" borderId="0" xfId="47" applyFont="1" applyFill="1" applyBorder="1" applyAlignment="1">
      <alignment/>
    </xf>
    <xf numFmtId="43" fontId="3" fillId="33" borderId="42" xfId="47" applyFont="1" applyFill="1" applyBorder="1" applyAlignment="1">
      <alignment/>
    </xf>
    <xf numFmtId="43" fontId="2" fillId="33" borderId="26" xfId="47" applyFont="1" applyFill="1" applyBorder="1" applyAlignment="1">
      <alignment/>
    </xf>
    <xf numFmtId="43" fontId="2" fillId="33" borderId="42" xfId="47" applyFont="1" applyFill="1" applyBorder="1" applyAlignment="1">
      <alignment/>
    </xf>
    <xf numFmtId="0" fontId="66" fillId="33" borderId="27" xfId="0" applyFont="1" applyFill="1" applyBorder="1" applyAlignment="1">
      <alignment vertical="center"/>
    </xf>
    <xf numFmtId="0" fontId="62" fillId="33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/>
    </xf>
    <xf numFmtId="43" fontId="9" fillId="0" borderId="15" xfId="47" applyFont="1" applyFill="1" applyBorder="1" applyAlignment="1">
      <alignment/>
    </xf>
    <xf numFmtId="0" fontId="0" fillId="0" borderId="26" xfId="0" applyBorder="1" applyAlignment="1">
      <alignment/>
    </xf>
    <xf numFmtId="43" fontId="3" fillId="33" borderId="23" xfId="47" applyFont="1" applyFill="1" applyBorder="1" applyAlignment="1">
      <alignment/>
    </xf>
    <xf numFmtId="43" fontId="3" fillId="33" borderId="11" xfId="47" applyFont="1" applyFill="1" applyBorder="1" applyAlignment="1">
      <alignment/>
    </xf>
    <xf numFmtId="0" fontId="64" fillId="33" borderId="27" xfId="0" applyFont="1" applyFill="1" applyBorder="1" applyAlignment="1">
      <alignment vertical="center"/>
    </xf>
    <xf numFmtId="0" fontId="2" fillId="0" borderId="37" xfId="0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23" xfId="47" applyFont="1" applyFill="1" applyBorder="1" applyAlignment="1">
      <alignment/>
    </xf>
    <xf numFmtId="43" fontId="3" fillId="0" borderId="26" xfId="47" applyFont="1" applyBorder="1" applyAlignment="1">
      <alignment/>
    </xf>
    <xf numFmtId="43" fontId="3" fillId="0" borderId="23" xfId="47" applyFont="1" applyBorder="1" applyAlignment="1">
      <alignment/>
    </xf>
    <xf numFmtId="0" fontId="67" fillId="33" borderId="19" xfId="0" applyFont="1" applyFill="1" applyBorder="1" applyAlignment="1">
      <alignment vertical="center"/>
    </xf>
    <xf numFmtId="0" fontId="68" fillId="33" borderId="19" xfId="0" applyFont="1" applyFill="1" applyBorder="1" applyAlignment="1">
      <alignment vertical="center"/>
    </xf>
    <xf numFmtId="0" fontId="69" fillId="33" borderId="19" xfId="0" applyFont="1" applyFill="1" applyBorder="1" applyAlignment="1">
      <alignment vertical="center"/>
    </xf>
    <xf numFmtId="0" fontId="70" fillId="33" borderId="27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43" fontId="3" fillId="0" borderId="26" xfId="47" applyFont="1" applyFill="1" applyBorder="1" applyAlignment="1">
      <alignment/>
    </xf>
    <xf numFmtId="43" fontId="0" fillId="0" borderId="26" xfId="0" applyNumberFormat="1" applyFont="1" applyBorder="1" applyAlignment="1">
      <alignment/>
    </xf>
    <xf numFmtId="0" fontId="3" fillId="33" borderId="30" xfId="0" applyFont="1" applyFill="1" applyBorder="1" applyAlignment="1">
      <alignment/>
    </xf>
    <xf numFmtId="43" fontId="3" fillId="33" borderId="15" xfId="0" applyNumberFormat="1" applyFont="1" applyFill="1" applyBorder="1" applyAlignment="1">
      <alignment/>
    </xf>
    <xf numFmtId="43" fontId="2" fillId="33" borderId="0" xfId="47" applyFont="1" applyFill="1" applyBorder="1" applyAlignment="1">
      <alignment/>
    </xf>
    <xf numFmtId="43" fontId="2" fillId="33" borderId="23" xfId="47" applyFont="1" applyFill="1" applyBorder="1" applyAlignment="1">
      <alignment/>
    </xf>
    <xf numFmtId="43" fontId="2" fillId="0" borderId="26" xfId="47" applyFont="1" applyBorder="1" applyAlignment="1">
      <alignment/>
    </xf>
    <xf numFmtId="43" fontId="2" fillId="0" borderId="23" xfId="47" applyFont="1" applyBorder="1" applyAlignment="1">
      <alignment/>
    </xf>
    <xf numFmtId="0" fontId="0" fillId="0" borderId="36" xfId="0" applyFont="1" applyBorder="1" applyAlignment="1">
      <alignment/>
    </xf>
    <xf numFmtId="0" fontId="66" fillId="33" borderId="10" xfId="0" applyFont="1" applyFill="1" applyBorder="1" applyAlignment="1">
      <alignment vertical="center"/>
    </xf>
    <xf numFmtId="43" fontId="64" fillId="33" borderId="19" xfId="47" applyFont="1" applyFill="1" applyBorder="1" applyAlignment="1">
      <alignment horizontal="left" vertical="center" wrapText="1"/>
    </xf>
    <xf numFmtId="0" fontId="66" fillId="33" borderId="28" xfId="0" applyFont="1" applyFill="1" applyBorder="1" applyAlignment="1">
      <alignment vertical="center"/>
    </xf>
    <xf numFmtId="43" fontId="66" fillId="33" borderId="19" xfId="47" applyFont="1" applyFill="1" applyBorder="1" applyAlignment="1">
      <alignment horizontal="left" vertical="center" wrapText="1"/>
    </xf>
    <xf numFmtId="0" fontId="66" fillId="33" borderId="12" xfId="0" applyFont="1" applyFill="1" applyBorder="1" applyAlignment="1">
      <alignment vertical="center"/>
    </xf>
    <xf numFmtId="43" fontId="2" fillId="33" borderId="15" xfId="0" applyNumberFormat="1" applyFont="1" applyFill="1" applyBorder="1" applyAlignment="1">
      <alignment/>
    </xf>
    <xf numFmtId="43" fontId="2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64" fillId="0" borderId="41" xfId="0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3" fillId="0" borderId="19" xfId="0" applyFont="1" applyBorder="1" applyAlignment="1">
      <alignment/>
    </xf>
    <xf numFmtId="43" fontId="8" fillId="33" borderId="0" xfId="47" applyFont="1" applyFill="1" applyBorder="1" applyAlignment="1">
      <alignment/>
    </xf>
    <xf numFmtId="0" fontId="64" fillId="33" borderId="10" xfId="0" applyFont="1" applyFill="1" applyBorder="1" applyAlignment="1">
      <alignment vertical="center"/>
    </xf>
    <xf numFmtId="4" fontId="68" fillId="24" borderId="0" xfId="0" applyNumberFormat="1" applyFont="1" applyFill="1" applyAlignment="1">
      <alignment/>
    </xf>
    <xf numFmtId="0" fontId="0" fillId="33" borderId="30" xfId="0" applyFont="1" applyFill="1" applyBorder="1" applyAlignment="1">
      <alignment/>
    </xf>
    <xf numFmtId="0" fontId="0" fillId="0" borderId="61" xfId="0" applyFont="1" applyBorder="1" applyAlignment="1">
      <alignment/>
    </xf>
    <xf numFmtId="0" fontId="3" fillId="33" borderId="30" xfId="0" applyFont="1" applyFill="1" applyBorder="1" applyAlignment="1">
      <alignment/>
    </xf>
    <xf numFmtId="43" fontId="6" fillId="33" borderId="26" xfId="47" applyFont="1" applyFill="1" applyBorder="1" applyAlignment="1">
      <alignment/>
    </xf>
    <xf numFmtId="43" fontId="0" fillId="33" borderId="26" xfId="47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0" fillId="0" borderId="0" xfId="0" applyAlignment="1">
      <alignment horizontal="right"/>
    </xf>
    <xf numFmtId="43" fontId="0" fillId="0" borderId="15" xfId="47" applyFont="1" applyFill="1" applyBorder="1" applyAlignment="1">
      <alignment/>
    </xf>
    <xf numFmtId="43" fontId="0" fillId="33" borderId="26" xfId="47" applyFont="1" applyFill="1" applyBorder="1" applyAlignment="1">
      <alignment/>
    </xf>
    <xf numFmtId="4" fontId="11" fillId="33" borderId="0" xfId="0" applyNumberFormat="1" applyFont="1" applyFill="1" applyAlignment="1">
      <alignment/>
    </xf>
    <xf numFmtId="43" fontId="0" fillId="33" borderId="26" xfId="0" applyNumberFormat="1" applyFont="1" applyFill="1" applyBorder="1" applyAlignment="1">
      <alignment/>
    </xf>
    <xf numFmtId="43" fontId="4" fillId="33" borderId="21" xfId="47" applyFont="1" applyFill="1" applyBorder="1" applyAlignment="1">
      <alignment/>
    </xf>
    <xf numFmtId="43" fontId="4" fillId="33" borderId="26" xfId="47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26" xfId="47" applyFont="1" applyFill="1" applyBorder="1" applyAlignment="1">
      <alignment/>
    </xf>
    <xf numFmtId="43" fontId="4" fillId="33" borderId="26" xfId="0" applyNumberFormat="1" applyFont="1" applyFill="1" applyBorder="1" applyAlignment="1">
      <alignment/>
    </xf>
    <xf numFmtId="43" fontId="0" fillId="0" borderId="17" xfId="47" applyFont="1" applyBorder="1" applyAlignment="1">
      <alignment/>
    </xf>
    <xf numFmtId="43" fontId="0" fillId="0" borderId="42" xfId="47" applyFont="1" applyFill="1" applyBorder="1" applyAlignment="1">
      <alignment/>
    </xf>
    <xf numFmtId="0" fontId="4" fillId="0" borderId="58" xfId="0" applyFont="1" applyBorder="1" applyAlignment="1">
      <alignment/>
    </xf>
    <xf numFmtId="43" fontId="4" fillId="0" borderId="47" xfId="0" applyNumberFormat="1" applyFont="1" applyBorder="1" applyAlignment="1">
      <alignment/>
    </xf>
    <xf numFmtId="43" fontId="4" fillId="33" borderId="54" xfId="47" applyFont="1" applyFill="1" applyBorder="1" applyAlignment="1">
      <alignment/>
    </xf>
    <xf numFmtId="43" fontId="4" fillId="33" borderId="47" xfId="47" applyFont="1" applyFill="1" applyBorder="1" applyAlignment="1">
      <alignment/>
    </xf>
    <xf numFmtId="43" fontId="0" fillId="0" borderId="21" xfId="47" applyFont="1" applyFill="1" applyBorder="1" applyAlignment="1">
      <alignment/>
    </xf>
    <xf numFmtId="43" fontId="4" fillId="33" borderId="54" xfId="47" applyFont="1" applyFill="1" applyBorder="1" applyAlignment="1">
      <alignment/>
    </xf>
    <xf numFmtId="43" fontId="4" fillId="33" borderId="21" xfId="47" applyFont="1" applyFill="1" applyBorder="1" applyAlignment="1">
      <alignment/>
    </xf>
    <xf numFmtId="43" fontId="0" fillId="33" borderId="44" xfId="47" applyFont="1" applyFill="1" applyBorder="1" applyAlignment="1">
      <alignment/>
    </xf>
    <xf numFmtId="43" fontId="0" fillId="0" borderId="44" xfId="47" applyFont="1" applyBorder="1" applyAlignment="1">
      <alignment/>
    </xf>
    <xf numFmtId="43" fontId="3" fillId="33" borderId="26" xfId="47" applyFont="1" applyFill="1" applyBorder="1" applyAlignment="1">
      <alignment horizontal="center"/>
    </xf>
    <xf numFmtId="43" fontId="3" fillId="33" borderId="23" xfId="47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178" fontId="8" fillId="0" borderId="6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43" fontId="0" fillId="35" borderId="42" xfId="47" applyFont="1" applyFill="1" applyBorder="1" applyAlignment="1">
      <alignment/>
    </xf>
    <xf numFmtId="43" fontId="0" fillId="35" borderId="63" xfId="47" applyFont="1" applyFill="1" applyBorder="1" applyAlignment="1">
      <alignment/>
    </xf>
    <xf numFmtId="43" fontId="0" fillId="0" borderId="11" xfId="47" applyFont="1" applyFill="1" applyBorder="1" applyAlignment="1">
      <alignment/>
    </xf>
    <xf numFmtId="43" fontId="0" fillId="0" borderId="35" xfId="47" applyFont="1" applyBorder="1" applyAlignment="1">
      <alignment/>
    </xf>
    <xf numFmtId="43" fontId="0" fillId="33" borderId="11" xfId="47" applyFont="1" applyFill="1" applyBorder="1" applyAlignment="1">
      <alignment/>
    </xf>
    <xf numFmtId="43" fontId="4" fillId="33" borderId="11" xfId="47" applyFont="1" applyFill="1" applyBorder="1" applyAlignment="1">
      <alignment/>
    </xf>
    <xf numFmtId="43" fontId="4" fillId="35" borderId="64" xfId="47" applyFont="1" applyFill="1" applyBorder="1" applyAlignment="1">
      <alignment/>
    </xf>
    <xf numFmtId="0" fontId="4" fillId="0" borderId="5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3" fontId="0" fillId="0" borderId="42" xfId="47" applyFont="1" applyBorder="1" applyAlignment="1">
      <alignment/>
    </xf>
    <xf numFmtId="0" fontId="3" fillId="0" borderId="0" xfId="0" applyFont="1" applyAlignment="1">
      <alignment horizontal="center"/>
    </xf>
    <xf numFmtId="43" fontId="3" fillId="33" borderId="18" xfId="47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43" fontId="3" fillId="33" borderId="18" xfId="47" applyFont="1" applyFill="1" applyBorder="1" applyAlignment="1">
      <alignment/>
    </xf>
    <xf numFmtId="43" fontId="3" fillId="33" borderId="36" xfId="47" applyFont="1" applyFill="1" applyBorder="1" applyAlignment="1">
      <alignment/>
    </xf>
    <xf numFmtId="43" fontId="3" fillId="33" borderId="38" xfId="47" applyFont="1" applyFill="1" applyBorder="1" applyAlignment="1">
      <alignment/>
    </xf>
    <xf numFmtId="43" fontId="3" fillId="33" borderId="60" xfId="47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60" xfId="47" applyFont="1" applyFill="1" applyBorder="1" applyAlignment="1">
      <alignment/>
    </xf>
    <xf numFmtId="43" fontId="3" fillId="33" borderId="40" xfId="47" applyFont="1" applyFill="1" applyBorder="1" applyAlignment="1">
      <alignment/>
    </xf>
    <xf numFmtId="43" fontId="3" fillId="33" borderId="30" xfId="47" applyFont="1" applyFill="1" applyBorder="1" applyAlignment="1">
      <alignment/>
    </xf>
    <xf numFmtId="43" fontId="3" fillId="33" borderId="0" xfId="47" applyFont="1" applyFill="1" applyBorder="1" applyAlignment="1">
      <alignment/>
    </xf>
    <xf numFmtId="43" fontId="3" fillId="33" borderId="30" xfId="47" applyFont="1" applyFill="1" applyBorder="1" applyAlignment="1">
      <alignment/>
    </xf>
    <xf numFmtId="43" fontId="2" fillId="33" borderId="55" xfId="47" applyFont="1" applyFill="1" applyBorder="1" applyAlignment="1">
      <alignment/>
    </xf>
    <xf numFmtId="43" fontId="2" fillId="33" borderId="56" xfId="47" applyFont="1" applyFill="1" applyBorder="1" applyAlignment="1">
      <alignment/>
    </xf>
    <xf numFmtId="43" fontId="2" fillId="33" borderId="66" xfId="47" applyFont="1" applyFill="1" applyBorder="1" applyAlignment="1">
      <alignment/>
    </xf>
    <xf numFmtId="43" fontId="2" fillId="33" borderId="51" xfId="47" applyFont="1" applyFill="1" applyBorder="1" applyAlignment="1">
      <alignment/>
    </xf>
    <xf numFmtId="43" fontId="2" fillId="33" borderId="30" xfId="47" applyFont="1" applyFill="1" applyBorder="1" applyAlignment="1">
      <alignment/>
    </xf>
    <xf numFmtId="43" fontId="2" fillId="33" borderId="60" xfId="47" applyFont="1" applyFill="1" applyBorder="1" applyAlignment="1">
      <alignment/>
    </xf>
    <xf numFmtId="43" fontId="2" fillId="33" borderId="40" xfId="47" applyFont="1" applyFill="1" applyBorder="1" applyAlignment="1">
      <alignment/>
    </xf>
    <xf numFmtId="43" fontId="3" fillId="33" borderId="60" xfId="0" applyNumberFormat="1" applyFont="1" applyFill="1" applyBorder="1" applyAlignment="1">
      <alignment/>
    </xf>
    <xf numFmtId="43" fontId="2" fillId="33" borderId="59" xfId="47" applyFont="1" applyFill="1" applyBorder="1" applyAlignment="1">
      <alignment/>
    </xf>
    <xf numFmtId="43" fontId="2" fillId="33" borderId="21" xfId="47" applyFont="1" applyFill="1" applyBorder="1" applyAlignment="1">
      <alignment/>
    </xf>
    <xf numFmtId="43" fontId="2" fillId="33" borderId="58" xfId="47" applyFont="1" applyFill="1" applyBorder="1" applyAlignment="1">
      <alignment/>
    </xf>
    <xf numFmtId="43" fontId="2" fillId="33" borderId="46" xfId="47" applyFont="1" applyFill="1" applyBorder="1" applyAlignment="1">
      <alignment/>
    </xf>
    <xf numFmtId="0" fontId="8" fillId="0" borderId="58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9" fillId="33" borderId="61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8" fillId="33" borderId="66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43" fontId="9" fillId="0" borderId="19" xfId="47" applyFont="1" applyBorder="1" applyAlignment="1">
      <alignment/>
    </xf>
    <xf numFmtId="43" fontId="8" fillId="0" borderId="19" xfId="47" applyFont="1" applyBorder="1" applyAlignment="1">
      <alignment/>
    </xf>
    <xf numFmtId="43" fontId="9" fillId="33" borderId="0" xfId="47" applyFont="1" applyFill="1" applyAlignment="1">
      <alignment/>
    </xf>
    <xf numFmtId="43" fontId="15" fillId="0" borderId="0" xfId="47" applyFont="1" applyAlignment="1">
      <alignment/>
    </xf>
    <xf numFmtId="43" fontId="15" fillId="33" borderId="0" xfId="47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3" fontId="9" fillId="33" borderId="67" xfId="47" applyFont="1" applyFill="1" applyBorder="1" applyAlignment="1">
      <alignment/>
    </xf>
    <xf numFmtId="43" fontId="8" fillId="33" borderId="67" xfId="47" applyFont="1" applyFill="1" applyBorder="1" applyAlignment="1">
      <alignment/>
    </xf>
    <xf numFmtId="4" fontId="9" fillId="0" borderId="0" xfId="0" applyNumberFormat="1" applyFont="1" applyAlignment="1">
      <alignment/>
    </xf>
    <xf numFmtId="177" fontId="8" fillId="33" borderId="68" xfId="0" applyNumberFormat="1" applyFont="1" applyFill="1" applyBorder="1" applyAlignment="1">
      <alignment/>
    </xf>
    <xf numFmtId="43" fontId="8" fillId="33" borderId="69" xfId="47" applyFont="1" applyFill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70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49" xfId="0" applyFont="1" applyBorder="1" applyAlignment="1">
      <alignment/>
    </xf>
    <xf numFmtId="178" fontId="8" fillId="0" borderId="18" xfId="0" applyNumberFormat="1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178" fontId="8" fillId="0" borderId="60" xfId="0" applyNumberFormat="1" applyFont="1" applyBorder="1" applyAlignment="1">
      <alignment horizontal="left"/>
    </xf>
    <xf numFmtId="43" fontId="8" fillId="33" borderId="15" xfId="47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8" fontId="8" fillId="0" borderId="60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3" fontId="9" fillId="33" borderId="15" xfId="47" applyFont="1" applyFill="1" applyBorder="1" applyAlignment="1">
      <alignment horizontal="center"/>
    </xf>
    <xf numFmtId="178" fontId="9" fillId="0" borderId="60" xfId="0" applyNumberFormat="1" applyFont="1" applyBorder="1" applyAlignment="1">
      <alignment horizontal="left"/>
    </xf>
    <xf numFmtId="43" fontId="9" fillId="33" borderId="15" xfId="47" applyFont="1" applyFill="1" applyBorder="1" applyAlignment="1">
      <alignment/>
    </xf>
    <xf numFmtId="0" fontId="8" fillId="0" borderId="60" xfId="0" applyFont="1" applyBorder="1" applyAlignment="1">
      <alignment/>
    </xf>
    <xf numFmtId="43" fontId="8" fillId="33" borderId="15" xfId="47" applyFont="1" applyFill="1" applyBorder="1" applyAlignment="1">
      <alignment/>
    </xf>
    <xf numFmtId="0" fontId="9" fillId="0" borderId="60" xfId="0" applyFont="1" applyBorder="1" applyAlignment="1">
      <alignment/>
    </xf>
    <xf numFmtId="43" fontId="9" fillId="0" borderId="15" xfId="47" applyFont="1" applyBorder="1" applyAlignment="1">
      <alignment/>
    </xf>
    <xf numFmtId="43" fontId="9" fillId="0" borderId="15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9" fillId="0" borderId="71" xfId="0" applyFont="1" applyBorder="1" applyAlignment="1">
      <alignment/>
    </xf>
    <xf numFmtId="43" fontId="9" fillId="33" borderId="16" xfId="47" applyFont="1" applyFill="1" applyBorder="1" applyAlignment="1">
      <alignment/>
    </xf>
    <xf numFmtId="0" fontId="9" fillId="0" borderId="69" xfId="0" applyFont="1" applyBorder="1" applyAlignment="1">
      <alignment/>
    </xf>
    <xf numFmtId="0" fontId="9" fillId="0" borderId="68" xfId="0" applyFont="1" applyBorder="1" applyAlignment="1">
      <alignment/>
    </xf>
    <xf numFmtId="0" fontId="8" fillId="0" borderId="72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83" fontId="3" fillId="0" borderId="15" xfId="47" applyNumberFormat="1" applyFont="1" applyBorder="1" applyAlignment="1">
      <alignment horizontal="center"/>
    </xf>
    <xf numFmtId="43" fontId="2" fillId="33" borderId="46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4" fillId="33" borderId="18" xfId="0" applyFont="1" applyFill="1" applyBorder="1" applyAlignment="1">
      <alignment horizontal="center" vertical="center" textRotation="90"/>
    </xf>
    <xf numFmtId="0" fontId="64" fillId="33" borderId="36" xfId="0" applyFont="1" applyFill="1" applyBorder="1" applyAlignment="1">
      <alignment horizontal="center" vertical="center" textRotation="90"/>
    </xf>
    <xf numFmtId="0" fontId="64" fillId="33" borderId="18" xfId="0" applyFont="1" applyFill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17" xfId="0" applyFont="1" applyBorder="1" applyAlignment="1">
      <alignment/>
    </xf>
    <xf numFmtId="43" fontId="3" fillId="0" borderId="39" xfId="47" applyFont="1" applyBorder="1" applyAlignment="1">
      <alignment/>
    </xf>
    <xf numFmtId="0" fontId="3" fillId="0" borderId="40" xfId="0" applyFont="1" applyBorder="1" applyAlignment="1">
      <alignment horizontal="center"/>
    </xf>
    <xf numFmtId="49" fontId="3" fillId="0" borderId="26" xfId="47" applyNumberFormat="1" applyFont="1" applyBorder="1" applyAlignment="1">
      <alignment horizontal="center" wrapText="1"/>
    </xf>
    <xf numFmtId="49" fontId="3" fillId="0" borderId="26" xfId="47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4" fillId="0" borderId="17" xfId="0" applyFont="1" applyFill="1" applyBorder="1" applyAlignment="1">
      <alignment vertical="center"/>
    </xf>
    <xf numFmtId="43" fontId="2" fillId="0" borderId="26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43" fontId="2" fillId="0" borderId="35" xfId="47" applyFont="1" applyFill="1" applyBorder="1" applyAlignment="1">
      <alignment horizontal="right"/>
    </xf>
    <xf numFmtId="43" fontId="2" fillId="33" borderId="39" xfId="47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3" fontId="2" fillId="33" borderId="11" xfId="47" applyFont="1" applyFill="1" applyBorder="1" applyAlignment="1">
      <alignment horizontal="right"/>
    </xf>
    <xf numFmtId="43" fontId="2" fillId="33" borderId="42" xfId="47" applyFont="1" applyFill="1" applyBorder="1" applyAlignment="1">
      <alignment horizontal="right"/>
    </xf>
    <xf numFmtId="0" fontId="71" fillId="33" borderId="19" xfId="0" applyFont="1" applyFill="1" applyBorder="1" applyAlignment="1">
      <alignment vertical="center"/>
    </xf>
    <xf numFmtId="0" fontId="72" fillId="33" borderId="19" xfId="0" applyFont="1" applyFill="1" applyBorder="1" applyAlignment="1">
      <alignment vertical="center"/>
    </xf>
    <xf numFmtId="0" fontId="3" fillId="0" borderId="26" xfId="47" applyNumberFormat="1" applyFont="1" applyBorder="1" applyAlignment="1">
      <alignment horizontal="center"/>
    </xf>
    <xf numFmtId="43" fontId="3" fillId="33" borderId="11" xfId="47" applyFont="1" applyFill="1" applyBorder="1" applyAlignment="1">
      <alignment horizontal="right"/>
    </xf>
    <xf numFmtId="43" fontId="3" fillId="33" borderId="42" xfId="47" applyFont="1" applyFill="1" applyBorder="1" applyAlignment="1">
      <alignment horizontal="right"/>
    </xf>
    <xf numFmtId="0" fontId="66" fillId="35" borderId="19" xfId="0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/>
    </xf>
    <xf numFmtId="43" fontId="2" fillId="33" borderId="11" xfId="47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66" fillId="33" borderId="22" xfId="0" applyFont="1" applyFill="1" applyBorder="1" applyAlignment="1">
      <alignment vertical="center"/>
    </xf>
    <xf numFmtId="0" fontId="64" fillId="33" borderId="22" xfId="0" applyFont="1" applyFill="1" applyBorder="1" applyAlignment="1">
      <alignment vertical="center"/>
    </xf>
    <xf numFmtId="43" fontId="2" fillId="33" borderId="26" xfId="0" applyNumberFormat="1" applyFont="1" applyFill="1" applyBorder="1" applyAlignment="1">
      <alignment/>
    </xf>
    <xf numFmtId="43" fontId="3" fillId="33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 horizontal="center"/>
    </xf>
    <xf numFmtId="0" fontId="66" fillId="33" borderId="0" xfId="0" applyFont="1" applyFill="1" applyBorder="1" applyAlignment="1">
      <alignment vertical="center"/>
    </xf>
    <xf numFmtId="0" fontId="66" fillId="33" borderId="14" xfId="0" applyFont="1" applyFill="1" applyBorder="1" applyAlignment="1">
      <alignment vertical="center"/>
    </xf>
    <xf numFmtId="0" fontId="66" fillId="33" borderId="33" xfId="0" applyFont="1" applyFill="1" applyBorder="1" applyAlignment="1">
      <alignment vertical="center"/>
    </xf>
    <xf numFmtId="0" fontId="3" fillId="0" borderId="45" xfId="0" applyFont="1" applyBorder="1" applyAlignment="1">
      <alignment horizontal="center"/>
    </xf>
    <xf numFmtId="49" fontId="3" fillId="0" borderId="33" xfId="47" applyNumberFormat="1" applyFont="1" applyBorder="1" applyAlignment="1">
      <alignment horizontal="center" wrapText="1"/>
    </xf>
    <xf numFmtId="49" fontId="3" fillId="0" borderId="33" xfId="47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64" fillId="0" borderId="20" xfId="0" applyFont="1" applyBorder="1" applyAlignment="1">
      <alignment vertical="center"/>
    </xf>
    <xf numFmtId="43" fontId="2" fillId="33" borderId="47" xfId="47" applyFont="1" applyFill="1" applyBorder="1" applyAlignment="1">
      <alignment/>
    </xf>
    <xf numFmtId="43" fontId="2" fillId="33" borderId="48" xfId="47" applyFont="1" applyFill="1" applyBorder="1" applyAlignment="1">
      <alignment/>
    </xf>
    <xf numFmtId="0" fontId="64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/>
    </xf>
    <xf numFmtId="178" fontId="2" fillId="0" borderId="33" xfId="0" applyNumberFormat="1" applyFont="1" applyBorder="1" applyAlignment="1">
      <alignment horizontal="center"/>
    </xf>
    <xf numFmtId="0" fontId="64" fillId="33" borderId="29" xfId="0" applyFont="1" applyFill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/>
    </xf>
    <xf numFmtId="178" fontId="2" fillId="0" borderId="26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4" fillId="0" borderId="19" xfId="0" applyFont="1" applyFill="1" applyBorder="1" applyAlignment="1">
      <alignment vertical="center"/>
    </xf>
    <xf numFmtId="43" fontId="2" fillId="0" borderId="15" xfId="0" applyNumberFormat="1" applyFont="1" applyBorder="1" applyAlignment="1">
      <alignment/>
    </xf>
    <xf numFmtId="0" fontId="66" fillId="0" borderId="19" xfId="0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64" fillId="0" borderId="15" xfId="0" applyFont="1" applyFill="1" applyBorder="1" applyAlignment="1">
      <alignment vertical="center"/>
    </xf>
    <xf numFmtId="0" fontId="64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64" fillId="0" borderId="32" xfId="0" applyFont="1" applyBorder="1" applyAlignment="1">
      <alignment vertical="center"/>
    </xf>
    <xf numFmtId="43" fontId="2" fillId="0" borderId="49" xfId="0" applyNumberFormat="1" applyFont="1" applyFill="1" applyBorder="1" applyAlignment="1">
      <alignment/>
    </xf>
    <xf numFmtId="43" fontId="2" fillId="0" borderId="32" xfId="47" applyFont="1" applyFill="1" applyBorder="1" applyAlignment="1">
      <alignment/>
    </xf>
    <xf numFmtId="43" fontId="2" fillId="0" borderId="50" xfId="47" applyFont="1" applyFill="1" applyBorder="1" applyAlignment="1">
      <alignment/>
    </xf>
    <xf numFmtId="0" fontId="66" fillId="0" borderId="0" xfId="0" applyFont="1" applyBorder="1" applyAlignment="1">
      <alignment vertical="center"/>
    </xf>
    <xf numFmtId="0" fontId="66" fillId="33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4" fillId="33" borderId="0" xfId="0" applyFont="1" applyFill="1" applyBorder="1" applyAlignment="1">
      <alignment vertical="center"/>
    </xf>
    <xf numFmtId="0" fontId="2" fillId="0" borderId="54" xfId="0" applyFont="1" applyBorder="1" applyAlignment="1">
      <alignment horizontal="center"/>
    </xf>
    <xf numFmtId="178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3" fontId="3" fillId="0" borderId="26" xfId="0" applyNumberFormat="1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64" fillId="0" borderId="19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43" fontId="2" fillId="33" borderId="53" xfId="0" applyNumberFormat="1" applyFont="1" applyFill="1" applyBorder="1" applyAlignment="1">
      <alignment/>
    </xf>
    <xf numFmtId="43" fontId="2" fillId="33" borderId="32" xfId="47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64" fillId="0" borderId="21" xfId="0" applyFont="1" applyBorder="1" applyAlignment="1">
      <alignment vertical="center"/>
    </xf>
    <xf numFmtId="43" fontId="2" fillId="33" borderId="54" xfId="47" applyFont="1" applyFill="1" applyBorder="1" applyAlignment="1">
      <alignment/>
    </xf>
    <xf numFmtId="43" fontId="2" fillId="0" borderId="48" xfId="47" applyFont="1" applyFill="1" applyBorder="1" applyAlignment="1">
      <alignment/>
    </xf>
    <xf numFmtId="43" fontId="3" fillId="33" borderId="0" xfId="0" applyNumberFormat="1" applyFont="1" applyFill="1" applyAlignment="1">
      <alignment/>
    </xf>
    <xf numFmtId="0" fontId="64" fillId="33" borderId="52" xfId="0" applyFont="1" applyFill="1" applyBorder="1" applyAlignment="1">
      <alignment horizontal="center" vertical="center" textRotation="90"/>
    </xf>
    <xf numFmtId="0" fontId="64" fillId="33" borderId="55" xfId="0" applyFont="1" applyFill="1" applyBorder="1" applyAlignment="1">
      <alignment horizontal="center" vertical="center" textRotation="90"/>
    </xf>
    <xf numFmtId="0" fontId="64" fillId="33" borderId="56" xfId="0" applyFont="1" applyFill="1" applyBorder="1" applyAlignment="1">
      <alignment horizontal="center" vertical="center" textRotation="90"/>
    </xf>
    <xf numFmtId="0" fontId="64" fillId="33" borderId="55" xfId="0" applyFont="1" applyFill="1" applyBorder="1" applyAlignment="1">
      <alignment horizontal="center" vertical="center"/>
    </xf>
    <xf numFmtId="0" fontId="64" fillId="33" borderId="5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3" fillId="33" borderId="22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3" fontId="2" fillId="0" borderId="17" xfId="47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46" xfId="0" applyFont="1" applyFill="1" applyBorder="1" applyAlignment="1">
      <alignment/>
    </xf>
    <xf numFmtId="43" fontId="2" fillId="33" borderId="73" xfId="47" applyFont="1" applyFill="1" applyBorder="1" applyAlignment="1">
      <alignment/>
    </xf>
    <xf numFmtId="43" fontId="2" fillId="33" borderId="65" xfId="47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42" xfId="0" applyNumberFormat="1" applyFont="1" applyBorder="1" applyAlignment="1">
      <alignment/>
    </xf>
    <xf numFmtId="43" fontId="2" fillId="33" borderId="24" xfId="47" applyFont="1" applyFill="1" applyBorder="1" applyAlignment="1">
      <alignment/>
    </xf>
    <xf numFmtId="178" fontId="2" fillId="0" borderId="45" xfId="0" applyNumberFormat="1" applyFont="1" applyBorder="1" applyAlignment="1">
      <alignment horizontal="center"/>
    </xf>
    <xf numFmtId="178" fontId="2" fillId="0" borderId="4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43" fontId="2" fillId="0" borderId="39" xfId="47" applyFont="1" applyBorder="1" applyAlignment="1">
      <alignment/>
    </xf>
    <xf numFmtId="43" fontId="2" fillId="0" borderId="42" xfId="47" applyFont="1" applyBorder="1" applyAlignment="1">
      <alignment/>
    </xf>
    <xf numFmtId="43" fontId="3" fillId="0" borderId="42" xfId="47" applyFont="1" applyBorder="1" applyAlignment="1">
      <alignment/>
    </xf>
    <xf numFmtId="43" fontId="3" fillId="0" borderId="42" xfId="0" applyNumberFormat="1" applyFont="1" applyBorder="1" applyAlignment="1">
      <alignment/>
    </xf>
    <xf numFmtId="43" fontId="3" fillId="0" borderId="42" xfId="47" applyFont="1" applyFill="1" applyBorder="1" applyAlignment="1">
      <alignment/>
    </xf>
    <xf numFmtId="43" fontId="2" fillId="0" borderId="31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2" fillId="0" borderId="0" xfId="0" applyFont="1" applyAlignment="1">
      <alignment/>
    </xf>
    <xf numFmtId="0" fontId="70" fillId="33" borderId="12" xfId="0" applyFont="1" applyFill="1" applyBorder="1" applyAlignment="1">
      <alignment vertical="center"/>
    </xf>
    <xf numFmtId="43" fontId="2" fillId="33" borderId="0" xfId="0" applyNumberFormat="1" applyFont="1" applyFill="1" applyBorder="1" applyAlignment="1">
      <alignment/>
    </xf>
    <xf numFmtId="43" fontId="2" fillId="0" borderId="0" xfId="47" applyFont="1" applyFill="1" applyBorder="1" applyAlignment="1">
      <alignment/>
    </xf>
    <xf numFmtId="0" fontId="3" fillId="0" borderId="74" xfId="0" applyFont="1" applyBorder="1" applyAlignment="1">
      <alignment horizontal="center"/>
    </xf>
    <xf numFmtId="0" fontId="3" fillId="33" borderId="28" xfId="0" applyFont="1" applyFill="1" applyBorder="1" applyAlignment="1">
      <alignment/>
    </xf>
    <xf numFmtId="43" fontId="3" fillId="33" borderId="67" xfId="47" applyFont="1" applyFill="1" applyBorder="1" applyAlignment="1">
      <alignment/>
    </xf>
    <xf numFmtId="43" fontId="3" fillId="33" borderId="63" xfId="47" applyFont="1" applyFill="1" applyBorder="1" applyAlignment="1">
      <alignment/>
    </xf>
    <xf numFmtId="0" fontId="3" fillId="33" borderId="33" xfId="0" applyFont="1" applyFill="1" applyBorder="1" applyAlignment="1">
      <alignment/>
    </xf>
    <xf numFmtId="43" fontId="2" fillId="33" borderId="37" xfId="47" applyFont="1" applyFill="1" applyBorder="1" applyAlignment="1">
      <alignment/>
    </xf>
    <xf numFmtId="0" fontId="66" fillId="33" borderId="26" xfId="0" applyFont="1" applyFill="1" applyBorder="1" applyAlignment="1">
      <alignment vertical="center"/>
    </xf>
    <xf numFmtId="0" fontId="66" fillId="33" borderId="11" xfId="0" applyFont="1" applyFill="1" applyBorder="1" applyAlignment="1">
      <alignment vertical="center"/>
    </xf>
    <xf numFmtId="0" fontId="62" fillId="33" borderId="19" xfId="0" applyFont="1" applyFill="1" applyBorder="1" applyAlignment="1">
      <alignment horizontal="center" vertical="center" textRotation="90"/>
    </xf>
    <xf numFmtId="178" fontId="8" fillId="0" borderId="14" xfId="0" applyNumberFormat="1" applyFont="1" applyBorder="1" applyAlignment="1">
      <alignment horizontal="center"/>
    </xf>
    <xf numFmtId="178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8" fontId="0" fillId="0" borderId="58" xfId="0" applyNumberFormat="1" applyFon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0" fillId="0" borderId="48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78" fontId="8" fillId="0" borderId="39" xfId="0" applyNumberFormat="1" applyFont="1" applyBorder="1" applyAlignment="1">
      <alignment horizontal="center"/>
    </xf>
    <xf numFmtId="178" fontId="8" fillId="0" borderId="63" xfId="0" applyNumberFormat="1" applyFont="1" applyBorder="1" applyAlignment="1">
      <alignment horizontal="center"/>
    </xf>
    <xf numFmtId="178" fontId="8" fillId="0" borderId="75" xfId="0" applyNumberFormat="1" applyFont="1" applyBorder="1" applyAlignment="1">
      <alignment horizontal="center"/>
    </xf>
    <xf numFmtId="178" fontId="8" fillId="0" borderId="37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8" fontId="8" fillId="0" borderId="17" xfId="0" applyNumberFormat="1" applyFont="1" applyBorder="1" applyAlignment="1">
      <alignment horizontal="center"/>
    </xf>
    <xf numFmtId="178" fontId="8" fillId="0" borderId="28" xfId="0" applyNumberFormat="1" applyFont="1" applyBorder="1" applyAlignment="1">
      <alignment horizontal="center"/>
    </xf>
    <xf numFmtId="178" fontId="9" fillId="0" borderId="58" xfId="0" applyNumberFormat="1" applyFont="1" applyBorder="1" applyAlignment="1">
      <alignment horizontal="center"/>
    </xf>
    <xf numFmtId="178" fontId="9" fillId="0" borderId="21" xfId="0" applyNumberFormat="1" applyFont="1" applyBorder="1" applyAlignment="1">
      <alignment horizontal="center"/>
    </xf>
    <xf numFmtId="178" fontId="9" fillId="0" borderId="48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78" fontId="8" fillId="0" borderId="33" xfId="0" applyNumberFormat="1" applyFont="1" applyBorder="1" applyAlignment="1">
      <alignment horizontal="center"/>
    </xf>
    <xf numFmtId="178" fontId="8" fillId="0" borderId="24" xfId="0" applyNumberFormat="1" applyFont="1" applyBorder="1" applyAlignment="1">
      <alignment horizontal="center"/>
    </xf>
    <xf numFmtId="178" fontId="8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8" fontId="0" fillId="0" borderId="58" xfId="0" applyNumberFormat="1" applyBorder="1" applyAlignment="1">
      <alignment horizontal="center"/>
    </xf>
    <xf numFmtId="178" fontId="0" fillId="0" borderId="21" xfId="0" applyNumberFormat="1" applyBorder="1" applyAlignment="1">
      <alignment horizontal="center"/>
    </xf>
    <xf numFmtId="178" fontId="0" fillId="0" borderId="48" xfId="0" applyNumberForma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178" fontId="8" fillId="0" borderId="62" xfId="0" applyNumberFormat="1" applyFont="1" applyBorder="1" applyAlignment="1">
      <alignment horizontal="center"/>
    </xf>
    <xf numFmtId="178" fontId="8" fillId="0" borderId="81" xfId="0" applyNumberFormat="1" applyFont="1" applyBorder="1" applyAlignment="1">
      <alignment horizontal="center"/>
    </xf>
    <xf numFmtId="178" fontId="8" fillId="0" borderId="8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8" fontId="8" fillId="0" borderId="27" xfId="0" applyNumberFormat="1" applyFont="1" applyBorder="1" applyAlignment="1">
      <alignment horizontal="center"/>
    </xf>
    <xf numFmtId="178" fontId="8" fillId="0" borderId="56" xfId="0" applyNumberFormat="1" applyFont="1" applyBorder="1" applyAlignment="1">
      <alignment horizontal="center"/>
    </xf>
    <xf numFmtId="178" fontId="8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4" fillId="33" borderId="19" xfId="0" applyFont="1" applyFill="1" applyBorder="1" applyAlignment="1">
      <alignment horizontal="center" vertical="center" textRotation="90"/>
    </xf>
    <xf numFmtId="178" fontId="2" fillId="0" borderId="14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2" fillId="0" borderId="24" xfId="0" applyNumberFormat="1" applyFont="1" applyBorder="1" applyAlignment="1">
      <alignment horizontal="center"/>
    </xf>
    <xf numFmtId="178" fontId="2" fillId="0" borderId="63" xfId="0" applyNumberFormat="1" applyFont="1" applyBorder="1" applyAlignment="1">
      <alignment horizontal="center"/>
    </xf>
    <xf numFmtId="178" fontId="2" fillId="0" borderId="81" xfId="0" applyNumberFormat="1" applyFont="1" applyBorder="1" applyAlignment="1">
      <alignment horizontal="center"/>
    </xf>
    <xf numFmtId="178" fontId="2" fillId="0" borderId="82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8" fontId="2" fillId="0" borderId="33" xfId="0" applyNumberFormat="1" applyFont="1" applyBorder="1" applyAlignment="1">
      <alignment horizontal="center"/>
    </xf>
    <xf numFmtId="178" fontId="2" fillId="0" borderId="28" xfId="0" applyNumberFormat="1" applyFont="1" applyBorder="1" applyAlignment="1">
      <alignment horizontal="center"/>
    </xf>
    <xf numFmtId="178" fontId="2" fillId="0" borderId="39" xfId="0" applyNumberFormat="1" applyFont="1" applyBorder="1" applyAlignment="1">
      <alignment horizontal="center"/>
    </xf>
    <xf numFmtId="178" fontId="2" fillId="0" borderId="75" xfId="0" applyNumberFormat="1" applyFont="1" applyBorder="1" applyAlignment="1">
      <alignment horizontal="center"/>
    </xf>
    <xf numFmtId="178" fontId="2" fillId="0" borderId="37" xfId="0" applyNumberFormat="1" applyFont="1" applyBorder="1" applyAlignment="1">
      <alignment horizontal="center"/>
    </xf>
    <xf numFmtId="178" fontId="3" fillId="0" borderId="58" xfId="0" applyNumberFormat="1" applyFont="1" applyBorder="1" applyAlignment="1">
      <alignment horizontal="center"/>
    </xf>
    <xf numFmtId="178" fontId="3" fillId="0" borderId="21" xfId="0" applyNumberFormat="1" applyFont="1" applyBorder="1" applyAlignment="1">
      <alignment horizontal="center"/>
    </xf>
    <xf numFmtId="178" fontId="3" fillId="0" borderId="48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8" fontId="2" fillId="0" borderId="62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51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8"/>
  <sheetViews>
    <sheetView view="pageBreakPreview" zoomScale="110" zoomScaleSheetLayoutView="110" workbookViewId="0" topLeftCell="H241">
      <selection activeCell="N255" sqref="N255"/>
    </sheetView>
  </sheetViews>
  <sheetFormatPr defaultColWidth="11.421875" defaultRowHeight="12.75"/>
  <cols>
    <col min="1" max="1" width="4.7109375" style="0" customWidth="1"/>
    <col min="2" max="2" width="6.140625" style="0" customWidth="1"/>
    <col min="3" max="3" width="6.28125" style="0" customWidth="1"/>
    <col min="4" max="4" width="4.7109375" style="0" customWidth="1"/>
    <col min="5" max="5" width="5.57421875" style="0" customWidth="1"/>
    <col min="6" max="6" width="8.28125" style="0" customWidth="1"/>
    <col min="7" max="7" width="7.28125" style="0" customWidth="1"/>
    <col min="8" max="13" width="3.28125" style="0" customWidth="1"/>
    <col min="14" max="14" width="55.28125" style="0" customWidth="1"/>
    <col min="15" max="15" width="15.7109375" style="0" customWidth="1"/>
    <col min="16" max="16" width="15.57421875" style="0" customWidth="1"/>
    <col min="17" max="17" width="14.8515625" style="0" customWidth="1"/>
    <col min="18" max="18" width="14.421875" style="0" bestFit="1" customWidth="1"/>
    <col min="19" max="19" width="22.140625" style="0" customWidth="1"/>
  </cols>
  <sheetData>
    <row r="1" spans="1:17" ht="13.5" thickBot="1">
      <c r="A1" s="633">
        <v>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5"/>
    </row>
    <row r="2" spans="1:17" ht="15.75">
      <c r="A2" s="636" t="s">
        <v>22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7"/>
    </row>
    <row r="3" spans="1:18" ht="15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86" t="s">
        <v>23</v>
      </c>
      <c r="R3" s="9"/>
    </row>
    <row r="4" spans="1:18" ht="15.75">
      <c r="A4" s="123" t="s">
        <v>133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2"/>
      <c r="P4" s="127" t="s">
        <v>3</v>
      </c>
      <c r="Q4" s="87"/>
      <c r="R4" s="9"/>
    </row>
    <row r="5" spans="1:18" ht="15.75">
      <c r="A5" s="123" t="s">
        <v>4</v>
      </c>
      <c r="B5" s="130"/>
      <c r="C5" s="124">
        <v>5120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24"/>
      <c r="P5" s="88" t="s">
        <v>5</v>
      </c>
      <c r="Q5" s="89"/>
      <c r="R5" s="9"/>
    </row>
    <row r="6" spans="1:18" ht="15.75">
      <c r="A6" s="123" t="s">
        <v>63</v>
      </c>
      <c r="B6" s="124"/>
      <c r="C6" s="124" t="s">
        <v>223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4"/>
      <c r="P6" s="88" t="s">
        <v>6</v>
      </c>
      <c r="Q6" s="89"/>
      <c r="R6" s="9"/>
    </row>
    <row r="7" spans="1:18" ht="15.75">
      <c r="A7" s="123" t="s">
        <v>64</v>
      </c>
      <c r="B7" s="124">
        <v>2014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24"/>
      <c r="P7" s="90" t="s">
        <v>7</v>
      </c>
      <c r="Q7" s="91"/>
      <c r="R7" s="9"/>
    </row>
    <row r="8" spans="1:18" ht="16.5" thickBo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5"/>
      <c r="Q8" s="136"/>
      <c r="R8" s="9"/>
    </row>
    <row r="9" spans="1:18" ht="16.5" thickBot="1">
      <c r="A9" s="638" t="s">
        <v>24</v>
      </c>
      <c r="B9" s="639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40" t="s">
        <v>25</v>
      </c>
      <c r="P9" s="641"/>
      <c r="Q9" s="642"/>
      <c r="R9" s="9"/>
    </row>
    <row r="10" spans="1:18" ht="16.5" thickBot="1">
      <c r="A10" s="643" t="s">
        <v>29</v>
      </c>
      <c r="B10" s="138" t="s">
        <v>30</v>
      </c>
      <c r="C10" s="645" t="s">
        <v>31</v>
      </c>
      <c r="D10" s="138" t="s">
        <v>32</v>
      </c>
      <c r="E10" s="138" t="s">
        <v>33</v>
      </c>
      <c r="F10" s="647" t="s">
        <v>34</v>
      </c>
      <c r="G10" s="645" t="s">
        <v>35</v>
      </c>
      <c r="H10" s="137"/>
      <c r="I10" s="137"/>
      <c r="J10" s="137"/>
      <c r="K10" s="137"/>
      <c r="L10" s="137"/>
      <c r="M10" s="137"/>
      <c r="N10" s="137" t="s">
        <v>190</v>
      </c>
      <c r="O10" s="655">
        <v>3</v>
      </c>
      <c r="P10" s="655">
        <v>4</v>
      </c>
      <c r="Q10" s="649">
        <v>5</v>
      </c>
      <c r="R10" s="9"/>
    </row>
    <row r="11" spans="1:18" ht="66">
      <c r="A11" s="644"/>
      <c r="B11" s="139" t="s">
        <v>29</v>
      </c>
      <c r="C11" s="646"/>
      <c r="D11" s="139" t="s">
        <v>36</v>
      </c>
      <c r="E11" s="139" t="s">
        <v>37</v>
      </c>
      <c r="F11" s="648"/>
      <c r="G11" s="646"/>
      <c r="H11" s="140" t="s">
        <v>109</v>
      </c>
      <c r="I11" s="140" t="s">
        <v>134</v>
      </c>
      <c r="J11" s="140" t="s">
        <v>135</v>
      </c>
      <c r="K11" s="141" t="s">
        <v>136</v>
      </c>
      <c r="L11" s="140" t="s">
        <v>137</v>
      </c>
      <c r="M11" s="142"/>
      <c r="N11" s="142" t="s">
        <v>138</v>
      </c>
      <c r="O11" s="656"/>
      <c r="P11" s="656"/>
      <c r="Q11" s="650"/>
      <c r="R11" s="9"/>
    </row>
    <row r="12" spans="1:18" ht="0.75" customHeight="1" thickBot="1">
      <c r="A12" s="651">
        <v>2</v>
      </c>
      <c r="B12" s="652"/>
      <c r="C12" s="652"/>
      <c r="D12" s="652"/>
      <c r="E12" s="652"/>
      <c r="F12" s="652"/>
      <c r="G12" s="630"/>
      <c r="H12" s="143"/>
      <c r="I12" s="143"/>
      <c r="J12" s="143"/>
      <c r="K12" s="143"/>
      <c r="L12" s="143"/>
      <c r="M12" s="143"/>
      <c r="N12" s="143"/>
      <c r="O12" s="144" t="s">
        <v>26</v>
      </c>
      <c r="P12" s="144" t="s">
        <v>27</v>
      </c>
      <c r="Q12" s="145" t="s">
        <v>28</v>
      </c>
      <c r="R12" s="9"/>
    </row>
    <row r="13" spans="1:18" ht="15.75" thickBo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30"/>
      <c r="Q13" s="148"/>
      <c r="R13" s="9"/>
    </row>
    <row r="14" spans="1:18" ht="16.5" thickBot="1">
      <c r="A14" s="149">
        <v>11</v>
      </c>
      <c r="B14" s="150" t="s">
        <v>192</v>
      </c>
      <c r="C14" s="151" t="s">
        <v>192</v>
      </c>
      <c r="D14" s="152">
        <v>0.1</v>
      </c>
      <c r="E14" s="152" t="s">
        <v>191</v>
      </c>
      <c r="F14" s="153" t="s">
        <v>188</v>
      </c>
      <c r="G14" s="152"/>
      <c r="H14" s="154">
        <v>2</v>
      </c>
      <c r="I14" s="154"/>
      <c r="J14" s="154"/>
      <c r="K14" s="154"/>
      <c r="L14" s="154"/>
      <c r="M14" s="154"/>
      <c r="N14" s="154" t="s">
        <v>184</v>
      </c>
      <c r="O14" s="155"/>
      <c r="P14" s="156"/>
      <c r="Q14" s="157"/>
      <c r="R14" s="60"/>
    </row>
    <row r="15" spans="1:18" ht="15.75">
      <c r="A15" s="158"/>
      <c r="B15" s="159"/>
      <c r="C15" s="159"/>
      <c r="D15" s="159"/>
      <c r="E15" s="159"/>
      <c r="F15" s="152"/>
      <c r="G15" s="159"/>
      <c r="H15" s="160">
        <v>2</v>
      </c>
      <c r="I15" s="160">
        <v>1</v>
      </c>
      <c r="J15" s="160"/>
      <c r="K15" s="160"/>
      <c r="L15" s="160"/>
      <c r="M15" s="160"/>
      <c r="N15" s="160" t="s">
        <v>114</v>
      </c>
      <c r="O15" s="161"/>
      <c r="P15" s="162"/>
      <c r="Q15" s="163"/>
      <c r="R15" s="60"/>
    </row>
    <row r="16" spans="1:18" ht="15.75">
      <c r="A16" s="149"/>
      <c r="B16" s="152"/>
      <c r="C16" s="152"/>
      <c r="D16" s="152"/>
      <c r="E16" s="152"/>
      <c r="F16" s="152"/>
      <c r="G16" s="152"/>
      <c r="H16" s="68">
        <v>2</v>
      </c>
      <c r="I16" s="68">
        <v>1</v>
      </c>
      <c r="J16" s="68">
        <v>1</v>
      </c>
      <c r="K16" s="68"/>
      <c r="L16" s="68"/>
      <c r="M16" s="68"/>
      <c r="N16" s="68" t="s">
        <v>115</v>
      </c>
      <c r="O16" s="164"/>
      <c r="P16" s="165"/>
      <c r="Q16" s="166"/>
      <c r="R16" s="9"/>
    </row>
    <row r="17" spans="1:18" ht="15.75">
      <c r="A17" s="149"/>
      <c r="B17" s="152"/>
      <c r="C17" s="152"/>
      <c r="D17" s="152"/>
      <c r="E17" s="152"/>
      <c r="F17" s="152" t="s">
        <v>188</v>
      </c>
      <c r="G17" s="152">
        <v>100</v>
      </c>
      <c r="H17" s="167">
        <v>2</v>
      </c>
      <c r="I17" s="167">
        <v>1</v>
      </c>
      <c r="J17" s="167">
        <v>1</v>
      </c>
      <c r="K17" s="167">
        <v>1</v>
      </c>
      <c r="L17" s="167"/>
      <c r="M17" s="167"/>
      <c r="N17" s="309" t="s">
        <v>148</v>
      </c>
      <c r="O17" s="164"/>
      <c r="P17" s="165"/>
      <c r="Q17" s="166"/>
      <c r="R17" s="9"/>
    </row>
    <row r="18" spans="1:18" ht="15.75">
      <c r="A18" s="149"/>
      <c r="B18" s="152"/>
      <c r="C18" s="152"/>
      <c r="D18" s="152"/>
      <c r="E18" s="152"/>
      <c r="F18" s="152" t="s">
        <v>188</v>
      </c>
      <c r="G18" s="168">
        <v>100</v>
      </c>
      <c r="H18" s="67">
        <v>2</v>
      </c>
      <c r="I18" s="67">
        <v>1</v>
      </c>
      <c r="J18" s="67">
        <v>1</v>
      </c>
      <c r="K18" s="67">
        <v>1</v>
      </c>
      <c r="L18" s="67">
        <v>0</v>
      </c>
      <c r="M18" s="67">
        <v>1</v>
      </c>
      <c r="N18" s="67" t="s">
        <v>149</v>
      </c>
      <c r="O18" s="164"/>
      <c r="P18" s="169"/>
      <c r="Q18" s="170"/>
      <c r="R18" s="9"/>
    </row>
    <row r="19" spans="1:18" ht="15.75">
      <c r="A19" s="149"/>
      <c r="B19" s="152"/>
      <c r="C19" s="152"/>
      <c r="D19" s="152"/>
      <c r="E19" s="152"/>
      <c r="F19" s="152"/>
      <c r="G19" s="152"/>
      <c r="H19" s="68"/>
      <c r="I19" s="68"/>
      <c r="J19" s="68"/>
      <c r="K19" s="68"/>
      <c r="L19" s="68"/>
      <c r="M19" s="68"/>
      <c r="N19" s="68"/>
      <c r="O19" s="164"/>
      <c r="P19" s="165"/>
      <c r="Q19" s="166"/>
      <c r="R19" s="9"/>
    </row>
    <row r="20" spans="1:18" ht="14.25" customHeight="1">
      <c r="A20" s="149"/>
      <c r="B20" s="152"/>
      <c r="C20" s="152"/>
      <c r="D20" s="152"/>
      <c r="E20" s="152"/>
      <c r="F20" s="152"/>
      <c r="G20" s="152"/>
      <c r="H20" s="68">
        <v>2</v>
      </c>
      <c r="I20" s="68">
        <v>1</v>
      </c>
      <c r="J20" s="68">
        <v>1</v>
      </c>
      <c r="K20" s="68">
        <v>2</v>
      </c>
      <c r="L20" s="68"/>
      <c r="M20" s="68"/>
      <c r="N20" s="76" t="s">
        <v>212</v>
      </c>
      <c r="O20" s="171"/>
      <c r="P20" s="172"/>
      <c r="Q20" s="173"/>
      <c r="R20" s="9"/>
    </row>
    <row r="21" spans="1:18" ht="14.25" customHeight="1">
      <c r="A21" s="149"/>
      <c r="B21" s="152"/>
      <c r="C21" s="152"/>
      <c r="D21" s="152"/>
      <c r="E21" s="152"/>
      <c r="F21" s="152" t="s">
        <v>188</v>
      </c>
      <c r="G21" s="152">
        <v>9995</v>
      </c>
      <c r="H21" s="67">
        <v>2</v>
      </c>
      <c r="I21" s="67">
        <v>1</v>
      </c>
      <c r="J21" s="67">
        <v>1</v>
      </c>
      <c r="K21" s="67">
        <v>2</v>
      </c>
      <c r="L21" s="67">
        <v>0</v>
      </c>
      <c r="M21" s="67">
        <v>1</v>
      </c>
      <c r="N21" s="67" t="s">
        <v>116</v>
      </c>
      <c r="O21" s="174"/>
      <c r="P21" s="175"/>
      <c r="Q21" s="176"/>
      <c r="R21" s="9"/>
    </row>
    <row r="22" spans="1:18" ht="14.25" customHeight="1">
      <c r="A22" s="149"/>
      <c r="B22" s="152"/>
      <c r="C22" s="152"/>
      <c r="D22" s="152"/>
      <c r="E22" s="152"/>
      <c r="F22" s="152"/>
      <c r="G22" s="177"/>
      <c r="H22" s="74"/>
      <c r="I22" s="67"/>
      <c r="J22" s="67"/>
      <c r="K22" s="67"/>
      <c r="L22" s="67"/>
      <c r="M22" s="67"/>
      <c r="N22" s="67"/>
      <c r="O22" s="174"/>
      <c r="P22" s="175"/>
      <c r="Q22" s="176"/>
      <c r="R22" s="9"/>
    </row>
    <row r="23" spans="1:18" ht="14.25" customHeight="1">
      <c r="A23" s="149"/>
      <c r="B23" s="152"/>
      <c r="C23" s="152"/>
      <c r="D23" s="152"/>
      <c r="E23" s="152"/>
      <c r="F23" s="152"/>
      <c r="G23" s="177"/>
      <c r="H23" s="75">
        <v>2</v>
      </c>
      <c r="I23" s="68">
        <v>1</v>
      </c>
      <c r="J23" s="68">
        <v>1</v>
      </c>
      <c r="K23" s="68">
        <v>5</v>
      </c>
      <c r="L23" s="67"/>
      <c r="M23" s="67"/>
      <c r="N23" s="67"/>
      <c r="O23" s="174"/>
      <c r="P23" s="172"/>
      <c r="Q23" s="173"/>
      <c r="R23" s="9"/>
    </row>
    <row r="24" spans="1:18" ht="14.25" customHeight="1">
      <c r="A24" s="149"/>
      <c r="B24" s="152"/>
      <c r="C24" s="152"/>
      <c r="D24" s="152"/>
      <c r="E24" s="152"/>
      <c r="F24" s="152"/>
      <c r="G24" s="177"/>
      <c r="H24" s="74">
        <v>2</v>
      </c>
      <c r="I24" s="67">
        <v>1</v>
      </c>
      <c r="J24" s="67">
        <v>1</v>
      </c>
      <c r="K24" s="67">
        <v>5</v>
      </c>
      <c r="L24" s="67">
        <v>0</v>
      </c>
      <c r="M24" s="67">
        <v>1</v>
      </c>
      <c r="N24" s="67" t="s">
        <v>197</v>
      </c>
      <c r="O24" s="174"/>
      <c r="P24" s="175"/>
      <c r="Q24" s="176"/>
      <c r="R24" s="9"/>
    </row>
    <row r="25" spans="1:18" ht="14.25" customHeight="1">
      <c r="A25" s="149"/>
      <c r="B25" s="152"/>
      <c r="C25" s="152"/>
      <c r="D25" s="152"/>
      <c r="E25" s="152"/>
      <c r="F25" s="152"/>
      <c r="G25" s="152"/>
      <c r="H25" s="74"/>
      <c r="I25" s="67"/>
      <c r="J25" s="67"/>
      <c r="K25" s="67"/>
      <c r="L25" s="67"/>
      <c r="M25" s="67"/>
      <c r="N25" s="67"/>
      <c r="O25" s="174"/>
      <c r="P25" s="175"/>
      <c r="Q25" s="176"/>
      <c r="R25" s="9"/>
    </row>
    <row r="26" spans="1:19" ht="14.25" customHeight="1">
      <c r="A26" s="149"/>
      <c r="B26" s="152"/>
      <c r="C26" s="152"/>
      <c r="D26" s="152"/>
      <c r="E26" s="152"/>
      <c r="F26" s="152"/>
      <c r="G26" s="152"/>
      <c r="H26" s="75">
        <v>2</v>
      </c>
      <c r="I26" s="68">
        <v>1</v>
      </c>
      <c r="J26" s="68">
        <v>2</v>
      </c>
      <c r="K26" s="68"/>
      <c r="L26" s="68"/>
      <c r="M26" s="68"/>
      <c r="N26" s="68" t="s">
        <v>117</v>
      </c>
      <c r="O26" s="174"/>
      <c r="P26" s="178"/>
      <c r="Q26" s="173"/>
      <c r="R26" s="9"/>
      <c r="S26" s="58"/>
    </row>
    <row r="27" spans="1:19" ht="14.25" customHeight="1">
      <c r="A27" s="149"/>
      <c r="B27" s="152"/>
      <c r="C27" s="152"/>
      <c r="D27" s="152"/>
      <c r="E27" s="152"/>
      <c r="F27" s="152"/>
      <c r="G27" s="152"/>
      <c r="H27" s="75">
        <v>2</v>
      </c>
      <c r="I27" s="68">
        <v>1</v>
      </c>
      <c r="J27" s="68">
        <v>2</v>
      </c>
      <c r="K27" s="68">
        <v>2</v>
      </c>
      <c r="L27" s="68"/>
      <c r="M27" s="68"/>
      <c r="N27" s="67" t="s">
        <v>118</v>
      </c>
      <c r="O27" s="174"/>
      <c r="P27" s="178"/>
      <c r="Q27" s="173"/>
      <c r="R27" s="9"/>
      <c r="S27" s="58"/>
    </row>
    <row r="28" spans="1:19" ht="14.25" customHeight="1">
      <c r="A28" s="149"/>
      <c r="B28" s="152"/>
      <c r="C28" s="152"/>
      <c r="D28" s="152"/>
      <c r="E28" s="152"/>
      <c r="F28" s="152" t="s">
        <v>188</v>
      </c>
      <c r="G28" s="152">
        <v>9995</v>
      </c>
      <c r="H28" s="74">
        <v>2</v>
      </c>
      <c r="I28" s="67">
        <v>1</v>
      </c>
      <c r="J28" s="67">
        <v>2</v>
      </c>
      <c r="K28" s="67">
        <v>2</v>
      </c>
      <c r="L28" s="67">
        <v>0</v>
      </c>
      <c r="M28" s="67">
        <v>1</v>
      </c>
      <c r="N28" s="67" t="s">
        <v>119</v>
      </c>
      <c r="O28" s="174"/>
      <c r="P28" s="179"/>
      <c r="Q28" s="176"/>
      <c r="R28" s="9"/>
      <c r="S28" s="58"/>
    </row>
    <row r="29" spans="1:19" ht="14.25" customHeight="1">
      <c r="A29" s="149"/>
      <c r="B29" s="152"/>
      <c r="C29" s="152"/>
      <c r="D29" s="152"/>
      <c r="E29" s="152"/>
      <c r="F29" s="152" t="s">
        <v>188</v>
      </c>
      <c r="G29" s="152">
        <v>100</v>
      </c>
      <c r="H29" s="74">
        <v>2</v>
      </c>
      <c r="I29" s="67">
        <v>1</v>
      </c>
      <c r="J29" s="67">
        <v>2</v>
      </c>
      <c r="K29" s="67">
        <v>2</v>
      </c>
      <c r="L29" s="67">
        <v>0</v>
      </c>
      <c r="M29" s="67">
        <v>2</v>
      </c>
      <c r="N29" s="67" t="s">
        <v>160</v>
      </c>
      <c r="O29" s="174"/>
      <c r="P29" s="179"/>
      <c r="Q29" s="176"/>
      <c r="R29" s="9"/>
      <c r="S29" s="58"/>
    </row>
    <row r="30" spans="1:19" ht="14.25" customHeight="1">
      <c r="A30" s="149"/>
      <c r="B30" s="152"/>
      <c r="C30" s="152"/>
      <c r="D30" s="152"/>
      <c r="E30" s="152"/>
      <c r="F30" s="152" t="s">
        <v>188</v>
      </c>
      <c r="G30" s="152">
        <v>9995</v>
      </c>
      <c r="H30" s="74">
        <v>2</v>
      </c>
      <c r="I30" s="67">
        <v>1</v>
      </c>
      <c r="J30" s="67">
        <v>2</v>
      </c>
      <c r="K30" s="67">
        <v>2</v>
      </c>
      <c r="L30" s="67">
        <v>0</v>
      </c>
      <c r="M30" s="67">
        <v>4</v>
      </c>
      <c r="N30" s="67" t="s">
        <v>171</v>
      </c>
      <c r="O30" s="174"/>
      <c r="P30" s="179"/>
      <c r="Q30" s="176"/>
      <c r="R30" s="9"/>
      <c r="S30" s="58"/>
    </row>
    <row r="31" spans="1:19" ht="14.25" customHeight="1">
      <c r="A31" s="149"/>
      <c r="B31" s="152"/>
      <c r="C31" s="152"/>
      <c r="D31" s="152"/>
      <c r="E31" s="152"/>
      <c r="F31" s="152" t="s">
        <v>188</v>
      </c>
      <c r="G31" s="152">
        <v>100</v>
      </c>
      <c r="H31" s="74">
        <v>2</v>
      </c>
      <c r="I31" s="67">
        <v>1</v>
      </c>
      <c r="J31" s="67">
        <v>2</v>
      </c>
      <c r="K31" s="67">
        <v>2</v>
      </c>
      <c r="L31" s="67">
        <v>0</v>
      </c>
      <c r="M31" s="67">
        <v>6</v>
      </c>
      <c r="N31" s="67" t="s">
        <v>163</v>
      </c>
      <c r="O31" s="174"/>
      <c r="P31" s="179"/>
      <c r="Q31" s="176"/>
      <c r="R31" s="9"/>
      <c r="S31" s="58"/>
    </row>
    <row r="32" spans="1:19" ht="14.25" customHeight="1">
      <c r="A32" s="149"/>
      <c r="B32" s="152"/>
      <c r="C32" s="152"/>
      <c r="D32" s="152"/>
      <c r="E32" s="152"/>
      <c r="F32" s="152"/>
      <c r="G32" s="152"/>
      <c r="H32" s="74"/>
      <c r="I32" s="67"/>
      <c r="J32" s="67"/>
      <c r="K32" s="67"/>
      <c r="L32" s="67"/>
      <c r="M32" s="67"/>
      <c r="N32" s="67"/>
      <c r="O32" s="174"/>
      <c r="P32" s="179"/>
      <c r="Q32" s="176"/>
      <c r="R32" s="9"/>
      <c r="S32" s="58"/>
    </row>
    <row r="33" spans="1:19" ht="14.25" customHeight="1">
      <c r="A33" s="149"/>
      <c r="B33" s="152"/>
      <c r="C33" s="152"/>
      <c r="D33" s="152"/>
      <c r="E33" s="152"/>
      <c r="F33" s="152"/>
      <c r="G33" s="152">
        <v>9995</v>
      </c>
      <c r="H33" s="75">
        <v>2</v>
      </c>
      <c r="I33" s="68">
        <v>1</v>
      </c>
      <c r="J33" s="68">
        <v>5</v>
      </c>
      <c r="K33" s="68"/>
      <c r="L33" s="68"/>
      <c r="M33" s="68"/>
      <c r="N33" s="68" t="s">
        <v>120</v>
      </c>
      <c r="O33" s="174"/>
      <c r="P33" s="178"/>
      <c r="Q33" s="173"/>
      <c r="R33" s="9"/>
      <c r="S33" s="58"/>
    </row>
    <row r="34" spans="1:19" ht="14.25" customHeight="1">
      <c r="A34" s="149"/>
      <c r="B34" s="152"/>
      <c r="C34" s="152"/>
      <c r="D34" s="152"/>
      <c r="E34" s="152"/>
      <c r="F34" s="152" t="s">
        <v>188</v>
      </c>
      <c r="G34" s="152">
        <v>100</v>
      </c>
      <c r="H34" s="74">
        <v>2</v>
      </c>
      <c r="I34" s="67">
        <v>1</v>
      </c>
      <c r="J34" s="67">
        <v>5</v>
      </c>
      <c r="K34" s="67">
        <v>1</v>
      </c>
      <c r="L34" s="67">
        <v>0</v>
      </c>
      <c r="M34" s="67">
        <v>1</v>
      </c>
      <c r="N34" s="67" t="s">
        <v>186</v>
      </c>
      <c r="O34" s="174"/>
      <c r="P34" s="179"/>
      <c r="Q34" s="176"/>
      <c r="R34" s="9"/>
      <c r="S34" s="58"/>
    </row>
    <row r="35" spans="1:19" ht="14.25" customHeight="1">
      <c r="A35" s="149"/>
      <c r="B35" s="152"/>
      <c r="C35" s="152"/>
      <c r="D35" s="152"/>
      <c r="E35" s="152"/>
      <c r="F35" s="152" t="s">
        <v>188</v>
      </c>
      <c r="G35" s="152">
        <v>100</v>
      </c>
      <c r="H35" s="74">
        <v>2</v>
      </c>
      <c r="I35" s="67">
        <v>1</v>
      </c>
      <c r="J35" s="67">
        <v>5</v>
      </c>
      <c r="K35" s="67">
        <v>2</v>
      </c>
      <c r="L35" s="67">
        <v>0</v>
      </c>
      <c r="M35" s="67">
        <v>1</v>
      </c>
      <c r="N35" s="67" t="s">
        <v>185</v>
      </c>
      <c r="O35" s="174"/>
      <c r="P35" s="179"/>
      <c r="Q35" s="176"/>
      <c r="R35" s="9"/>
      <c r="S35" s="58"/>
    </row>
    <row r="36" spans="1:19" ht="14.25" customHeight="1">
      <c r="A36" s="149"/>
      <c r="B36" s="152"/>
      <c r="C36" s="152"/>
      <c r="D36" s="152"/>
      <c r="E36" s="152"/>
      <c r="F36" s="152"/>
      <c r="G36" s="152"/>
      <c r="H36" s="74">
        <v>2</v>
      </c>
      <c r="I36" s="67">
        <v>1</v>
      </c>
      <c r="J36" s="67">
        <v>5</v>
      </c>
      <c r="K36" s="67">
        <v>3</v>
      </c>
      <c r="L36" s="67">
        <v>0</v>
      </c>
      <c r="M36" s="67">
        <v>1</v>
      </c>
      <c r="N36" s="67" t="s">
        <v>199</v>
      </c>
      <c r="O36" s="174"/>
      <c r="P36" s="179"/>
      <c r="Q36" s="176"/>
      <c r="R36" s="9"/>
      <c r="S36" s="58"/>
    </row>
    <row r="37" spans="1:19" ht="14.25" customHeight="1">
      <c r="A37" s="149"/>
      <c r="B37" s="152"/>
      <c r="C37" s="152"/>
      <c r="D37" s="152"/>
      <c r="E37" s="152"/>
      <c r="F37" s="152"/>
      <c r="G37" s="152"/>
      <c r="H37" s="74"/>
      <c r="I37" s="67"/>
      <c r="J37" s="67"/>
      <c r="K37" s="67"/>
      <c r="L37" s="67"/>
      <c r="M37" s="67"/>
      <c r="N37" s="67"/>
      <c r="O37" s="174"/>
      <c r="P37" s="179"/>
      <c r="Q37" s="176"/>
      <c r="R37" s="9"/>
      <c r="S37" s="58"/>
    </row>
    <row r="38" spans="1:19" ht="14.25" customHeight="1">
      <c r="A38" s="149">
        <v>11</v>
      </c>
      <c r="B38" s="150" t="s">
        <v>192</v>
      </c>
      <c r="C38" s="151" t="s">
        <v>192</v>
      </c>
      <c r="D38" s="152">
        <v>0.1</v>
      </c>
      <c r="E38" s="152" t="s">
        <v>191</v>
      </c>
      <c r="F38" s="152" t="s">
        <v>188</v>
      </c>
      <c r="G38" s="152">
        <v>9995</v>
      </c>
      <c r="H38" s="75">
        <v>2</v>
      </c>
      <c r="I38" s="68">
        <v>2</v>
      </c>
      <c r="J38" s="68"/>
      <c r="K38" s="68"/>
      <c r="L38" s="68"/>
      <c r="M38" s="68"/>
      <c r="N38" s="68" t="s">
        <v>121</v>
      </c>
      <c r="O38" s="180"/>
      <c r="P38" s="178"/>
      <c r="Q38" s="173"/>
      <c r="R38" s="9"/>
      <c r="S38" s="58"/>
    </row>
    <row r="39" spans="1:19" ht="14.25" customHeight="1">
      <c r="A39" s="149"/>
      <c r="B39" s="152"/>
      <c r="C39" s="152"/>
      <c r="D39" s="152"/>
      <c r="E39" s="181"/>
      <c r="F39" s="152"/>
      <c r="G39" s="152"/>
      <c r="H39" s="75"/>
      <c r="I39" s="68"/>
      <c r="J39" s="68"/>
      <c r="K39" s="68"/>
      <c r="L39" s="68"/>
      <c r="M39" s="68"/>
      <c r="N39" s="68"/>
      <c r="O39" s="182"/>
      <c r="P39" s="178"/>
      <c r="Q39" s="173"/>
      <c r="R39" s="9"/>
      <c r="S39" s="58"/>
    </row>
    <row r="40" spans="1:19" ht="14.25" customHeight="1">
      <c r="A40" s="149"/>
      <c r="B40" s="152"/>
      <c r="C40" s="152"/>
      <c r="D40" s="152"/>
      <c r="E40" s="152"/>
      <c r="F40" s="152"/>
      <c r="G40" s="152"/>
      <c r="H40" s="75">
        <v>2</v>
      </c>
      <c r="I40" s="68">
        <v>2</v>
      </c>
      <c r="J40" s="68">
        <v>1</v>
      </c>
      <c r="K40" s="68"/>
      <c r="L40" s="68"/>
      <c r="M40" s="68"/>
      <c r="N40" s="68" t="s">
        <v>122</v>
      </c>
      <c r="O40" s="174"/>
      <c r="P40" s="178"/>
      <c r="Q40" s="173"/>
      <c r="R40" s="9"/>
      <c r="S40" s="58"/>
    </row>
    <row r="41" spans="1:19" ht="14.25" customHeight="1">
      <c r="A41" s="149"/>
      <c r="B41" s="152"/>
      <c r="C41" s="152"/>
      <c r="D41" s="152"/>
      <c r="E41" s="152"/>
      <c r="F41" s="152"/>
      <c r="G41" s="152"/>
      <c r="H41" s="75">
        <v>2</v>
      </c>
      <c r="I41" s="68">
        <v>2</v>
      </c>
      <c r="J41" s="68">
        <v>1</v>
      </c>
      <c r="K41" s="68">
        <v>1</v>
      </c>
      <c r="L41" s="68"/>
      <c r="M41" s="68"/>
      <c r="N41" s="67" t="s">
        <v>123</v>
      </c>
      <c r="O41" s="174"/>
      <c r="P41" s="178"/>
      <c r="Q41" s="173"/>
      <c r="R41" s="9"/>
      <c r="S41" s="58"/>
    </row>
    <row r="42" spans="1:19" ht="14.25" customHeight="1">
      <c r="A42" s="149"/>
      <c r="B42" s="152"/>
      <c r="C42" s="152"/>
      <c r="D42" s="152"/>
      <c r="E42" s="152"/>
      <c r="F42" s="152" t="s">
        <v>188</v>
      </c>
      <c r="G42" s="152">
        <v>100</v>
      </c>
      <c r="H42" s="74">
        <v>2</v>
      </c>
      <c r="I42" s="67">
        <v>2</v>
      </c>
      <c r="J42" s="67">
        <v>1</v>
      </c>
      <c r="K42" s="67">
        <v>2</v>
      </c>
      <c r="L42" s="67">
        <v>0</v>
      </c>
      <c r="M42" s="67">
        <v>1</v>
      </c>
      <c r="N42" s="67" t="s">
        <v>159</v>
      </c>
      <c r="O42" s="174"/>
      <c r="P42" s="179"/>
      <c r="Q42" s="176"/>
      <c r="R42" s="9"/>
      <c r="S42" s="58"/>
    </row>
    <row r="43" spans="1:19" ht="14.25" customHeight="1">
      <c r="A43" s="149"/>
      <c r="B43" s="152"/>
      <c r="C43" s="152"/>
      <c r="D43" s="152"/>
      <c r="E43" s="152"/>
      <c r="F43" s="152" t="s">
        <v>188</v>
      </c>
      <c r="G43" s="152">
        <v>100</v>
      </c>
      <c r="H43" s="74">
        <v>2</v>
      </c>
      <c r="I43" s="67">
        <v>2</v>
      </c>
      <c r="J43" s="67">
        <v>1</v>
      </c>
      <c r="K43" s="67">
        <v>3</v>
      </c>
      <c r="L43" s="67">
        <v>0</v>
      </c>
      <c r="M43" s="67">
        <v>1</v>
      </c>
      <c r="N43" s="67" t="s">
        <v>124</v>
      </c>
      <c r="O43" s="174"/>
      <c r="P43" s="291">
        <f>6000+4500+2500+2500+2500</f>
        <v>18000</v>
      </c>
      <c r="Q43" s="293">
        <f>6000+4500+2500+2500+2500</f>
        <v>18000</v>
      </c>
      <c r="R43" s="9"/>
      <c r="S43" s="58"/>
    </row>
    <row r="44" spans="1:19" ht="14.25" customHeight="1">
      <c r="A44" s="149"/>
      <c r="B44" s="152"/>
      <c r="C44" s="152"/>
      <c r="D44" s="152"/>
      <c r="E44" s="152"/>
      <c r="F44" s="152" t="s">
        <v>188</v>
      </c>
      <c r="G44" s="152">
        <v>100</v>
      </c>
      <c r="H44" s="74">
        <v>2</v>
      </c>
      <c r="I44" s="67">
        <v>2</v>
      </c>
      <c r="J44" s="67">
        <v>1</v>
      </c>
      <c r="K44" s="67">
        <v>4</v>
      </c>
      <c r="L44" s="67">
        <v>0</v>
      </c>
      <c r="M44" s="67">
        <v>1</v>
      </c>
      <c r="N44" s="67" t="s">
        <v>158</v>
      </c>
      <c r="O44" s="174"/>
      <c r="P44" s="179"/>
      <c r="Q44" s="176"/>
      <c r="R44" s="9"/>
      <c r="S44" s="58"/>
    </row>
    <row r="45" spans="1:19" ht="14.25" customHeight="1">
      <c r="A45" s="149"/>
      <c r="B45" s="152"/>
      <c r="C45" s="152"/>
      <c r="D45" s="152"/>
      <c r="E45" s="152"/>
      <c r="F45" s="152" t="s">
        <v>188</v>
      </c>
      <c r="G45" s="152">
        <v>100</v>
      </c>
      <c r="H45" s="74">
        <v>2</v>
      </c>
      <c r="I45" s="67">
        <v>2</v>
      </c>
      <c r="J45" s="67">
        <v>1</v>
      </c>
      <c r="K45" s="67">
        <v>5</v>
      </c>
      <c r="L45" s="67">
        <v>0</v>
      </c>
      <c r="M45" s="67">
        <v>1</v>
      </c>
      <c r="N45" s="67" t="s">
        <v>157</v>
      </c>
      <c r="O45" s="174"/>
      <c r="P45" s="179"/>
      <c r="Q45" s="176"/>
      <c r="R45" s="9"/>
      <c r="S45" s="58"/>
    </row>
    <row r="46" spans="1:19" ht="14.25" customHeight="1">
      <c r="A46" s="149"/>
      <c r="B46" s="152"/>
      <c r="C46" s="152"/>
      <c r="D46" s="152"/>
      <c r="E46" s="152"/>
      <c r="F46" s="152" t="s">
        <v>188</v>
      </c>
      <c r="G46" s="152">
        <v>100</v>
      </c>
      <c r="H46" s="74">
        <v>2</v>
      </c>
      <c r="I46" s="67">
        <v>2</v>
      </c>
      <c r="J46" s="67">
        <v>1</v>
      </c>
      <c r="K46" s="67">
        <v>6</v>
      </c>
      <c r="L46" s="67">
        <v>0</v>
      </c>
      <c r="M46" s="67">
        <v>1</v>
      </c>
      <c r="N46" s="67" t="s">
        <v>156</v>
      </c>
      <c r="O46" s="174"/>
      <c r="P46" s="179"/>
      <c r="Q46" s="176"/>
      <c r="R46" s="9"/>
      <c r="S46" s="58"/>
    </row>
    <row r="47" spans="1:19" ht="14.25" customHeight="1">
      <c r="A47" s="149"/>
      <c r="B47" s="152"/>
      <c r="C47" s="152"/>
      <c r="D47" s="152"/>
      <c r="E47" s="152"/>
      <c r="F47" s="152" t="s">
        <v>188</v>
      </c>
      <c r="G47" s="152">
        <v>100</v>
      </c>
      <c r="H47" s="74">
        <v>2</v>
      </c>
      <c r="I47" s="67">
        <v>2</v>
      </c>
      <c r="J47" s="67">
        <v>1</v>
      </c>
      <c r="K47" s="67">
        <v>7</v>
      </c>
      <c r="L47" s="67">
        <v>0</v>
      </c>
      <c r="M47" s="67">
        <v>1</v>
      </c>
      <c r="N47" s="67" t="s">
        <v>155</v>
      </c>
      <c r="O47" s="174"/>
      <c r="P47" s="179"/>
      <c r="Q47" s="176"/>
      <c r="R47" s="9"/>
      <c r="S47" s="58"/>
    </row>
    <row r="48" spans="1:19" ht="14.25" customHeight="1">
      <c r="A48" s="149"/>
      <c r="B48" s="152"/>
      <c r="C48" s="152"/>
      <c r="D48" s="152"/>
      <c r="E48" s="152"/>
      <c r="F48" s="152" t="s">
        <v>188</v>
      </c>
      <c r="G48" s="152">
        <v>100</v>
      </c>
      <c r="H48" s="74">
        <v>2</v>
      </c>
      <c r="I48" s="67">
        <v>2</v>
      </c>
      <c r="J48" s="67">
        <v>1</v>
      </c>
      <c r="K48" s="67">
        <v>8</v>
      </c>
      <c r="L48" s="67">
        <v>0</v>
      </c>
      <c r="M48" s="67">
        <v>1</v>
      </c>
      <c r="N48" s="67" t="s">
        <v>182</v>
      </c>
      <c r="O48" s="174"/>
      <c r="P48" s="179"/>
      <c r="Q48" s="176"/>
      <c r="R48" s="9"/>
      <c r="S48" s="58"/>
    </row>
    <row r="49" spans="1:19" ht="14.25" customHeight="1">
      <c r="A49" s="149"/>
      <c r="B49" s="152"/>
      <c r="C49" s="152"/>
      <c r="D49" s="152"/>
      <c r="E49" s="152"/>
      <c r="F49" s="152"/>
      <c r="G49" s="130"/>
      <c r="H49" s="74"/>
      <c r="I49" s="67"/>
      <c r="J49" s="67"/>
      <c r="K49" s="67"/>
      <c r="L49" s="67"/>
      <c r="M49" s="67"/>
      <c r="N49" s="67"/>
      <c r="O49" s="174"/>
      <c r="P49" s="179"/>
      <c r="Q49" s="176"/>
      <c r="R49" s="9"/>
      <c r="S49" s="58"/>
    </row>
    <row r="50" spans="1:19" ht="14.25" customHeight="1">
      <c r="A50" s="149"/>
      <c r="B50" s="152"/>
      <c r="C50" s="152"/>
      <c r="D50" s="152"/>
      <c r="E50" s="152"/>
      <c r="F50" s="152"/>
      <c r="G50" s="152"/>
      <c r="H50" s="75">
        <v>2</v>
      </c>
      <c r="I50" s="68">
        <v>2</v>
      </c>
      <c r="J50" s="68">
        <v>2</v>
      </c>
      <c r="K50" s="67"/>
      <c r="L50" s="67"/>
      <c r="M50" s="67"/>
      <c r="N50" s="76" t="s">
        <v>176</v>
      </c>
      <c r="O50" s="174"/>
      <c r="P50" s="178"/>
      <c r="Q50" s="173"/>
      <c r="R50" s="9"/>
      <c r="S50" s="58"/>
    </row>
    <row r="51" spans="1:19" ht="14.25" customHeight="1">
      <c r="A51" s="149"/>
      <c r="B51" s="152"/>
      <c r="C51" s="152"/>
      <c r="D51" s="152"/>
      <c r="E51" s="152"/>
      <c r="F51" s="152" t="s">
        <v>188</v>
      </c>
      <c r="G51" s="152">
        <v>100</v>
      </c>
      <c r="H51" s="74">
        <v>2</v>
      </c>
      <c r="I51" s="67">
        <v>2</v>
      </c>
      <c r="J51" s="67">
        <v>2</v>
      </c>
      <c r="K51" s="67">
        <v>1</v>
      </c>
      <c r="L51" s="67">
        <v>0</v>
      </c>
      <c r="M51" s="67">
        <v>1</v>
      </c>
      <c r="N51" s="67" t="s">
        <v>154</v>
      </c>
      <c r="O51" s="174"/>
      <c r="P51" s="179"/>
      <c r="Q51" s="176"/>
      <c r="R51" s="9"/>
      <c r="S51" s="58"/>
    </row>
    <row r="52" spans="1:19" ht="14.25" customHeight="1">
      <c r="A52" s="149"/>
      <c r="B52" s="152"/>
      <c r="C52" s="152"/>
      <c r="D52" s="152"/>
      <c r="E52" s="152"/>
      <c r="F52" s="152"/>
      <c r="G52" s="152"/>
      <c r="H52" s="74">
        <v>2</v>
      </c>
      <c r="I52" s="67">
        <v>2</v>
      </c>
      <c r="J52" s="67">
        <v>2</v>
      </c>
      <c r="K52" s="67">
        <v>2</v>
      </c>
      <c r="L52" s="67">
        <v>0</v>
      </c>
      <c r="M52" s="67">
        <v>1</v>
      </c>
      <c r="N52" s="67" t="s">
        <v>230</v>
      </c>
      <c r="O52" s="174"/>
      <c r="P52" s="291">
        <f>70+299.98</f>
        <v>369.98</v>
      </c>
      <c r="Q52" s="293">
        <f>70+299.98</f>
        <v>369.98</v>
      </c>
      <c r="R52" s="9"/>
      <c r="S52" s="58"/>
    </row>
    <row r="53" spans="1:19" ht="14.25" customHeight="1">
      <c r="A53" s="149"/>
      <c r="B53" s="152"/>
      <c r="C53" s="152"/>
      <c r="D53" s="152"/>
      <c r="E53" s="152"/>
      <c r="F53" s="152"/>
      <c r="G53" s="152"/>
      <c r="H53" s="74"/>
      <c r="I53" s="67"/>
      <c r="J53" s="67"/>
      <c r="K53" s="67"/>
      <c r="L53" s="67"/>
      <c r="M53" s="67"/>
      <c r="N53" s="67"/>
      <c r="O53" s="174"/>
      <c r="P53" s="291"/>
      <c r="Q53" s="293"/>
      <c r="R53" s="9"/>
      <c r="S53" s="58"/>
    </row>
    <row r="54" spans="1:19" ht="14.25" customHeight="1">
      <c r="A54" s="149"/>
      <c r="B54" s="152"/>
      <c r="C54" s="152"/>
      <c r="D54" s="152"/>
      <c r="E54" s="152"/>
      <c r="F54" s="152"/>
      <c r="G54" s="152"/>
      <c r="H54" s="74">
        <v>2</v>
      </c>
      <c r="I54" s="67">
        <v>2</v>
      </c>
      <c r="J54" s="67">
        <v>4</v>
      </c>
      <c r="K54" s="67"/>
      <c r="L54" s="67"/>
      <c r="M54" s="67"/>
      <c r="N54" s="76" t="s">
        <v>254</v>
      </c>
      <c r="O54" s="174"/>
      <c r="P54" s="291"/>
      <c r="Q54" s="293"/>
      <c r="R54" s="9"/>
      <c r="S54" s="58"/>
    </row>
    <row r="55" spans="1:19" ht="14.25" customHeight="1">
      <c r="A55" s="149"/>
      <c r="B55" s="152"/>
      <c r="C55" s="152"/>
      <c r="D55" s="152"/>
      <c r="E55" s="152"/>
      <c r="F55" s="152"/>
      <c r="G55" s="152"/>
      <c r="H55" s="74">
        <v>2</v>
      </c>
      <c r="I55" s="67">
        <v>2</v>
      </c>
      <c r="J55" s="67">
        <v>4</v>
      </c>
      <c r="K55" s="67">
        <v>1</v>
      </c>
      <c r="L55" s="67">
        <v>0</v>
      </c>
      <c r="M55" s="67">
        <v>1</v>
      </c>
      <c r="N55" s="67" t="s">
        <v>231</v>
      </c>
      <c r="O55" s="174"/>
      <c r="P55" s="291">
        <v>780</v>
      </c>
      <c r="Q55" s="293">
        <v>780</v>
      </c>
      <c r="R55" s="9"/>
      <c r="S55" s="58"/>
    </row>
    <row r="56" spans="1:19" ht="14.25" customHeight="1">
      <c r="A56" s="149"/>
      <c r="B56" s="152"/>
      <c r="C56" s="152"/>
      <c r="D56" s="152"/>
      <c r="E56" s="152"/>
      <c r="F56" s="152"/>
      <c r="G56" s="152"/>
      <c r="H56" s="74">
        <v>2</v>
      </c>
      <c r="I56" s="67">
        <v>2</v>
      </c>
      <c r="J56" s="67">
        <v>4</v>
      </c>
      <c r="K56" s="67">
        <v>4</v>
      </c>
      <c r="L56" s="67">
        <v>0</v>
      </c>
      <c r="M56" s="67">
        <v>1</v>
      </c>
      <c r="N56" s="67" t="s">
        <v>232</v>
      </c>
      <c r="O56" s="174"/>
      <c r="P56" s="291">
        <v>30</v>
      </c>
      <c r="Q56" s="293">
        <v>30</v>
      </c>
      <c r="R56" s="9"/>
      <c r="S56" s="58"/>
    </row>
    <row r="57" spans="1:19" ht="14.25" customHeight="1">
      <c r="A57" s="149"/>
      <c r="B57" s="152"/>
      <c r="C57" s="177"/>
      <c r="D57" s="177"/>
      <c r="E57" s="177"/>
      <c r="F57" s="177"/>
      <c r="G57" s="177"/>
      <c r="H57" s="74"/>
      <c r="I57" s="67"/>
      <c r="J57" s="67"/>
      <c r="K57" s="67"/>
      <c r="L57" s="67"/>
      <c r="M57" s="67"/>
      <c r="N57" s="67"/>
      <c r="O57" s="174"/>
      <c r="P57" s="291"/>
      <c r="Q57" s="293"/>
      <c r="R57" s="9"/>
      <c r="S57" s="58"/>
    </row>
    <row r="58" spans="1:19" ht="14.25" customHeight="1">
      <c r="A58" s="149"/>
      <c r="B58" s="152"/>
      <c r="C58" s="152"/>
      <c r="D58" s="152"/>
      <c r="E58" s="152"/>
      <c r="F58" s="152"/>
      <c r="G58" s="152"/>
      <c r="H58" s="68">
        <v>2</v>
      </c>
      <c r="I58" s="75">
        <v>2</v>
      </c>
      <c r="J58" s="68">
        <v>6</v>
      </c>
      <c r="K58" s="67"/>
      <c r="L58" s="67"/>
      <c r="M58" s="67"/>
      <c r="N58" s="68" t="s">
        <v>179</v>
      </c>
      <c r="O58" s="174"/>
      <c r="P58" s="294"/>
      <c r="Q58" s="295"/>
      <c r="R58" s="9"/>
      <c r="S58" s="58"/>
    </row>
    <row r="59" spans="1:19" ht="14.25" customHeight="1">
      <c r="A59" s="149"/>
      <c r="B59" s="152"/>
      <c r="C59" s="152"/>
      <c r="D59" s="152"/>
      <c r="E59" s="152"/>
      <c r="F59" s="152" t="s">
        <v>188</v>
      </c>
      <c r="G59" s="152">
        <v>100</v>
      </c>
      <c r="H59" s="67">
        <v>2</v>
      </c>
      <c r="I59" s="67">
        <v>2</v>
      </c>
      <c r="J59" s="67">
        <v>6</v>
      </c>
      <c r="K59" s="67">
        <v>2</v>
      </c>
      <c r="L59" s="67">
        <v>0</v>
      </c>
      <c r="M59" s="67">
        <v>1</v>
      </c>
      <c r="N59" s="67" t="s">
        <v>180</v>
      </c>
      <c r="O59" s="174"/>
      <c r="P59" s="179"/>
      <c r="Q59" s="176"/>
      <c r="R59" s="9"/>
      <c r="S59" s="58"/>
    </row>
    <row r="60" spans="1:19" ht="14.25" customHeight="1">
      <c r="A60" s="149"/>
      <c r="B60" s="152"/>
      <c r="C60" s="152"/>
      <c r="D60" s="152"/>
      <c r="E60" s="152"/>
      <c r="F60" s="152" t="s">
        <v>188</v>
      </c>
      <c r="G60" s="152">
        <v>100</v>
      </c>
      <c r="H60" s="67">
        <v>2</v>
      </c>
      <c r="I60" s="67">
        <v>2</v>
      </c>
      <c r="J60" s="67">
        <v>6</v>
      </c>
      <c r="K60" s="67">
        <v>3</v>
      </c>
      <c r="L60" s="67">
        <v>0</v>
      </c>
      <c r="M60" s="67">
        <v>3</v>
      </c>
      <c r="N60" s="67" t="s">
        <v>181</v>
      </c>
      <c r="O60" s="174"/>
      <c r="P60" s="179"/>
      <c r="Q60" s="176"/>
      <c r="R60" s="9"/>
      <c r="S60" s="58"/>
    </row>
    <row r="61" spans="1:19" ht="14.25" customHeight="1">
      <c r="A61" s="149"/>
      <c r="B61" s="152"/>
      <c r="C61" s="152"/>
      <c r="D61" s="152"/>
      <c r="E61" s="152"/>
      <c r="F61" s="152"/>
      <c r="G61" s="152"/>
      <c r="H61" s="67"/>
      <c r="I61" s="67"/>
      <c r="J61" s="67"/>
      <c r="K61" s="67"/>
      <c r="L61" s="67"/>
      <c r="M61" s="67"/>
      <c r="N61" s="67"/>
      <c r="O61" s="174"/>
      <c r="P61" s="179"/>
      <c r="Q61" s="176"/>
      <c r="R61" s="9"/>
      <c r="S61" s="58"/>
    </row>
    <row r="62" spans="1:19" ht="14.25" customHeight="1">
      <c r="A62" s="149"/>
      <c r="B62" s="152"/>
      <c r="C62" s="152"/>
      <c r="D62" s="152"/>
      <c r="E62" s="152"/>
      <c r="F62" s="152"/>
      <c r="G62" s="152"/>
      <c r="H62" s="67">
        <v>2</v>
      </c>
      <c r="I62" s="67">
        <v>2</v>
      </c>
      <c r="J62" s="67">
        <v>7</v>
      </c>
      <c r="K62" s="67"/>
      <c r="L62" s="67"/>
      <c r="M62" s="67"/>
      <c r="N62" s="311" t="s">
        <v>255</v>
      </c>
      <c r="O62" s="174"/>
      <c r="P62" s="179"/>
      <c r="Q62" s="176"/>
      <c r="R62" s="9"/>
      <c r="S62" s="58"/>
    </row>
    <row r="63" spans="1:19" ht="14.25" customHeight="1">
      <c r="A63" s="149"/>
      <c r="B63" s="152"/>
      <c r="C63" s="152"/>
      <c r="D63" s="152"/>
      <c r="E63" s="152"/>
      <c r="F63" s="152"/>
      <c r="G63" s="152"/>
      <c r="H63" s="67">
        <v>2</v>
      </c>
      <c r="I63" s="67">
        <v>2</v>
      </c>
      <c r="J63" s="67">
        <v>7</v>
      </c>
      <c r="K63" s="67">
        <v>2</v>
      </c>
      <c r="L63" s="67">
        <v>0</v>
      </c>
      <c r="M63" s="67">
        <v>6</v>
      </c>
      <c r="N63" s="310" t="s">
        <v>248</v>
      </c>
      <c r="O63" s="174"/>
      <c r="P63" s="291">
        <f>6356.66+5981</f>
        <v>12337.66</v>
      </c>
      <c r="Q63" s="293">
        <f>6087.31+5981</f>
        <v>12068.310000000001</v>
      </c>
      <c r="R63" s="9"/>
      <c r="S63" s="58"/>
    </row>
    <row r="64" spans="1:19" ht="14.25" customHeight="1">
      <c r="A64" s="149"/>
      <c r="B64" s="152"/>
      <c r="C64" s="152"/>
      <c r="D64" s="152"/>
      <c r="E64" s="152"/>
      <c r="F64" s="152"/>
      <c r="G64" s="152"/>
      <c r="H64" s="70"/>
      <c r="I64" s="67"/>
      <c r="J64" s="67"/>
      <c r="K64" s="67"/>
      <c r="L64" s="67"/>
      <c r="M64" s="67"/>
      <c r="N64" s="67"/>
      <c r="O64" s="174"/>
      <c r="P64" s="179"/>
      <c r="Q64" s="176"/>
      <c r="R64" s="9"/>
      <c r="S64" s="58"/>
    </row>
    <row r="65" spans="1:19" ht="14.25" customHeight="1">
      <c r="A65" s="149"/>
      <c r="B65" s="152"/>
      <c r="C65" s="152"/>
      <c r="D65" s="152"/>
      <c r="E65" s="152"/>
      <c r="F65" s="152"/>
      <c r="G65" s="152"/>
      <c r="H65" s="74"/>
      <c r="I65" s="67"/>
      <c r="J65" s="67"/>
      <c r="K65" s="67"/>
      <c r="L65" s="67"/>
      <c r="M65" s="67"/>
      <c r="N65" s="68"/>
      <c r="O65" s="174"/>
      <c r="P65" s="179"/>
      <c r="Q65" s="176"/>
      <c r="R65" s="9"/>
      <c r="S65" s="58"/>
    </row>
    <row r="66" spans="1:19" ht="14.25" customHeight="1">
      <c r="A66" s="149"/>
      <c r="B66" s="152"/>
      <c r="C66" s="152"/>
      <c r="D66" s="152"/>
      <c r="E66" s="152"/>
      <c r="F66" s="152"/>
      <c r="G66" s="152"/>
      <c r="H66" s="75">
        <v>2</v>
      </c>
      <c r="I66" s="68">
        <v>2</v>
      </c>
      <c r="J66" s="68">
        <v>8</v>
      </c>
      <c r="K66" s="67"/>
      <c r="L66" s="67"/>
      <c r="M66" s="67"/>
      <c r="N66" s="68" t="s">
        <v>151</v>
      </c>
      <c r="O66" s="174"/>
      <c r="P66" s="178"/>
      <c r="Q66" s="173"/>
      <c r="R66" s="9"/>
      <c r="S66" s="58"/>
    </row>
    <row r="67" spans="1:19" ht="14.25" customHeight="1">
      <c r="A67" s="149"/>
      <c r="B67" s="152"/>
      <c r="C67" s="152"/>
      <c r="D67" s="152"/>
      <c r="E67" s="152"/>
      <c r="F67" s="152" t="s">
        <v>188</v>
      </c>
      <c r="G67" s="152">
        <v>100</v>
      </c>
      <c r="H67" s="74">
        <v>2</v>
      </c>
      <c r="I67" s="67">
        <v>2</v>
      </c>
      <c r="J67" s="67">
        <v>8</v>
      </c>
      <c r="K67" s="67">
        <v>2</v>
      </c>
      <c r="L67" s="67">
        <v>0</v>
      </c>
      <c r="M67" s="67">
        <v>1</v>
      </c>
      <c r="N67" s="67" t="s">
        <v>187</v>
      </c>
      <c r="O67" s="174"/>
      <c r="P67" s="183"/>
      <c r="Q67" s="176"/>
      <c r="R67" s="9"/>
      <c r="S67" s="58"/>
    </row>
    <row r="68" spans="1:19" ht="14.25" customHeight="1">
      <c r="A68" s="149"/>
      <c r="B68" s="152"/>
      <c r="C68" s="152"/>
      <c r="D68" s="152"/>
      <c r="E68" s="152"/>
      <c r="F68" s="181" t="s">
        <v>188</v>
      </c>
      <c r="G68" s="152">
        <v>100</v>
      </c>
      <c r="H68" s="184">
        <v>2</v>
      </c>
      <c r="I68" s="121">
        <v>2</v>
      </c>
      <c r="J68" s="121">
        <v>8</v>
      </c>
      <c r="K68" s="121">
        <v>4</v>
      </c>
      <c r="L68" s="121">
        <v>0</v>
      </c>
      <c r="M68" s="121">
        <v>1</v>
      </c>
      <c r="N68" s="121" t="s">
        <v>173</v>
      </c>
      <c r="O68" s="174"/>
      <c r="P68" s="179"/>
      <c r="Q68" s="176"/>
      <c r="R68" s="9"/>
      <c r="S68" s="58"/>
    </row>
    <row r="69" spans="1:19" ht="14.25" customHeight="1">
      <c r="A69" s="149"/>
      <c r="B69" s="152"/>
      <c r="C69" s="152"/>
      <c r="D69" s="152"/>
      <c r="E69" s="152"/>
      <c r="F69" s="181"/>
      <c r="G69" s="152"/>
      <c r="H69" s="184">
        <v>2</v>
      </c>
      <c r="I69" s="121">
        <v>2</v>
      </c>
      <c r="J69" s="121">
        <v>8</v>
      </c>
      <c r="K69" s="121">
        <v>5</v>
      </c>
      <c r="L69" s="121">
        <v>0</v>
      </c>
      <c r="M69" s="121">
        <v>3</v>
      </c>
      <c r="N69" s="114" t="s">
        <v>244</v>
      </c>
      <c r="O69" s="174"/>
      <c r="P69" s="292">
        <v>400</v>
      </c>
      <c r="Q69" s="302">
        <v>400</v>
      </c>
      <c r="R69" s="9"/>
      <c r="S69" s="58"/>
    </row>
    <row r="70" spans="1:19" ht="14.25" customHeight="1">
      <c r="A70" s="149"/>
      <c r="B70" s="152"/>
      <c r="C70" s="152"/>
      <c r="D70" s="152"/>
      <c r="E70" s="152"/>
      <c r="F70" s="181"/>
      <c r="G70" s="152"/>
      <c r="H70" s="184">
        <v>2</v>
      </c>
      <c r="I70" s="121">
        <v>2</v>
      </c>
      <c r="J70" s="121">
        <v>8</v>
      </c>
      <c r="K70" s="121">
        <v>6</v>
      </c>
      <c r="L70" s="121">
        <v>0</v>
      </c>
      <c r="M70" s="121">
        <v>1</v>
      </c>
      <c r="N70" s="114" t="s">
        <v>229</v>
      </c>
      <c r="O70" s="174"/>
      <c r="P70" s="292">
        <f>3000+25000+15797</f>
        <v>43797</v>
      </c>
      <c r="Q70" s="302">
        <f>3000+25000+15797</f>
        <v>43797</v>
      </c>
      <c r="R70" s="9"/>
      <c r="S70" s="58"/>
    </row>
    <row r="71" spans="1:19" ht="14.25" customHeight="1">
      <c r="A71" s="149"/>
      <c r="B71" s="152"/>
      <c r="C71" s="152"/>
      <c r="D71" s="153"/>
      <c r="E71" s="153"/>
      <c r="F71" s="153" t="s">
        <v>188</v>
      </c>
      <c r="G71" s="153">
        <v>100</v>
      </c>
      <c r="H71" s="184">
        <v>2</v>
      </c>
      <c r="I71" s="121">
        <v>2</v>
      </c>
      <c r="J71" s="121">
        <v>8</v>
      </c>
      <c r="K71" s="121">
        <v>7</v>
      </c>
      <c r="L71" s="121">
        <v>0</v>
      </c>
      <c r="M71" s="121">
        <v>6</v>
      </c>
      <c r="N71" s="114" t="s">
        <v>162</v>
      </c>
      <c r="O71" s="174"/>
      <c r="P71" s="183"/>
      <c r="Q71" s="179"/>
      <c r="R71" s="9"/>
      <c r="S71" s="58"/>
    </row>
    <row r="72" spans="1:19" ht="14.25" customHeight="1">
      <c r="A72" s="215"/>
      <c r="B72" s="215"/>
      <c r="C72" s="215"/>
      <c r="D72" s="187"/>
      <c r="E72" s="187"/>
      <c r="F72" s="187"/>
      <c r="G72" s="187"/>
      <c r="H72" s="216"/>
      <c r="I72" s="216"/>
      <c r="J72" s="216"/>
      <c r="K72" s="216"/>
      <c r="L72" s="216"/>
      <c r="M72" s="216"/>
      <c r="N72" s="216"/>
      <c r="O72" s="217"/>
      <c r="P72" s="218"/>
      <c r="Q72" s="218">
        <f>SUM(Q41:Q71)</f>
        <v>75445.29000000001</v>
      </c>
      <c r="R72" s="9"/>
      <c r="S72" s="58"/>
    </row>
    <row r="73" spans="1:19" ht="14.25" customHeight="1">
      <c r="A73" s="187"/>
      <c r="B73" s="187"/>
      <c r="C73" s="187"/>
      <c r="D73" s="187"/>
      <c r="E73" s="187"/>
      <c r="F73" s="187"/>
      <c r="G73" s="187"/>
      <c r="H73" s="70"/>
      <c r="I73" s="70"/>
      <c r="J73" s="70"/>
      <c r="K73" s="70"/>
      <c r="L73" s="70"/>
      <c r="M73" s="70"/>
      <c r="N73" s="70"/>
      <c r="O73" s="188"/>
      <c r="P73" s="183"/>
      <c r="Q73" s="183"/>
      <c r="R73" s="9"/>
      <c r="S73" s="58"/>
    </row>
    <row r="74" spans="1:19" ht="14.25" customHeight="1" thickBot="1">
      <c r="A74" s="187"/>
      <c r="B74" s="187"/>
      <c r="C74" s="187"/>
      <c r="D74" s="187"/>
      <c r="E74" s="187"/>
      <c r="F74" s="187"/>
      <c r="G74" s="187"/>
      <c r="H74" s="70"/>
      <c r="I74" s="70"/>
      <c r="J74" s="70"/>
      <c r="K74" s="70"/>
      <c r="L74" s="70"/>
      <c r="M74" s="70"/>
      <c r="N74" s="70"/>
      <c r="O74" s="188"/>
      <c r="P74" s="183"/>
      <c r="Q74" s="183"/>
      <c r="R74" s="9"/>
      <c r="S74" s="58"/>
    </row>
    <row r="75" spans="1:19" ht="14.25" customHeight="1">
      <c r="A75" s="189">
        <v>11</v>
      </c>
      <c r="B75" s="190" t="s">
        <v>192</v>
      </c>
      <c r="C75" s="191" t="s">
        <v>192</v>
      </c>
      <c r="D75" s="192">
        <v>0.1</v>
      </c>
      <c r="E75" s="192" t="s">
        <v>191</v>
      </c>
      <c r="F75" s="192" t="s">
        <v>188</v>
      </c>
      <c r="G75" s="192"/>
      <c r="H75" s="68">
        <v>2</v>
      </c>
      <c r="I75" s="68">
        <v>3</v>
      </c>
      <c r="J75" s="68"/>
      <c r="K75" s="68"/>
      <c r="L75" s="68"/>
      <c r="M75" s="68"/>
      <c r="N75" s="68" t="s">
        <v>126</v>
      </c>
      <c r="O75" s="213"/>
      <c r="P75" s="214"/>
      <c r="Q75" s="214"/>
      <c r="R75" s="101"/>
      <c r="S75" s="58"/>
    </row>
    <row r="76" spans="1:19" ht="14.25" customHeight="1">
      <c r="A76" s="149"/>
      <c r="B76" s="152"/>
      <c r="C76" s="152"/>
      <c r="D76" s="152"/>
      <c r="E76" s="181"/>
      <c r="F76" s="152"/>
      <c r="G76" s="193"/>
      <c r="H76" s="68"/>
      <c r="I76" s="68"/>
      <c r="J76" s="68"/>
      <c r="K76" s="68"/>
      <c r="L76" s="68"/>
      <c r="M76" s="68"/>
      <c r="N76" s="68"/>
      <c r="O76" s="182"/>
      <c r="P76" s="178"/>
      <c r="Q76" s="178"/>
      <c r="R76" s="102"/>
      <c r="S76" s="58"/>
    </row>
    <row r="77" spans="1:19" ht="14.25" customHeight="1">
      <c r="A77" s="149"/>
      <c r="B77" s="152"/>
      <c r="C77" s="152"/>
      <c r="D77" s="152"/>
      <c r="E77" s="152"/>
      <c r="F77" s="152"/>
      <c r="G77" s="152">
        <v>100</v>
      </c>
      <c r="H77" s="68">
        <v>2</v>
      </c>
      <c r="I77" s="68">
        <v>3</v>
      </c>
      <c r="J77" s="68">
        <v>1</v>
      </c>
      <c r="K77" s="68"/>
      <c r="L77" s="68"/>
      <c r="M77" s="68"/>
      <c r="N77" s="76" t="s">
        <v>127</v>
      </c>
      <c r="O77" s="174"/>
      <c r="P77" s="178"/>
      <c r="Q77" s="178"/>
      <c r="R77" s="102"/>
      <c r="S77" s="58"/>
    </row>
    <row r="78" spans="1:19" ht="14.25" customHeight="1">
      <c r="A78" s="149"/>
      <c r="B78" s="152"/>
      <c r="C78" s="152"/>
      <c r="D78" s="152"/>
      <c r="E78" s="152"/>
      <c r="F78" s="152" t="s">
        <v>188</v>
      </c>
      <c r="G78" s="152">
        <v>100</v>
      </c>
      <c r="H78" s="67">
        <v>2</v>
      </c>
      <c r="I78" s="67">
        <v>3</v>
      </c>
      <c r="J78" s="67">
        <v>1</v>
      </c>
      <c r="K78" s="67">
        <v>1</v>
      </c>
      <c r="L78" s="67">
        <v>0</v>
      </c>
      <c r="M78" s="67">
        <v>1</v>
      </c>
      <c r="N78" s="67" t="s">
        <v>128</v>
      </c>
      <c r="O78" s="174"/>
      <c r="P78" s="291">
        <f>4414.3+329.94+3000+15715.08+17659.14</f>
        <v>41118.46</v>
      </c>
      <c r="Q78" s="291">
        <f>4414.3+329.94+3000+15049.18+16910.87</f>
        <v>39704.28999999999</v>
      </c>
      <c r="R78" s="102"/>
      <c r="S78" s="58"/>
    </row>
    <row r="79" spans="1:19" ht="14.25" customHeight="1">
      <c r="A79" s="152"/>
      <c r="B79" s="152"/>
      <c r="C79" s="152"/>
      <c r="D79" s="152"/>
      <c r="E79" s="152"/>
      <c r="F79" s="152"/>
      <c r="G79" s="153"/>
      <c r="H79" s="67"/>
      <c r="I79" s="67"/>
      <c r="J79" s="67"/>
      <c r="K79" s="67"/>
      <c r="L79" s="67"/>
      <c r="M79" s="67"/>
      <c r="N79" s="67"/>
      <c r="O79" s="174"/>
      <c r="P79" s="291"/>
      <c r="Q79" s="291"/>
      <c r="R79" s="102"/>
      <c r="S79" s="58"/>
    </row>
    <row r="80" spans="1:19" ht="14.25" customHeight="1">
      <c r="A80" s="152"/>
      <c r="B80" s="152"/>
      <c r="C80" s="152"/>
      <c r="D80" s="152"/>
      <c r="E80" s="152"/>
      <c r="F80" s="152"/>
      <c r="G80" s="153"/>
      <c r="H80" s="68">
        <v>2</v>
      </c>
      <c r="I80" s="68">
        <v>3</v>
      </c>
      <c r="J80" s="68">
        <v>3</v>
      </c>
      <c r="K80" s="67"/>
      <c r="L80" s="67"/>
      <c r="M80" s="67"/>
      <c r="N80" s="97" t="s">
        <v>129</v>
      </c>
      <c r="O80" s="174"/>
      <c r="P80" s="291"/>
      <c r="Q80" s="291"/>
      <c r="R80" s="102"/>
      <c r="S80" s="58"/>
    </row>
    <row r="81" spans="1:19" ht="14.25" customHeight="1">
      <c r="A81" s="152"/>
      <c r="B81" s="152"/>
      <c r="C81" s="152"/>
      <c r="D81" s="152"/>
      <c r="E81" s="152"/>
      <c r="F81" s="152" t="s">
        <v>188</v>
      </c>
      <c r="G81" s="153">
        <v>100</v>
      </c>
      <c r="H81" s="121">
        <v>2</v>
      </c>
      <c r="I81" s="121">
        <v>3</v>
      </c>
      <c r="J81" s="121">
        <v>3</v>
      </c>
      <c r="K81" s="121">
        <v>2</v>
      </c>
      <c r="L81" s="121">
        <v>0</v>
      </c>
      <c r="M81" s="121">
        <v>1</v>
      </c>
      <c r="N81" s="67" t="s">
        <v>130</v>
      </c>
      <c r="O81" s="174"/>
      <c r="P81" s="292"/>
      <c r="Q81" s="291"/>
      <c r="R81" s="102"/>
      <c r="S81" s="58"/>
    </row>
    <row r="82" spans="1:19" ht="14.25" customHeight="1">
      <c r="A82" s="152"/>
      <c r="B82" s="152"/>
      <c r="C82" s="152"/>
      <c r="D82" s="152"/>
      <c r="E82" s="152"/>
      <c r="F82" s="152" t="s">
        <v>188</v>
      </c>
      <c r="G82" s="153">
        <v>100</v>
      </c>
      <c r="H82" s="67">
        <v>2</v>
      </c>
      <c r="I82" s="67">
        <v>3</v>
      </c>
      <c r="J82" s="67">
        <v>3</v>
      </c>
      <c r="K82" s="67">
        <v>3</v>
      </c>
      <c r="L82" s="67">
        <v>0</v>
      </c>
      <c r="M82" s="67">
        <v>1</v>
      </c>
      <c r="N82" s="290" t="s">
        <v>233</v>
      </c>
      <c r="O82" s="174"/>
      <c r="P82" s="292">
        <v>500</v>
      </c>
      <c r="Q82" s="291">
        <v>500</v>
      </c>
      <c r="R82" s="102"/>
      <c r="S82" s="58"/>
    </row>
    <row r="83" spans="1:19" ht="14.25" customHeight="1">
      <c r="A83" s="152"/>
      <c r="B83" s="152"/>
      <c r="C83" s="152"/>
      <c r="D83" s="152"/>
      <c r="E83" s="152"/>
      <c r="F83" s="152"/>
      <c r="G83" s="153"/>
      <c r="H83" s="67">
        <v>2</v>
      </c>
      <c r="I83" s="67">
        <v>3</v>
      </c>
      <c r="J83" s="67">
        <v>3</v>
      </c>
      <c r="K83" s="67">
        <v>4</v>
      </c>
      <c r="L83" s="67">
        <v>0</v>
      </c>
      <c r="M83" s="67">
        <v>1</v>
      </c>
      <c r="N83" s="290" t="s">
        <v>253</v>
      </c>
      <c r="O83" s="174"/>
      <c r="P83" s="292">
        <v>3250</v>
      </c>
      <c r="Q83" s="291">
        <v>3087.5</v>
      </c>
      <c r="R83" s="102"/>
      <c r="S83" s="58"/>
    </row>
    <row r="84" spans="1:19" ht="14.25" customHeight="1">
      <c r="A84" s="152"/>
      <c r="B84" s="152"/>
      <c r="C84" s="152"/>
      <c r="D84" s="152"/>
      <c r="E84" s="152"/>
      <c r="F84" s="152"/>
      <c r="G84" s="153"/>
      <c r="H84" s="67"/>
      <c r="I84" s="67"/>
      <c r="J84" s="67"/>
      <c r="K84" s="67"/>
      <c r="L84" s="67"/>
      <c r="M84" s="67"/>
      <c r="N84" s="290"/>
      <c r="O84" s="174"/>
      <c r="P84" s="292"/>
      <c r="Q84" s="291"/>
      <c r="R84" s="102"/>
      <c r="S84" s="58"/>
    </row>
    <row r="85" spans="1:19" ht="14.25" customHeight="1">
      <c r="A85" s="152"/>
      <c r="B85" s="152"/>
      <c r="C85" s="152"/>
      <c r="D85" s="152"/>
      <c r="E85" s="152"/>
      <c r="F85" s="152"/>
      <c r="G85" s="153">
        <v>100</v>
      </c>
      <c r="H85" s="67">
        <v>2</v>
      </c>
      <c r="I85" s="67">
        <v>3</v>
      </c>
      <c r="J85" s="67">
        <v>4</v>
      </c>
      <c r="K85" s="67"/>
      <c r="L85" s="67"/>
      <c r="M85" s="67"/>
      <c r="N85" s="76" t="s">
        <v>246</v>
      </c>
      <c r="O85" s="174"/>
      <c r="P85" s="292"/>
      <c r="Q85" s="291"/>
      <c r="R85" s="102"/>
      <c r="S85" s="58"/>
    </row>
    <row r="86" spans="1:19" ht="14.25" customHeight="1">
      <c r="A86" s="152"/>
      <c r="B86" s="152"/>
      <c r="C86" s="152"/>
      <c r="D86" s="152"/>
      <c r="E86" s="152"/>
      <c r="F86" s="152"/>
      <c r="G86" s="153">
        <v>100</v>
      </c>
      <c r="H86" s="67">
        <v>2</v>
      </c>
      <c r="I86" s="67">
        <v>3</v>
      </c>
      <c r="J86" s="67">
        <v>4</v>
      </c>
      <c r="K86" s="67">
        <v>1</v>
      </c>
      <c r="L86" s="67">
        <v>0</v>
      </c>
      <c r="M86" s="67">
        <v>1</v>
      </c>
      <c r="N86" s="290" t="s">
        <v>234</v>
      </c>
      <c r="O86" s="174"/>
      <c r="P86" s="292">
        <v>1464.25</v>
      </c>
      <c r="Q86" s="291">
        <v>1464.25</v>
      </c>
      <c r="R86" s="102"/>
      <c r="S86" s="58"/>
    </row>
    <row r="87" spans="1:19" ht="14.25" customHeight="1">
      <c r="A87" s="152"/>
      <c r="B87" s="152"/>
      <c r="C87" s="152"/>
      <c r="D87" s="152"/>
      <c r="E87" s="152"/>
      <c r="F87" s="152"/>
      <c r="G87" s="153"/>
      <c r="H87" s="67"/>
      <c r="I87" s="67"/>
      <c r="J87" s="67"/>
      <c r="K87" s="67"/>
      <c r="L87" s="67"/>
      <c r="M87" s="67"/>
      <c r="N87" s="290"/>
      <c r="O87" s="174"/>
      <c r="P87" s="292"/>
      <c r="Q87" s="291"/>
      <c r="R87" s="102"/>
      <c r="S87" s="58"/>
    </row>
    <row r="88" spans="1:19" ht="14.25" customHeight="1">
      <c r="A88" s="152"/>
      <c r="B88" s="152"/>
      <c r="C88" s="152"/>
      <c r="D88" s="152"/>
      <c r="E88" s="152"/>
      <c r="F88" s="152"/>
      <c r="G88" s="153">
        <v>100</v>
      </c>
      <c r="H88" s="67">
        <v>2</v>
      </c>
      <c r="I88" s="67">
        <v>3</v>
      </c>
      <c r="J88" s="67">
        <v>5</v>
      </c>
      <c r="K88" s="67"/>
      <c r="L88" s="67"/>
      <c r="M88" s="67"/>
      <c r="N88" s="76" t="s">
        <v>245</v>
      </c>
      <c r="O88" s="174"/>
      <c r="P88" s="292"/>
      <c r="Q88" s="291"/>
      <c r="R88" s="102"/>
      <c r="S88" s="58"/>
    </row>
    <row r="89" spans="1:19" ht="14.25" customHeight="1">
      <c r="A89" s="152"/>
      <c r="B89" s="152"/>
      <c r="C89" s="152"/>
      <c r="D89" s="152"/>
      <c r="E89" s="152"/>
      <c r="F89" s="152"/>
      <c r="G89" s="153">
        <v>100</v>
      </c>
      <c r="H89" s="67">
        <v>2</v>
      </c>
      <c r="I89" s="67">
        <v>3</v>
      </c>
      <c r="J89" s="67">
        <v>5</v>
      </c>
      <c r="K89" s="67">
        <v>4</v>
      </c>
      <c r="L89" s="67">
        <v>0</v>
      </c>
      <c r="M89" s="67">
        <v>1</v>
      </c>
      <c r="N89" s="290" t="s">
        <v>249</v>
      </c>
      <c r="O89" s="174"/>
      <c r="P89" s="292">
        <v>2992</v>
      </c>
      <c r="Q89" s="291">
        <v>2992</v>
      </c>
      <c r="R89" s="102"/>
      <c r="S89" s="58"/>
    </row>
    <row r="90" spans="1:19" ht="14.25" customHeight="1">
      <c r="A90" s="152"/>
      <c r="B90" s="152"/>
      <c r="C90" s="152"/>
      <c r="D90" s="152"/>
      <c r="E90" s="152"/>
      <c r="F90" s="152"/>
      <c r="G90" s="153">
        <v>100</v>
      </c>
      <c r="H90" s="67">
        <v>2</v>
      </c>
      <c r="I90" s="67">
        <v>3</v>
      </c>
      <c r="J90" s="67">
        <v>5</v>
      </c>
      <c r="K90" s="67">
        <v>5</v>
      </c>
      <c r="L90" s="67">
        <v>0</v>
      </c>
      <c r="M90" s="67">
        <v>1</v>
      </c>
      <c r="N90" s="290" t="s">
        <v>235</v>
      </c>
      <c r="O90" s="174"/>
      <c r="P90" s="292">
        <f>199.99+174.99</f>
        <v>374.98</v>
      </c>
      <c r="Q90" s="291">
        <f>199.99+174.99</f>
        <v>374.98</v>
      </c>
      <c r="R90" s="102"/>
      <c r="S90" s="58"/>
    </row>
    <row r="91" spans="1:19" ht="14.25" customHeight="1">
      <c r="A91" s="152"/>
      <c r="B91" s="152"/>
      <c r="C91" s="152"/>
      <c r="D91" s="152"/>
      <c r="E91" s="152"/>
      <c r="F91" s="152"/>
      <c r="G91" s="153"/>
      <c r="H91" s="67"/>
      <c r="I91" s="67"/>
      <c r="J91" s="67"/>
      <c r="K91" s="67"/>
      <c r="L91" s="67"/>
      <c r="M91" s="67"/>
      <c r="N91" s="296"/>
      <c r="O91" s="174"/>
      <c r="P91" s="292"/>
      <c r="Q91" s="291"/>
      <c r="R91" s="102"/>
      <c r="S91" s="58"/>
    </row>
    <row r="92" spans="1:19" ht="14.25" customHeight="1">
      <c r="A92" s="152"/>
      <c r="B92" s="152"/>
      <c r="C92" s="152"/>
      <c r="D92" s="152"/>
      <c r="E92" s="152"/>
      <c r="F92" s="152"/>
      <c r="G92" s="153">
        <v>100</v>
      </c>
      <c r="H92" s="67">
        <v>2</v>
      </c>
      <c r="I92" s="67">
        <v>3</v>
      </c>
      <c r="J92" s="67">
        <v>6</v>
      </c>
      <c r="K92" s="67"/>
      <c r="L92" s="67"/>
      <c r="M92" s="67"/>
      <c r="N92" s="303" t="s">
        <v>247</v>
      </c>
      <c r="O92" s="174"/>
      <c r="P92" s="292"/>
      <c r="Q92" s="291"/>
      <c r="R92" s="102"/>
      <c r="S92" s="58"/>
    </row>
    <row r="93" spans="1:19" ht="14.25" customHeight="1">
      <c r="A93" s="152"/>
      <c r="B93" s="152"/>
      <c r="C93" s="152"/>
      <c r="D93" s="152"/>
      <c r="E93" s="152"/>
      <c r="F93" s="152"/>
      <c r="G93" s="153">
        <v>100</v>
      </c>
      <c r="H93" s="67">
        <v>2</v>
      </c>
      <c r="I93" s="67">
        <v>3</v>
      </c>
      <c r="J93" s="67">
        <v>6</v>
      </c>
      <c r="K93" s="67">
        <v>1</v>
      </c>
      <c r="L93" s="67">
        <v>0</v>
      </c>
      <c r="M93" s="67">
        <v>2</v>
      </c>
      <c r="N93" s="296" t="s">
        <v>243</v>
      </c>
      <c r="O93" s="174"/>
      <c r="P93" s="292">
        <v>385</v>
      </c>
      <c r="Q93" s="291">
        <v>385</v>
      </c>
      <c r="R93" s="102"/>
      <c r="S93" s="58"/>
    </row>
    <row r="94" spans="1:19" ht="14.25" customHeight="1">
      <c r="A94" s="152"/>
      <c r="B94" s="152"/>
      <c r="C94" s="152"/>
      <c r="D94" s="152"/>
      <c r="E94" s="152"/>
      <c r="F94" s="152"/>
      <c r="G94" s="153">
        <v>100</v>
      </c>
      <c r="H94" s="67">
        <v>2</v>
      </c>
      <c r="I94" s="67">
        <v>3</v>
      </c>
      <c r="J94" s="67">
        <v>6</v>
      </c>
      <c r="K94" s="67">
        <v>2</v>
      </c>
      <c r="L94" s="67">
        <v>0</v>
      </c>
      <c r="M94" s="67">
        <v>1</v>
      </c>
      <c r="N94" s="296" t="s">
        <v>250</v>
      </c>
      <c r="O94" s="174"/>
      <c r="P94" s="292">
        <v>1947.5</v>
      </c>
      <c r="Q94" s="291">
        <v>1947.5</v>
      </c>
      <c r="R94" s="102"/>
      <c r="S94" s="58"/>
    </row>
    <row r="95" spans="1:19" ht="14.25" customHeight="1">
      <c r="A95" s="152"/>
      <c r="B95" s="152"/>
      <c r="C95" s="152"/>
      <c r="D95" s="152"/>
      <c r="E95" s="152"/>
      <c r="F95" s="152"/>
      <c r="G95" s="153">
        <v>100</v>
      </c>
      <c r="H95" s="67">
        <v>2</v>
      </c>
      <c r="I95" s="67">
        <v>3</v>
      </c>
      <c r="J95" s="67">
        <v>6</v>
      </c>
      <c r="K95" s="67">
        <v>3</v>
      </c>
      <c r="L95" s="67">
        <v>0</v>
      </c>
      <c r="M95" s="67">
        <v>1</v>
      </c>
      <c r="N95" s="296" t="s">
        <v>236</v>
      </c>
      <c r="O95" s="174"/>
      <c r="P95" s="292">
        <f>370+160+3115</f>
        <v>3645</v>
      </c>
      <c r="Q95" s="291">
        <f>370+160+3115</f>
        <v>3645</v>
      </c>
      <c r="R95" s="102"/>
      <c r="S95" s="58"/>
    </row>
    <row r="96" spans="1:19" ht="14.25" customHeight="1">
      <c r="A96" s="152"/>
      <c r="B96" s="152"/>
      <c r="C96" s="152"/>
      <c r="D96" s="152"/>
      <c r="E96" s="152"/>
      <c r="F96" s="152"/>
      <c r="G96" s="153">
        <v>100</v>
      </c>
      <c r="H96" s="67">
        <v>2</v>
      </c>
      <c r="I96" s="67">
        <v>3</v>
      </c>
      <c r="J96" s="67">
        <v>6</v>
      </c>
      <c r="K96" s="67">
        <v>3</v>
      </c>
      <c r="L96" s="67">
        <v>0</v>
      </c>
      <c r="M96" s="67">
        <v>3</v>
      </c>
      <c r="N96" s="296" t="s">
        <v>237</v>
      </c>
      <c r="O96" s="174"/>
      <c r="P96" s="292">
        <v>1400</v>
      </c>
      <c r="Q96" s="291">
        <v>1400</v>
      </c>
      <c r="R96" s="102"/>
      <c r="S96" s="58"/>
    </row>
    <row r="97" spans="1:19" ht="14.25" customHeight="1">
      <c r="A97" s="152"/>
      <c r="B97" s="152"/>
      <c r="C97" s="152"/>
      <c r="D97" s="152"/>
      <c r="E97" s="152"/>
      <c r="F97" s="152"/>
      <c r="G97" s="153"/>
      <c r="H97" s="67"/>
      <c r="I97" s="67"/>
      <c r="J97" s="67"/>
      <c r="K97" s="67"/>
      <c r="L97" s="67"/>
      <c r="M97" s="67"/>
      <c r="N97" s="94"/>
      <c r="O97" s="174"/>
      <c r="P97" s="183"/>
      <c r="Q97" s="179"/>
      <c r="R97" s="102"/>
      <c r="S97" s="58"/>
    </row>
    <row r="98" spans="1:19" ht="14.25" customHeight="1">
      <c r="A98" s="195"/>
      <c r="B98" s="152"/>
      <c r="C98" s="152"/>
      <c r="D98" s="152"/>
      <c r="E98" s="152"/>
      <c r="F98" s="152"/>
      <c r="G98" s="153">
        <v>100</v>
      </c>
      <c r="H98" s="68">
        <v>2</v>
      </c>
      <c r="I98" s="68">
        <v>3</v>
      </c>
      <c r="J98" s="68">
        <v>7</v>
      </c>
      <c r="K98" s="67"/>
      <c r="L98" s="67"/>
      <c r="M98" s="67"/>
      <c r="N98" s="196" t="s">
        <v>131</v>
      </c>
      <c r="O98" s="174"/>
      <c r="P98" s="179"/>
      <c r="Q98" s="179"/>
      <c r="R98" s="102"/>
      <c r="S98" s="58"/>
    </row>
    <row r="99" spans="1:19" ht="14.25" customHeight="1">
      <c r="A99" s="195"/>
      <c r="B99" s="152"/>
      <c r="C99" s="152"/>
      <c r="D99" s="152"/>
      <c r="E99" s="152"/>
      <c r="F99" s="152"/>
      <c r="G99" s="153">
        <v>100</v>
      </c>
      <c r="H99" s="68">
        <v>2</v>
      </c>
      <c r="I99" s="68">
        <v>3</v>
      </c>
      <c r="J99" s="68">
        <v>7</v>
      </c>
      <c r="K99" s="68">
        <v>1</v>
      </c>
      <c r="L99" s="68"/>
      <c r="M99" s="68"/>
      <c r="N99" s="68" t="s">
        <v>178</v>
      </c>
      <c r="O99" s="174"/>
      <c r="P99" s="178"/>
      <c r="Q99" s="178"/>
      <c r="R99" s="102"/>
      <c r="S99" s="58"/>
    </row>
    <row r="100" spans="1:19" ht="14.25" customHeight="1">
      <c r="A100" s="195"/>
      <c r="B100" s="152"/>
      <c r="C100" s="152"/>
      <c r="D100" s="152"/>
      <c r="E100" s="152"/>
      <c r="F100" s="152" t="s">
        <v>188</v>
      </c>
      <c r="G100" s="153">
        <v>100</v>
      </c>
      <c r="H100" s="67">
        <v>2</v>
      </c>
      <c r="I100" s="67">
        <v>3</v>
      </c>
      <c r="J100" s="67">
        <v>7</v>
      </c>
      <c r="K100" s="67">
        <v>1</v>
      </c>
      <c r="L100" s="67">
        <v>0</v>
      </c>
      <c r="M100" s="67">
        <v>1</v>
      </c>
      <c r="N100" s="94" t="s">
        <v>167</v>
      </c>
      <c r="O100" s="174"/>
      <c r="P100" s="291">
        <v>3900</v>
      </c>
      <c r="Q100" s="291">
        <v>3900</v>
      </c>
      <c r="R100" s="102"/>
      <c r="S100" s="58"/>
    </row>
    <row r="101" spans="1:19" ht="14.25" customHeight="1">
      <c r="A101" s="195"/>
      <c r="B101" s="152"/>
      <c r="C101" s="152"/>
      <c r="D101" s="152"/>
      <c r="E101" s="152"/>
      <c r="F101" s="152" t="s">
        <v>188</v>
      </c>
      <c r="G101" s="153">
        <v>100</v>
      </c>
      <c r="H101" s="67">
        <v>2</v>
      </c>
      <c r="I101" s="67">
        <v>3</v>
      </c>
      <c r="J101" s="67">
        <v>7</v>
      </c>
      <c r="K101" s="67">
        <v>1</v>
      </c>
      <c r="L101" s="67">
        <v>0</v>
      </c>
      <c r="M101" s="67">
        <v>2</v>
      </c>
      <c r="N101" s="94" t="s">
        <v>172</v>
      </c>
      <c r="O101" s="174"/>
      <c r="P101" s="291">
        <v>550.02</v>
      </c>
      <c r="Q101" s="291">
        <v>550.02</v>
      </c>
      <c r="R101" s="102"/>
      <c r="S101" s="58"/>
    </row>
    <row r="102" spans="1:19" ht="14.25" customHeight="1">
      <c r="A102" s="195"/>
      <c r="B102" s="152"/>
      <c r="C102" s="152"/>
      <c r="D102" s="152"/>
      <c r="E102" s="152"/>
      <c r="F102" s="152"/>
      <c r="G102" s="153">
        <v>100</v>
      </c>
      <c r="H102" s="197">
        <v>2</v>
      </c>
      <c r="I102" s="197">
        <v>3</v>
      </c>
      <c r="J102" s="197">
        <v>7</v>
      </c>
      <c r="K102" s="197">
        <v>1</v>
      </c>
      <c r="L102" s="197">
        <v>0</v>
      </c>
      <c r="M102" s="197">
        <v>4</v>
      </c>
      <c r="N102" s="198" t="s">
        <v>239</v>
      </c>
      <c r="O102" s="174"/>
      <c r="P102" s="291">
        <v>700</v>
      </c>
      <c r="Q102" s="292">
        <v>700</v>
      </c>
      <c r="R102" s="102"/>
      <c r="S102" s="58"/>
    </row>
    <row r="103" spans="1:19" ht="14.25" customHeight="1">
      <c r="A103" s="195"/>
      <c r="B103" s="152"/>
      <c r="C103" s="152"/>
      <c r="D103" s="152"/>
      <c r="E103" s="152"/>
      <c r="F103" s="152"/>
      <c r="G103" s="153">
        <v>100</v>
      </c>
      <c r="H103" s="197">
        <v>2</v>
      </c>
      <c r="I103" s="197">
        <v>3</v>
      </c>
      <c r="J103" s="197">
        <v>7</v>
      </c>
      <c r="K103" s="197">
        <v>1</v>
      </c>
      <c r="L103" s="197">
        <v>0</v>
      </c>
      <c r="M103" s="197">
        <v>5</v>
      </c>
      <c r="N103" s="198" t="s">
        <v>251</v>
      </c>
      <c r="O103" s="174"/>
      <c r="P103" s="291">
        <v>450.01</v>
      </c>
      <c r="Q103" s="292">
        <v>450.01</v>
      </c>
      <c r="R103" s="102"/>
      <c r="S103" s="58"/>
    </row>
    <row r="104" spans="1:19" ht="14.25" customHeight="1">
      <c r="A104" s="195"/>
      <c r="B104" s="152"/>
      <c r="C104" s="152"/>
      <c r="D104" s="152"/>
      <c r="E104" s="152"/>
      <c r="F104" s="152"/>
      <c r="G104" s="153">
        <v>100</v>
      </c>
      <c r="H104" s="197">
        <v>2</v>
      </c>
      <c r="I104" s="197">
        <v>3</v>
      </c>
      <c r="J104" s="197">
        <v>7</v>
      </c>
      <c r="K104" s="197">
        <v>1</v>
      </c>
      <c r="L104" s="197">
        <v>0</v>
      </c>
      <c r="M104" s="197">
        <v>6</v>
      </c>
      <c r="N104" s="198" t="s">
        <v>252</v>
      </c>
      <c r="O104" s="174"/>
      <c r="P104" s="291">
        <v>678</v>
      </c>
      <c r="Q104" s="292">
        <v>678</v>
      </c>
      <c r="R104" s="102"/>
      <c r="S104" s="58"/>
    </row>
    <row r="105" spans="1:19" ht="14.25" customHeight="1">
      <c r="A105" s="195"/>
      <c r="B105" s="152"/>
      <c r="C105" s="152"/>
      <c r="D105" s="152"/>
      <c r="E105" s="152"/>
      <c r="F105" s="152"/>
      <c r="G105" s="153"/>
      <c r="H105" s="197"/>
      <c r="I105" s="197"/>
      <c r="J105" s="197"/>
      <c r="K105" s="197"/>
      <c r="L105" s="197"/>
      <c r="M105" s="197"/>
      <c r="N105" s="198"/>
      <c r="O105" s="174"/>
      <c r="P105" s="179"/>
      <c r="Q105" s="183"/>
      <c r="R105" s="102"/>
      <c r="S105" s="58"/>
    </row>
    <row r="106" spans="1:19" ht="14.25" customHeight="1">
      <c r="A106" s="149"/>
      <c r="B106" s="152"/>
      <c r="C106" s="152"/>
      <c r="D106" s="152"/>
      <c r="E106" s="152"/>
      <c r="F106" s="152"/>
      <c r="G106" s="153">
        <v>100</v>
      </c>
      <c r="H106" s="194">
        <v>2</v>
      </c>
      <c r="I106" s="194">
        <v>3</v>
      </c>
      <c r="J106" s="194">
        <v>9</v>
      </c>
      <c r="K106" s="194"/>
      <c r="L106" s="194"/>
      <c r="M106" s="194"/>
      <c r="N106" s="194" t="s">
        <v>132</v>
      </c>
      <c r="O106" s="174"/>
      <c r="P106" s="178"/>
      <c r="Q106" s="199"/>
      <c r="R106" s="102"/>
      <c r="S106" s="58"/>
    </row>
    <row r="107" spans="1:19" ht="14.25" customHeight="1">
      <c r="A107" s="149"/>
      <c r="B107" s="152"/>
      <c r="C107" s="152"/>
      <c r="D107" s="152"/>
      <c r="E107" s="152"/>
      <c r="F107" s="152"/>
      <c r="G107" s="153">
        <v>100</v>
      </c>
      <c r="H107" s="197">
        <v>2</v>
      </c>
      <c r="I107" s="197">
        <v>3</v>
      </c>
      <c r="J107" s="197">
        <v>9</v>
      </c>
      <c r="K107" s="197">
        <v>1</v>
      </c>
      <c r="L107" s="197">
        <v>0</v>
      </c>
      <c r="M107" s="197">
        <v>1</v>
      </c>
      <c r="N107" s="197" t="s">
        <v>196</v>
      </c>
      <c r="O107" s="174"/>
      <c r="P107" s="179"/>
      <c r="Q107" s="200"/>
      <c r="R107" s="102"/>
      <c r="S107" s="58"/>
    </row>
    <row r="108" spans="1:19" ht="14.25" customHeight="1">
      <c r="A108" s="149"/>
      <c r="B108" s="152"/>
      <c r="C108" s="152"/>
      <c r="D108" s="152"/>
      <c r="E108" s="152"/>
      <c r="F108" s="152" t="s">
        <v>188</v>
      </c>
      <c r="G108" s="201">
        <v>100</v>
      </c>
      <c r="H108" s="67">
        <v>2</v>
      </c>
      <c r="I108" s="67">
        <v>3</v>
      </c>
      <c r="J108" s="67">
        <v>9</v>
      </c>
      <c r="K108" s="67">
        <v>2</v>
      </c>
      <c r="L108" s="67">
        <v>0</v>
      </c>
      <c r="M108" s="67">
        <v>1</v>
      </c>
      <c r="N108" s="122" t="s">
        <v>240</v>
      </c>
      <c r="O108" s="174"/>
      <c r="P108" s="291">
        <f>100.3+5336.55</f>
        <v>5436.85</v>
      </c>
      <c r="Q108" s="301">
        <f>100.3+5336.55</f>
        <v>5436.85</v>
      </c>
      <c r="R108" s="102"/>
      <c r="S108" s="58"/>
    </row>
    <row r="109" spans="1:19" ht="14.25" customHeight="1">
      <c r="A109" s="149"/>
      <c r="B109" s="152"/>
      <c r="C109" s="152"/>
      <c r="D109" s="152"/>
      <c r="E109" s="152"/>
      <c r="F109" s="152" t="s">
        <v>188</v>
      </c>
      <c r="G109" s="201">
        <v>100</v>
      </c>
      <c r="H109" s="67">
        <v>2</v>
      </c>
      <c r="I109" s="67">
        <v>3</v>
      </c>
      <c r="J109" s="67">
        <v>9</v>
      </c>
      <c r="K109" s="67">
        <v>6</v>
      </c>
      <c r="L109" s="67">
        <v>0</v>
      </c>
      <c r="M109" s="67">
        <v>1</v>
      </c>
      <c r="N109" s="67" t="s">
        <v>166</v>
      </c>
      <c r="O109" s="202"/>
      <c r="P109" s="291">
        <f>3607.28+299.98+885</f>
        <v>4792.26</v>
      </c>
      <c r="Q109" s="301">
        <f>3607.28+299.98+885</f>
        <v>4792.26</v>
      </c>
      <c r="R109" s="102"/>
      <c r="S109" s="58"/>
    </row>
    <row r="110" spans="1:19" ht="14.25" customHeight="1">
      <c r="A110" s="149"/>
      <c r="B110" s="152"/>
      <c r="C110" s="152"/>
      <c r="D110" s="152"/>
      <c r="E110" s="152"/>
      <c r="F110" s="152"/>
      <c r="G110" s="152"/>
      <c r="H110" s="67"/>
      <c r="I110" s="67"/>
      <c r="J110" s="67"/>
      <c r="K110" s="67"/>
      <c r="L110" s="67"/>
      <c r="M110" s="67"/>
      <c r="N110" s="68"/>
      <c r="O110" s="202"/>
      <c r="P110" s="179"/>
      <c r="Q110" s="200"/>
      <c r="R110" s="102"/>
      <c r="S110" s="58"/>
    </row>
    <row r="111" spans="1:19" ht="14.25" customHeight="1">
      <c r="A111" s="149">
        <v>11</v>
      </c>
      <c r="B111" s="150" t="s">
        <v>192</v>
      </c>
      <c r="C111" s="151" t="s">
        <v>192</v>
      </c>
      <c r="D111" s="152">
        <v>0.1</v>
      </c>
      <c r="E111" s="181" t="s">
        <v>191</v>
      </c>
      <c r="F111" s="152" t="s">
        <v>188</v>
      </c>
      <c r="G111" s="203">
        <v>100</v>
      </c>
      <c r="H111" s="68">
        <v>2</v>
      </c>
      <c r="I111" s="68">
        <v>4</v>
      </c>
      <c r="J111" s="67"/>
      <c r="K111" s="67"/>
      <c r="L111" s="67"/>
      <c r="M111" s="67"/>
      <c r="N111" s="68" t="s">
        <v>13</v>
      </c>
      <c r="O111" s="204"/>
      <c r="P111" s="178"/>
      <c r="Q111" s="199"/>
      <c r="R111" s="102"/>
      <c r="S111" s="58"/>
    </row>
    <row r="112" spans="1:19" ht="14.25" customHeight="1">
      <c r="A112" s="149"/>
      <c r="B112" s="152"/>
      <c r="C112" s="152"/>
      <c r="D112" s="152"/>
      <c r="E112" s="181"/>
      <c r="F112" s="152"/>
      <c r="G112" s="203">
        <v>100</v>
      </c>
      <c r="H112" s="68">
        <v>2</v>
      </c>
      <c r="I112" s="68">
        <v>4</v>
      </c>
      <c r="J112" s="68">
        <v>1</v>
      </c>
      <c r="K112" s="67"/>
      <c r="L112" s="67"/>
      <c r="M112" s="67"/>
      <c r="N112" s="67" t="s">
        <v>175</v>
      </c>
      <c r="O112" s="202"/>
      <c r="P112" s="178"/>
      <c r="Q112" s="199"/>
      <c r="R112" s="102"/>
      <c r="S112" s="58"/>
    </row>
    <row r="113" spans="1:19" ht="14.25" customHeight="1">
      <c r="A113" s="149"/>
      <c r="B113" s="152"/>
      <c r="C113" s="152"/>
      <c r="D113" s="152"/>
      <c r="E113" s="181"/>
      <c r="F113" s="152"/>
      <c r="G113" s="203">
        <v>100</v>
      </c>
      <c r="H113" s="67">
        <v>2</v>
      </c>
      <c r="I113" s="67">
        <v>4</v>
      </c>
      <c r="J113" s="67">
        <v>1</v>
      </c>
      <c r="K113" s="67">
        <v>4</v>
      </c>
      <c r="L113" s="67">
        <v>0</v>
      </c>
      <c r="M113" s="67">
        <v>1</v>
      </c>
      <c r="N113" s="67" t="s">
        <v>195</v>
      </c>
      <c r="O113" s="202"/>
      <c r="P113" s="179"/>
      <c r="Q113" s="200"/>
      <c r="R113" s="102"/>
      <c r="S113" s="58"/>
    </row>
    <row r="114" spans="1:19" ht="14.25" customHeight="1">
      <c r="A114" s="149"/>
      <c r="B114" s="152"/>
      <c r="C114" s="152"/>
      <c r="D114" s="152"/>
      <c r="E114" s="181"/>
      <c r="F114" s="152"/>
      <c r="G114" s="203"/>
      <c r="H114" s="67"/>
      <c r="I114" s="67"/>
      <c r="J114" s="67"/>
      <c r="K114" s="67"/>
      <c r="L114" s="67"/>
      <c r="M114" s="67"/>
      <c r="N114" s="67"/>
      <c r="O114" s="202"/>
      <c r="P114" s="179"/>
      <c r="Q114" s="200"/>
      <c r="R114" s="102"/>
      <c r="S114" s="58"/>
    </row>
    <row r="115" spans="1:19" ht="14.25" customHeight="1">
      <c r="A115" s="149">
        <v>11</v>
      </c>
      <c r="B115" s="150" t="s">
        <v>192</v>
      </c>
      <c r="C115" s="151" t="s">
        <v>192</v>
      </c>
      <c r="D115" s="152">
        <v>0.1</v>
      </c>
      <c r="E115" s="181" t="s">
        <v>191</v>
      </c>
      <c r="F115" s="152" t="s">
        <v>188</v>
      </c>
      <c r="G115" s="203"/>
      <c r="H115" s="68">
        <v>2</v>
      </c>
      <c r="I115" s="68">
        <v>6</v>
      </c>
      <c r="J115" s="67"/>
      <c r="K115" s="67"/>
      <c r="L115" s="67"/>
      <c r="M115" s="67"/>
      <c r="N115" s="76" t="s">
        <v>150</v>
      </c>
      <c r="O115" s="205"/>
      <c r="P115" s="178"/>
      <c r="Q115" s="199"/>
      <c r="R115" s="102"/>
      <c r="S115" s="58"/>
    </row>
    <row r="116" spans="1:19" ht="14.25" customHeight="1">
      <c r="A116" s="149"/>
      <c r="B116" s="152"/>
      <c r="C116" s="152"/>
      <c r="D116" s="152"/>
      <c r="E116" s="152"/>
      <c r="F116" s="152"/>
      <c r="G116" s="201"/>
      <c r="H116" s="67"/>
      <c r="I116" s="67"/>
      <c r="J116" s="67"/>
      <c r="K116" s="67"/>
      <c r="L116" s="67"/>
      <c r="M116" s="67"/>
      <c r="N116" s="67"/>
      <c r="O116" s="202"/>
      <c r="P116" s="179"/>
      <c r="Q116" s="200"/>
      <c r="R116" s="102"/>
      <c r="S116" s="58"/>
    </row>
    <row r="117" spans="1:19" ht="14.25" customHeight="1">
      <c r="A117" s="149"/>
      <c r="B117" s="152"/>
      <c r="C117" s="152"/>
      <c r="D117" s="152"/>
      <c r="E117" s="152"/>
      <c r="F117" s="152"/>
      <c r="G117" s="201">
        <v>9995</v>
      </c>
      <c r="H117" s="68">
        <v>2</v>
      </c>
      <c r="I117" s="68">
        <v>6</v>
      </c>
      <c r="J117" s="68">
        <v>1</v>
      </c>
      <c r="K117" s="68"/>
      <c r="L117" s="68"/>
      <c r="M117" s="68"/>
      <c r="N117" s="68" t="s">
        <v>177</v>
      </c>
      <c r="O117" s="204"/>
      <c r="P117" s="178"/>
      <c r="Q117" s="199"/>
      <c r="R117" s="102"/>
      <c r="S117" s="58"/>
    </row>
    <row r="118" spans="1:19" ht="14.25" customHeight="1">
      <c r="A118" s="149"/>
      <c r="B118" s="152"/>
      <c r="C118" s="152"/>
      <c r="D118" s="152"/>
      <c r="E118" s="152"/>
      <c r="F118" s="152" t="s">
        <v>188</v>
      </c>
      <c r="G118" s="201">
        <v>9995</v>
      </c>
      <c r="H118" s="67">
        <v>2</v>
      </c>
      <c r="I118" s="67">
        <v>6</v>
      </c>
      <c r="J118" s="67">
        <v>1</v>
      </c>
      <c r="K118" s="67">
        <v>3</v>
      </c>
      <c r="L118" s="67">
        <v>0</v>
      </c>
      <c r="M118" s="67">
        <v>1</v>
      </c>
      <c r="N118" s="67" t="s">
        <v>174</v>
      </c>
      <c r="O118" s="204"/>
      <c r="P118" s="291">
        <v>17700</v>
      </c>
      <c r="Q118" s="301">
        <v>16723.87</v>
      </c>
      <c r="R118" s="102"/>
      <c r="S118" s="58"/>
    </row>
    <row r="119" spans="1:19" ht="14.25" customHeight="1">
      <c r="A119" s="149"/>
      <c r="B119" s="152"/>
      <c r="C119" s="152"/>
      <c r="D119" s="152"/>
      <c r="E119" s="152"/>
      <c r="F119" s="152"/>
      <c r="G119" s="201">
        <v>9995</v>
      </c>
      <c r="H119" s="67">
        <v>2</v>
      </c>
      <c r="I119" s="67">
        <v>6</v>
      </c>
      <c r="J119" s="67">
        <v>4</v>
      </c>
      <c r="K119" s="67">
        <v>1</v>
      </c>
      <c r="L119" s="67">
        <v>0</v>
      </c>
      <c r="M119" s="67">
        <v>1</v>
      </c>
      <c r="N119" s="67" t="s">
        <v>198</v>
      </c>
      <c r="O119" s="204"/>
      <c r="P119" s="179"/>
      <c r="Q119" s="200"/>
      <c r="R119" s="102"/>
      <c r="S119" s="58"/>
    </row>
    <row r="120" spans="1:19" ht="14.25" customHeight="1">
      <c r="A120" s="149"/>
      <c r="B120" s="152"/>
      <c r="C120" s="152"/>
      <c r="D120" s="152"/>
      <c r="E120" s="152"/>
      <c r="F120" s="152"/>
      <c r="G120" s="201"/>
      <c r="H120" s="67">
        <v>2</v>
      </c>
      <c r="I120" s="67">
        <v>6</v>
      </c>
      <c r="J120" s="67">
        <v>1</v>
      </c>
      <c r="K120" s="67">
        <v>5</v>
      </c>
      <c r="L120" s="67">
        <v>0</v>
      </c>
      <c r="M120" s="67">
        <v>1</v>
      </c>
      <c r="N120" s="67" t="s">
        <v>258</v>
      </c>
      <c r="O120" s="204"/>
      <c r="P120" s="291">
        <v>3422</v>
      </c>
      <c r="Q120" s="301">
        <v>3277</v>
      </c>
      <c r="R120" s="102"/>
      <c r="S120" s="58"/>
    </row>
    <row r="121" spans="1:19" ht="14.25" customHeight="1" thickBot="1">
      <c r="A121" s="149"/>
      <c r="B121" s="152"/>
      <c r="C121" s="152"/>
      <c r="D121" s="152"/>
      <c r="E121" s="152"/>
      <c r="F121" s="152" t="s">
        <v>188</v>
      </c>
      <c r="G121" s="201">
        <v>9995</v>
      </c>
      <c r="H121" s="67">
        <v>2</v>
      </c>
      <c r="I121" s="67">
        <v>6</v>
      </c>
      <c r="J121" s="67">
        <v>1</v>
      </c>
      <c r="K121" s="67">
        <v>9</v>
      </c>
      <c r="L121" s="67">
        <v>0</v>
      </c>
      <c r="M121" s="67">
        <v>1</v>
      </c>
      <c r="N121" s="67" t="s">
        <v>183</v>
      </c>
      <c r="O121" s="204"/>
      <c r="P121" s="179"/>
      <c r="Q121" s="200"/>
      <c r="R121" s="102"/>
      <c r="S121" s="58"/>
    </row>
    <row r="122" spans="1:19" ht="14.25" customHeight="1" thickBot="1">
      <c r="A122" s="185"/>
      <c r="B122" s="186"/>
      <c r="C122" s="186"/>
      <c r="D122" s="186"/>
      <c r="E122" s="186"/>
      <c r="F122" s="186"/>
      <c r="G122" s="186"/>
      <c r="H122" s="72" t="s">
        <v>139</v>
      </c>
      <c r="I122" s="72"/>
      <c r="J122" s="72"/>
      <c r="K122" s="72"/>
      <c r="L122" s="72"/>
      <c r="M122" s="72"/>
      <c r="N122" s="72"/>
      <c r="O122" s="206"/>
      <c r="P122" s="207"/>
      <c r="Q122" s="208">
        <f>SUM(Q75:Q121)</f>
        <v>92008.52999999998</v>
      </c>
      <c r="R122" s="12"/>
      <c r="S122" s="58"/>
    </row>
    <row r="123" spans="1:19" ht="14.25" customHeight="1">
      <c r="A123" s="187"/>
      <c r="B123" s="187"/>
      <c r="C123" s="187"/>
      <c r="D123" s="187"/>
      <c r="E123" s="187"/>
      <c r="F123" s="187"/>
      <c r="G123" s="187"/>
      <c r="H123" s="77"/>
      <c r="I123" s="77"/>
      <c r="J123" s="77"/>
      <c r="K123" s="77"/>
      <c r="L123" s="77"/>
      <c r="M123" s="77"/>
      <c r="N123" s="77"/>
      <c r="O123" s="130"/>
      <c r="P123" s="209"/>
      <c r="Q123" s="116"/>
      <c r="R123" s="9"/>
      <c r="S123" s="58"/>
    </row>
    <row r="124" spans="1:19" ht="14.25" customHeight="1">
      <c r="A124" s="187"/>
      <c r="B124" s="187"/>
      <c r="C124" s="187"/>
      <c r="D124" s="187"/>
      <c r="E124" s="187"/>
      <c r="F124" s="187"/>
      <c r="G124" s="187"/>
      <c r="H124" s="77"/>
      <c r="I124" s="77"/>
      <c r="J124" s="77"/>
      <c r="K124" s="77"/>
      <c r="L124" s="77"/>
      <c r="M124" s="77"/>
      <c r="N124" s="77"/>
      <c r="O124" s="130"/>
      <c r="P124" s="209"/>
      <c r="Q124" s="116"/>
      <c r="R124" s="9"/>
      <c r="S124" s="58"/>
    </row>
    <row r="125" spans="1:19" ht="14.25" customHeight="1">
      <c r="A125" s="187"/>
      <c r="B125" s="187"/>
      <c r="C125" s="187"/>
      <c r="D125" s="187"/>
      <c r="E125" s="187"/>
      <c r="F125" s="187"/>
      <c r="G125" s="187"/>
      <c r="H125" s="77"/>
      <c r="I125" s="77"/>
      <c r="J125" s="77"/>
      <c r="K125" s="77"/>
      <c r="L125" s="77"/>
      <c r="M125" s="77"/>
      <c r="N125" s="77"/>
      <c r="O125" s="130"/>
      <c r="P125" s="209"/>
      <c r="Q125" s="116"/>
      <c r="R125" s="9"/>
      <c r="S125" s="58"/>
    </row>
    <row r="126" spans="1:19" ht="14.25" customHeight="1">
      <c r="A126" s="653" t="s">
        <v>39</v>
      </c>
      <c r="B126" s="653"/>
      <c r="C126" s="653"/>
      <c r="D126" s="653"/>
      <c r="E126" s="653"/>
      <c r="F126" s="211" t="s">
        <v>103</v>
      </c>
      <c r="G126" s="211"/>
      <c r="H126" s="211"/>
      <c r="I126" s="211"/>
      <c r="J126" s="653" t="s">
        <v>40</v>
      </c>
      <c r="K126" s="653"/>
      <c r="L126" s="653"/>
      <c r="M126" s="653"/>
      <c r="N126" s="653"/>
      <c r="O126" s="130"/>
      <c r="P126" s="130"/>
      <c r="Q126" s="130"/>
      <c r="R126" s="9"/>
      <c r="S126" s="58"/>
    </row>
    <row r="127" spans="1:19" ht="14.25" customHeight="1">
      <c r="A127" s="654" t="s">
        <v>41</v>
      </c>
      <c r="B127" s="654"/>
      <c r="C127" s="654"/>
      <c r="D127" s="654"/>
      <c r="E127" s="654"/>
      <c r="F127" s="62"/>
      <c r="G127" s="62"/>
      <c r="H127" s="62"/>
      <c r="I127" s="62"/>
      <c r="J127" s="654" t="s">
        <v>145</v>
      </c>
      <c r="K127" s="654"/>
      <c r="L127" s="654"/>
      <c r="M127" s="654"/>
      <c r="N127" s="654"/>
      <c r="O127" s="212" t="s">
        <v>144</v>
      </c>
      <c r="P127" s="212"/>
      <c r="Q127" s="212"/>
      <c r="R127" s="9"/>
      <c r="S127" s="58"/>
    </row>
    <row r="128" spans="1:19" ht="14.25" customHeight="1">
      <c r="A128" s="34"/>
      <c r="B128" s="34"/>
      <c r="C128" s="34"/>
      <c r="D128" s="34"/>
      <c r="E128" s="34"/>
      <c r="F128" s="43"/>
      <c r="G128" s="43"/>
      <c r="H128" s="43"/>
      <c r="I128" s="43"/>
      <c r="J128" s="34"/>
      <c r="K128" s="34"/>
      <c r="L128" s="34"/>
      <c r="M128" s="34"/>
      <c r="N128" s="34"/>
      <c r="O128" s="4"/>
      <c r="P128" s="4"/>
      <c r="Q128" s="4"/>
      <c r="R128" s="9"/>
      <c r="S128" s="58"/>
    </row>
    <row r="129" spans="1:19" ht="14.25" customHeight="1">
      <c r="A129" s="34"/>
      <c r="B129" s="34"/>
      <c r="C129" s="34"/>
      <c r="D129" s="34"/>
      <c r="E129" s="34"/>
      <c r="F129" s="43"/>
      <c r="G129" s="43"/>
      <c r="H129" s="43"/>
      <c r="I129" s="43"/>
      <c r="J129" s="34"/>
      <c r="K129" s="34"/>
      <c r="L129" s="34"/>
      <c r="M129" s="34"/>
      <c r="N129" s="34"/>
      <c r="O129" s="4"/>
      <c r="P129" s="4"/>
      <c r="Q129" s="4"/>
      <c r="R129" s="9"/>
      <c r="S129" s="58"/>
    </row>
    <row r="130" spans="1:19" ht="14.25" customHeight="1">
      <c r="A130" s="34"/>
      <c r="B130" s="34"/>
      <c r="C130" s="34"/>
      <c r="D130" s="34"/>
      <c r="E130" s="34"/>
      <c r="F130" s="43"/>
      <c r="G130" s="43"/>
      <c r="H130" s="43"/>
      <c r="I130" s="43"/>
      <c r="J130" s="34"/>
      <c r="K130" s="34"/>
      <c r="L130" s="34"/>
      <c r="M130" s="34"/>
      <c r="N130" s="34"/>
      <c r="O130" s="4"/>
      <c r="P130" s="4"/>
      <c r="Q130" s="4"/>
      <c r="R130" s="9"/>
      <c r="S130" s="58"/>
    </row>
    <row r="131" spans="1:19" ht="14.25" customHeight="1">
      <c r="A131" s="34"/>
      <c r="B131" s="34"/>
      <c r="C131" s="34"/>
      <c r="D131" s="34"/>
      <c r="E131" s="34"/>
      <c r="F131" s="43"/>
      <c r="G131" s="43"/>
      <c r="H131" s="43"/>
      <c r="I131" s="43"/>
      <c r="J131" s="34"/>
      <c r="K131" s="34"/>
      <c r="L131" s="34"/>
      <c r="M131" s="34"/>
      <c r="N131" s="34"/>
      <c r="O131" s="4"/>
      <c r="P131" s="4"/>
      <c r="Q131" s="4"/>
      <c r="R131" s="9"/>
      <c r="S131" s="58"/>
    </row>
    <row r="132" spans="1:19" ht="14.25" customHeight="1">
      <c r="A132" s="34"/>
      <c r="B132" s="34"/>
      <c r="C132" s="34"/>
      <c r="D132" s="34"/>
      <c r="E132" s="34"/>
      <c r="F132" s="43"/>
      <c r="G132" s="43"/>
      <c r="H132" s="43"/>
      <c r="I132" s="43"/>
      <c r="J132" s="34"/>
      <c r="K132" s="34"/>
      <c r="L132" s="34"/>
      <c r="M132" s="34"/>
      <c r="N132" s="34"/>
      <c r="O132" s="4"/>
      <c r="P132" s="40"/>
      <c r="Q132" s="39"/>
      <c r="R132" s="9"/>
      <c r="S132" s="58"/>
    </row>
    <row r="133" spans="1:19" ht="14.25" customHeight="1" thickBot="1">
      <c r="A133" s="632"/>
      <c r="B133" s="632"/>
      <c r="C133" s="632"/>
      <c r="D133" s="632"/>
      <c r="E133" s="632"/>
      <c r="F133" s="632"/>
      <c r="G133" s="632"/>
      <c r="H133" s="632"/>
      <c r="I133" s="632"/>
      <c r="J133" s="632"/>
      <c r="K133" s="632"/>
      <c r="L133" s="219"/>
      <c r="M133" s="220"/>
      <c r="N133" s="221" t="s">
        <v>147</v>
      </c>
      <c r="O133" s="130"/>
      <c r="P133" s="209"/>
      <c r="Q133" s="116"/>
      <c r="R133" s="9"/>
      <c r="S133" s="58"/>
    </row>
    <row r="134" spans="1:19" ht="14.25" customHeight="1" thickBot="1">
      <c r="A134" s="657">
        <v>1</v>
      </c>
      <c r="B134" s="658"/>
      <c r="C134" s="658"/>
      <c r="D134" s="658"/>
      <c r="E134" s="658"/>
      <c r="F134" s="658"/>
      <c r="G134" s="658"/>
      <c r="H134" s="658"/>
      <c r="I134" s="658"/>
      <c r="J134" s="658"/>
      <c r="K134" s="658"/>
      <c r="L134" s="658"/>
      <c r="M134" s="658"/>
      <c r="N134" s="658"/>
      <c r="O134" s="658"/>
      <c r="P134" s="658"/>
      <c r="Q134" s="659"/>
      <c r="R134" s="9"/>
      <c r="S134" s="58"/>
    </row>
    <row r="135" spans="1:19" ht="14.25" customHeight="1">
      <c r="A135" s="660" t="s">
        <v>22</v>
      </c>
      <c r="B135" s="641"/>
      <c r="C135" s="641"/>
      <c r="D135" s="641"/>
      <c r="E135" s="641"/>
      <c r="F135" s="641"/>
      <c r="G135" s="641"/>
      <c r="H135" s="641"/>
      <c r="I135" s="641"/>
      <c r="J135" s="641"/>
      <c r="K135" s="641"/>
      <c r="L135" s="641"/>
      <c r="M135" s="641"/>
      <c r="N135" s="641"/>
      <c r="O135" s="641"/>
      <c r="P135" s="641"/>
      <c r="Q135" s="642"/>
      <c r="R135" s="9"/>
      <c r="S135" s="58"/>
    </row>
    <row r="136" spans="1:19" ht="14.25" customHeight="1">
      <c r="A136" s="129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85"/>
      <c r="Q136" s="86" t="s">
        <v>23</v>
      </c>
      <c r="R136" s="9"/>
      <c r="S136" s="58"/>
    </row>
    <row r="137" spans="1:19" ht="14.25" customHeight="1">
      <c r="A137" s="123" t="s">
        <v>133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2"/>
      <c r="P137" s="127" t="s">
        <v>3</v>
      </c>
      <c r="Q137" s="87"/>
      <c r="R137" s="4"/>
      <c r="S137" s="58"/>
    </row>
    <row r="138" spans="1:19" ht="14.25" customHeight="1">
      <c r="A138" s="123" t="s">
        <v>4</v>
      </c>
      <c r="B138" s="130"/>
      <c r="C138" s="124">
        <v>5120</v>
      </c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24"/>
      <c r="P138" s="88" t="s">
        <v>5</v>
      </c>
      <c r="Q138" s="89"/>
      <c r="R138" s="9"/>
      <c r="S138" s="58"/>
    </row>
    <row r="139" spans="1:19" ht="14.25" customHeight="1">
      <c r="A139" s="123" t="s">
        <v>63</v>
      </c>
      <c r="B139" s="124"/>
      <c r="C139" s="124" t="s">
        <v>223</v>
      </c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24"/>
      <c r="P139" s="88" t="s">
        <v>6</v>
      </c>
      <c r="Q139" s="89"/>
      <c r="R139" s="9"/>
      <c r="S139" s="58"/>
    </row>
    <row r="140" spans="1:19" ht="14.25" customHeight="1">
      <c r="A140" s="123" t="s">
        <v>64</v>
      </c>
      <c r="B140" s="124">
        <v>2014</v>
      </c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24"/>
      <c r="P140" s="90" t="s">
        <v>7</v>
      </c>
      <c r="Q140" s="91"/>
      <c r="R140" s="9"/>
      <c r="S140" s="58"/>
    </row>
    <row r="141" spans="1:19" ht="14.25" customHeight="1" thickBot="1">
      <c r="A141" s="133"/>
      <c r="B141" s="134"/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/>
      <c r="P141" s="135"/>
      <c r="Q141" s="136"/>
      <c r="R141" s="9"/>
      <c r="S141" s="58"/>
    </row>
    <row r="142" spans="1:19" ht="14.25" customHeight="1">
      <c r="A142" s="661" t="s">
        <v>24</v>
      </c>
      <c r="B142" s="662"/>
      <c r="C142" s="662"/>
      <c r="D142" s="662"/>
      <c r="E142" s="662"/>
      <c r="F142" s="662"/>
      <c r="G142" s="662"/>
      <c r="H142" s="662"/>
      <c r="I142" s="662"/>
      <c r="J142" s="662"/>
      <c r="K142" s="662"/>
      <c r="L142" s="662"/>
      <c r="M142" s="662"/>
      <c r="N142" s="663"/>
      <c r="O142" s="664" t="s">
        <v>25</v>
      </c>
      <c r="P142" s="665"/>
      <c r="Q142" s="666"/>
      <c r="R142" s="9"/>
      <c r="S142" s="58"/>
    </row>
    <row r="143" spans="1:19" ht="14.25" customHeight="1" thickBot="1">
      <c r="A143" s="667" t="s">
        <v>29</v>
      </c>
      <c r="B143" s="144" t="s">
        <v>30</v>
      </c>
      <c r="C143" s="668" t="s">
        <v>31</v>
      </c>
      <c r="D143" s="144" t="s">
        <v>32</v>
      </c>
      <c r="E143" s="144" t="s">
        <v>33</v>
      </c>
      <c r="F143" s="668" t="s">
        <v>34</v>
      </c>
      <c r="G143" s="674" t="s">
        <v>35</v>
      </c>
      <c r="H143" s="629" t="s">
        <v>109</v>
      </c>
      <c r="I143" s="629" t="s">
        <v>134</v>
      </c>
      <c r="J143" s="629" t="s">
        <v>135</v>
      </c>
      <c r="K143" s="629" t="s">
        <v>136</v>
      </c>
      <c r="L143" s="629" t="s">
        <v>137</v>
      </c>
      <c r="M143" s="673"/>
      <c r="N143" s="224"/>
      <c r="O143" s="630">
        <v>3</v>
      </c>
      <c r="P143" s="669">
        <v>4</v>
      </c>
      <c r="Q143" s="670">
        <v>5</v>
      </c>
      <c r="R143" s="9"/>
      <c r="S143" s="58"/>
    </row>
    <row r="144" spans="1:19" ht="14.25" customHeight="1">
      <c r="A144" s="644"/>
      <c r="B144" s="139" t="s">
        <v>29</v>
      </c>
      <c r="C144" s="646"/>
      <c r="D144" s="139" t="s">
        <v>36</v>
      </c>
      <c r="E144" s="139" t="s">
        <v>37</v>
      </c>
      <c r="F144" s="646"/>
      <c r="G144" s="675"/>
      <c r="H144" s="629"/>
      <c r="I144" s="629"/>
      <c r="J144" s="629"/>
      <c r="K144" s="629"/>
      <c r="L144" s="629"/>
      <c r="M144" s="673"/>
      <c r="N144" s="226" t="s">
        <v>138</v>
      </c>
      <c r="O144" s="631"/>
      <c r="P144" s="656"/>
      <c r="Q144" s="650"/>
      <c r="R144" s="9"/>
      <c r="S144" s="58"/>
    </row>
    <row r="145" spans="1:19" ht="14.25" customHeight="1" thickBot="1">
      <c r="A145" s="671">
        <v>2</v>
      </c>
      <c r="B145" s="671"/>
      <c r="C145" s="671"/>
      <c r="D145" s="671"/>
      <c r="E145" s="671"/>
      <c r="F145" s="669"/>
      <c r="G145" s="671"/>
      <c r="H145" s="227"/>
      <c r="I145" s="227"/>
      <c r="J145" s="227"/>
      <c r="K145" s="227"/>
      <c r="L145" s="227"/>
      <c r="M145" s="227"/>
      <c r="N145" s="143"/>
      <c r="O145" s="144" t="s">
        <v>26</v>
      </c>
      <c r="P145" s="144" t="s">
        <v>27</v>
      </c>
      <c r="Q145" s="145" t="s">
        <v>28</v>
      </c>
      <c r="R145" s="9"/>
      <c r="S145" s="58"/>
    </row>
    <row r="146" spans="1:19" ht="14.25" customHeight="1">
      <c r="A146" s="225"/>
      <c r="B146" s="229"/>
      <c r="C146" s="229"/>
      <c r="D146" s="229"/>
      <c r="E146" s="251"/>
      <c r="F146" s="225"/>
      <c r="G146" s="228"/>
      <c r="H146" s="160">
        <v>2</v>
      </c>
      <c r="I146" s="160">
        <v>1</v>
      </c>
      <c r="J146" s="160"/>
      <c r="K146" s="160"/>
      <c r="L146" s="160"/>
      <c r="M146" s="160"/>
      <c r="N146" s="160" t="s">
        <v>114</v>
      </c>
      <c r="O146" s="230">
        <f>+P146-Q146</f>
        <v>0</v>
      </c>
      <c r="P146" s="231"/>
      <c r="Q146" s="232"/>
      <c r="R146" s="9"/>
      <c r="S146" s="58"/>
    </row>
    <row r="147" spans="1:19" ht="14.25" customHeight="1">
      <c r="A147" s="229"/>
      <c r="B147" s="229"/>
      <c r="C147" s="229"/>
      <c r="D147" s="229"/>
      <c r="E147" s="251"/>
      <c r="F147" s="229"/>
      <c r="G147" s="228"/>
      <c r="H147" s="65">
        <v>2</v>
      </c>
      <c r="I147" s="65">
        <v>1</v>
      </c>
      <c r="J147" s="65">
        <v>1</v>
      </c>
      <c r="K147" s="65"/>
      <c r="L147" s="65"/>
      <c r="M147" s="65"/>
      <c r="N147" s="65" t="s">
        <v>115</v>
      </c>
      <c r="O147" s="233"/>
      <c r="P147" s="234"/>
      <c r="Q147" s="128"/>
      <c r="R147" s="9"/>
      <c r="S147" s="58"/>
    </row>
    <row r="148" spans="1:19" ht="14.25" customHeight="1">
      <c r="A148" s="229"/>
      <c r="B148" s="229"/>
      <c r="C148" s="229"/>
      <c r="D148" s="229"/>
      <c r="E148" s="251"/>
      <c r="F148" s="229"/>
      <c r="G148" s="228"/>
      <c r="H148" s="235">
        <v>2</v>
      </c>
      <c r="I148" s="235">
        <v>1</v>
      </c>
      <c r="J148" s="235">
        <v>1</v>
      </c>
      <c r="K148" s="235">
        <v>1</v>
      </c>
      <c r="L148" s="235"/>
      <c r="M148" s="235"/>
      <c r="N148" s="235" t="s">
        <v>148</v>
      </c>
      <c r="O148" s="233"/>
      <c r="P148" s="231"/>
      <c r="Q148" s="232"/>
      <c r="R148" s="9"/>
      <c r="S148" s="58"/>
    </row>
    <row r="149" spans="1:19" ht="14.25" customHeight="1">
      <c r="A149" s="229"/>
      <c r="B149" s="229"/>
      <c r="C149" s="229"/>
      <c r="D149" s="229"/>
      <c r="E149" s="251"/>
      <c r="F149" s="229"/>
      <c r="G149" s="228"/>
      <c r="H149" s="67">
        <v>2</v>
      </c>
      <c r="I149" s="67">
        <v>1</v>
      </c>
      <c r="J149" s="67">
        <v>1</v>
      </c>
      <c r="K149" s="67">
        <v>1</v>
      </c>
      <c r="L149" s="67">
        <v>0</v>
      </c>
      <c r="M149" s="67">
        <v>1</v>
      </c>
      <c r="N149" s="67" t="s">
        <v>149</v>
      </c>
      <c r="O149" s="233"/>
      <c r="P149" s="236"/>
      <c r="Q149" s="237"/>
      <c r="R149" s="9"/>
      <c r="S149" s="58"/>
    </row>
    <row r="150" spans="1:19" ht="14.25" customHeight="1">
      <c r="A150" s="229"/>
      <c r="B150" s="229"/>
      <c r="C150" s="229"/>
      <c r="D150" s="229"/>
      <c r="E150" s="251"/>
      <c r="F150" s="229"/>
      <c r="G150" s="228"/>
      <c r="H150" s="67"/>
      <c r="I150" s="67"/>
      <c r="J150" s="67"/>
      <c r="K150" s="67"/>
      <c r="L150" s="67"/>
      <c r="M150" s="67"/>
      <c r="N150" s="67"/>
      <c r="O150" s="233"/>
      <c r="P150" s="234"/>
      <c r="Q150" s="128"/>
      <c r="R150" s="9"/>
      <c r="S150" s="58"/>
    </row>
    <row r="151" spans="1:19" ht="14.25" customHeight="1">
      <c r="A151" s="152">
        <v>11</v>
      </c>
      <c r="B151" s="150" t="s">
        <v>192</v>
      </c>
      <c r="C151" s="151" t="s">
        <v>192</v>
      </c>
      <c r="D151" s="152">
        <v>0.1</v>
      </c>
      <c r="E151" s="181" t="s">
        <v>191</v>
      </c>
      <c r="F151" s="152" t="s">
        <v>188</v>
      </c>
      <c r="G151" s="193"/>
      <c r="H151" s="65">
        <v>2</v>
      </c>
      <c r="I151" s="65">
        <v>2</v>
      </c>
      <c r="J151" s="65"/>
      <c r="K151" s="65"/>
      <c r="L151" s="65"/>
      <c r="M151" s="65"/>
      <c r="N151" s="84" t="s">
        <v>146</v>
      </c>
      <c r="O151" s="238">
        <f>+P151-Q151</f>
        <v>0</v>
      </c>
      <c r="P151" s="239"/>
      <c r="Q151" s="240"/>
      <c r="R151" s="9"/>
      <c r="S151" s="58"/>
    </row>
    <row r="152" spans="1:19" ht="14.25" customHeight="1">
      <c r="A152" s="152"/>
      <c r="B152" s="152"/>
      <c r="C152" s="152"/>
      <c r="D152" s="152"/>
      <c r="E152" s="181"/>
      <c r="F152" s="152"/>
      <c r="G152" s="203"/>
      <c r="H152" s="65"/>
      <c r="I152" s="65"/>
      <c r="J152" s="65"/>
      <c r="K152" s="65"/>
      <c r="L152" s="65"/>
      <c r="M152" s="65"/>
      <c r="N152" s="84"/>
      <c r="O152" s="238"/>
      <c r="P152" s="239"/>
      <c r="Q152" s="240"/>
      <c r="R152" s="9"/>
      <c r="S152" s="58"/>
    </row>
    <row r="153" spans="1:19" ht="14.25" customHeight="1">
      <c r="A153" s="152"/>
      <c r="B153" s="152"/>
      <c r="C153" s="152"/>
      <c r="D153" s="152"/>
      <c r="E153" s="181"/>
      <c r="F153" s="152" t="s">
        <v>188</v>
      </c>
      <c r="G153" s="203"/>
      <c r="H153" s="65">
        <v>2</v>
      </c>
      <c r="I153" s="65">
        <v>2</v>
      </c>
      <c r="J153" s="65">
        <v>3</v>
      </c>
      <c r="K153" s="65"/>
      <c r="L153" s="65"/>
      <c r="M153" s="65"/>
      <c r="N153" s="68" t="s">
        <v>161</v>
      </c>
      <c r="O153" s="238"/>
      <c r="P153" s="239"/>
      <c r="Q153" s="240"/>
      <c r="R153" s="9"/>
      <c r="S153" s="58"/>
    </row>
    <row r="154" spans="1:19" ht="14.25" customHeight="1">
      <c r="A154" s="149"/>
      <c r="B154" s="152"/>
      <c r="C154" s="152"/>
      <c r="D154" s="152"/>
      <c r="E154" s="181"/>
      <c r="F154" s="152" t="s">
        <v>188</v>
      </c>
      <c r="G154" s="203">
        <v>100</v>
      </c>
      <c r="H154" s="66">
        <v>2</v>
      </c>
      <c r="I154" s="66">
        <v>2</v>
      </c>
      <c r="J154" s="66">
        <v>3</v>
      </c>
      <c r="K154" s="66">
        <v>1</v>
      </c>
      <c r="L154" s="66">
        <v>0</v>
      </c>
      <c r="M154" s="66">
        <v>1</v>
      </c>
      <c r="N154" s="66" t="s">
        <v>164</v>
      </c>
      <c r="O154" s="238"/>
      <c r="P154" s="241"/>
      <c r="Q154" s="242"/>
      <c r="R154" s="9"/>
      <c r="S154" s="58"/>
    </row>
    <row r="155" spans="1:19" ht="14.25" customHeight="1">
      <c r="A155" s="149"/>
      <c r="B155" s="152"/>
      <c r="C155" s="152"/>
      <c r="D155" s="152"/>
      <c r="E155" s="181"/>
      <c r="F155" s="152"/>
      <c r="G155" s="203"/>
      <c r="H155" s="92"/>
      <c r="I155" s="93"/>
      <c r="J155" s="93"/>
      <c r="K155" s="93"/>
      <c r="L155" s="93"/>
      <c r="M155" s="93"/>
      <c r="N155" s="93"/>
      <c r="O155" s="243"/>
      <c r="P155" s="178"/>
      <c r="Q155" s="240"/>
      <c r="R155" s="9"/>
      <c r="S155" s="58"/>
    </row>
    <row r="156" spans="1:17" ht="15.75">
      <c r="A156" s="149"/>
      <c r="B156" s="152"/>
      <c r="C156" s="152"/>
      <c r="D156" s="152"/>
      <c r="E156" s="181"/>
      <c r="F156" s="152" t="s">
        <v>188</v>
      </c>
      <c r="G156" s="203"/>
      <c r="H156" s="75">
        <v>2</v>
      </c>
      <c r="I156" s="68">
        <v>2</v>
      </c>
      <c r="J156" s="68">
        <v>4</v>
      </c>
      <c r="K156" s="68"/>
      <c r="L156" s="68"/>
      <c r="M156" s="68"/>
      <c r="N156" s="297" t="s">
        <v>125</v>
      </c>
      <c r="O156" s="174"/>
      <c r="P156" s="183"/>
      <c r="Q156" s="178"/>
    </row>
    <row r="157" spans="1:17" ht="15">
      <c r="A157" s="149"/>
      <c r="B157" s="152"/>
      <c r="C157" s="152"/>
      <c r="D157" s="152"/>
      <c r="E157" s="181"/>
      <c r="F157" s="152" t="s">
        <v>188</v>
      </c>
      <c r="G157" s="203">
        <v>9995</v>
      </c>
      <c r="H157" s="74">
        <v>2</v>
      </c>
      <c r="I157" s="67">
        <v>2</v>
      </c>
      <c r="J157" s="67">
        <v>4</v>
      </c>
      <c r="K157" s="67">
        <v>4</v>
      </c>
      <c r="L157" s="67">
        <v>0</v>
      </c>
      <c r="M157" s="67">
        <v>1</v>
      </c>
      <c r="N157" s="94" t="s">
        <v>165</v>
      </c>
      <c r="O157" s="300"/>
      <c r="P157" s="9"/>
      <c r="Q157" s="179"/>
    </row>
    <row r="158" spans="1:17" ht="15">
      <c r="A158" s="149"/>
      <c r="B158" s="152"/>
      <c r="C158" s="152"/>
      <c r="D158" s="152"/>
      <c r="E158" s="181"/>
      <c r="F158" s="152"/>
      <c r="G158" s="203"/>
      <c r="H158" s="74"/>
      <c r="I158" s="67"/>
      <c r="J158" s="67"/>
      <c r="K158" s="67"/>
      <c r="L158" s="67"/>
      <c r="M158" s="67"/>
      <c r="N158" s="94"/>
      <c r="O158" s="300"/>
      <c r="P158" s="9"/>
      <c r="Q158" s="179"/>
    </row>
    <row r="159" spans="1:17" ht="15.75">
      <c r="A159" s="149"/>
      <c r="B159" s="152"/>
      <c r="C159" s="152"/>
      <c r="D159" s="152"/>
      <c r="E159" s="181"/>
      <c r="F159" s="152"/>
      <c r="G159" s="203"/>
      <c r="H159" s="75">
        <v>2</v>
      </c>
      <c r="I159" s="68">
        <v>2</v>
      </c>
      <c r="J159" s="68">
        <v>7</v>
      </c>
      <c r="K159" s="68"/>
      <c r="L159" s="67"/>
      <c r="M159" s="67"/>
      <c r="N159" s="94"/>
      <c r="O159" s="300"/>
      <c r="P159" s="9"/>
      <c r="Q159" s="179"/>
    </row>
    <row r="160" spans="1:17" ht="15">
      <c r="A160" s="149"/>
      <c r="B160" s="152"/>
      <c r="C160" s="152"/>
      <c r="D160" s="152"/>
      <c r="E160" s="181"/>
      <c r="F160" s="152"/>
      <c r="G160" s="203"/>
      <c r="H160" s="74">
        <v>2</v>
      </c>
      <c r="I160" s="67">
        <v>2</v>
      </c>
      <c r="J160" s="67">
        <v>7</v>
      </c>
      <c r="K160" s="67">
        <v>2</v>
      </c>
      <c r="L160" s="67">
        <v>0</v>
      </c>
      <c r="M160" s="67">
        <v>3</v>
      </c>
      <c r="N160" s="94" t="s">
        <v>241</v>
      </c>
      <c r="O160" s="174"/>
      <c r="P160" s="183">
        <v>1357</v>
      </c>
      <c r="Q160" s="179">
        <v>1357</v>
      </c>
    </row>
    <row r="161" spans="1:17" ht="15">
      <c r="A161" s="149"/>
      <c r="B161" s="152"/>
      <c r="C161" s="152"/>
      <c r="D161" s="152"/>
      <c r="E161" s="181"/>
      <c r="F161" s="152"/>
      <c r="G161" s="203"/>
      <c r="H161" s="74"/>
      <c r="I161" s="67"/>
      <c r="J161" s="67"/>
      <c r="K161" s="67"/>
      <c r="L161" s="67"/>
      <c r="M161" s="67"/>
      <c r="N161" s="94"/>
      <c r="O161" s="174"/>
      <c r="P161" s="183"/>
      <c r="Q161" s="179"/>
    </row>
    <row r="162" spans="1:17" ht="15.75">
      <c r="A162" s="149"/>
      <c r="B162" s="152"/>
      <c r="C162" s="152"/>
      <c r="D162" s="152"/>
      <c r="E162" s="181"/>
      <c r="F162" s="152"/>
      <c r="G162" s="203"/>
      <c r="H162" s="75">
        <v>2</v>
      </c>
      <c r="I162" s="68">
        <v>3</v>
      </c>
      <c r="J162" s="68">
        <v>7</v>
      </c>
      <c r="K162" s="67"/>
      <c r="L162" s="67"/>
      <c r="M162" s="67"/>
      <c r="N162" s="312" t="s">
        <v>257</v>
      </c>
      <c r="O162" s="174"/>
      <c r="P162" s="183"/>
      <c r="Q162" s="179"/>
    </row>
    <row r="163" spans="1:17" ht="15">
      <c r="A163" s="149"/>
      <c r="B163" s="152"/>
      <c r="C163" s="152"/>
      <c r="D163" s="152"/>
      <c r="E163" s="181"/>
      <c r="F163" s="152"/>
      <c r="G163" s="203"/>
      <c r="H163" s="74"/>
      <c r="I163" s="67"/>
      <c r="J163" s="67"/>
      <c r="K163" s="67"/>
      <c r="L163" s="67"/>
      <c r="M163" s="67"/>
      <c r="N163" s="94"/>
      <c r="O163" s="174"/>
      <c r="P163" s="183"/>
      <c r="Q163" s="179"/>
    </row>
    <row r="164" spans="1:17" ht="15">
      <c r="A164" s="149"/>
      <c r="B164" s="152"/>
      <c r="C164" s="152"/>
      <c r="D164" s="152"/>
      <c r="E164" s="181"/>
      <c r="F164" s="152"/>
      <c r="G164" s="203"/>
      <c r="H164" s="74">
        <v>2</v>
      </c>
      <c r="I164" s="67">
        <v>3</v>
      </c>
      <c r="J164" s="67">
        <v>7</v>
      </c>
      <c r="K164" s="67">
        <v>1</v>
      </c>
      <c r="L164" s="67">
        <v>0</v>
      </c>
      <c r="M164" s="67">
        <v>4</v>
      </c>
      <c r="N164" s="94" t="s">
        <v>239</v>
      </c>
      <c r="O164" s="174"/>
      <c r="P164" s="183">
        <v>700</v>
      </c>
      <c r="Q164" s="179">
        <v>700</v>
      </c>
    </row>
    <row r="165" spans="1:17" ht="15">
      <c r="A165" s="149"/>
      <c r="B165" s="152"/>
      <c r="C165" s="152"/>
      <c r="D165" s="152"/>
      <c r="E165" s="181"/>
      <c r="F165" s="152"/>
      <c r="G165" s="203"/>
      <c r="H165" s="74">
        <v>2</v>
      </c>
      <c r="I165" s="67">
        <v>3</v>
      </c>
      <c r="J165" s="67">
        <v>7</v>
      </c>
      <c r="K165" s="67">
        <v>2</v>
      </c>
      <c r="L165" s="67">
        <v>0</v>
      </c>
      <c r="M165" s="67">
        <v>5</v>
      </c>
      <c r="N165" s="94" t="s">
        <v>238</v>
      </c>
      <c r="O165" s="174"/>
      <c r="P165" s="183">
        <v>150</v>
      </c>
      <c r="Q165" s="179">
        <v>150</v>
      </c>
    </row>
    <row r="166" spans="1:17" ht="15">
      <c r="A166" s="149"/>
      <c r="B166" s="152"/>
      <c r="C166" s="152"/>
      <c r="D166" s="152"/>
      <c r="E166" s="181"/>
      <c r="F166" s="152"/>
      <c r="G166" s="203"/>
      <c r="H166" s="74"/>
      <c r="I166" s="67"/>
      <c r="J166" s="67"/>
      <c r="K166" s="67"/>
      <c r="L166" s="67"/>
      <c r="M166" s="67"/>
      <c r="N166" s="94"/>
      <c r="O166" s="174"/>
      <c r="P166" s="183"/>
      <c r="Q166" s="179"/>
    </row>
    <row r="167" spans="1:17" ht="15.75">
      <c r="A167" s="149"/>
      <c r="B167" s="152"/>
      <c r="C167" s="152"/>
      <c r="D167" s="152"/>
      <c r="E167" s="181"/>
      <c r="F167" s="152"/>
      <c r="G167" s="203"/>
      <c r="H167" s="75">
        <v>2</v>
      </c>
      <c r="I167" s="68">
        <v>3</v>
      </c>
      <c r="J167" s="68">
        <v>9</v>
      </c>
      <c r="K167" s="67"/>
      <c r="L167" s="67"/>
      <c r="M167" s="67"/>
      <c r="N167" s="303" t="s">
        <v>256</v>
      </c>
      <c r="O167" s="174"/>
      <c r="P167" s="183"/>
      <c r="Q167" s="179"/>
    </row>
    <row r="168" spans="1:17" ht="15">
      <c r="A168" s="149"/>
      <c r="B168" s="152"/>
      <c r="C168" s="152"/>
      <c r="D168" s="152"/>
      <c r="E168" s="181"/>
      <c r="F168" s="152"/>
      <c r="G168" s="203"/>
      <c r="H168" s="74"/>
      <c r="I168" s="67"/>
      <c r="J168" s="67"/>
      <c r="K168" s="67"/>
      <c r="L168" s="67"/>
      <c r="M168" s="67"/>
      <c r="N168" s="94"/>
      <c r="O168" s="174"/>
      <c r="P168" s="183"/>
      <c r="Q168" s="179"/>
    </row>
    <row r="169" spans="1:17" ht="15">
      <c r="A169" s="149"/>
      <c r="B169" s="152"/>
      <c r="C169" s="152"/>
      <c r="D169" s="152"/>
      <c r="E169" s="181"/>
      <c r="F169" s="152"/>
      <c r="G169" s="203"/>
      <c r="H169" s="74">
        <v>2</v>
      </c>
      <c r="I169" s="67">
        <v>3</v>
      </c>
      <c r="J169" s="67">
        <v>9</v>
      </c>
      <c r="K169" s="67">
        <v>2</v>
      </c>
      <c r="L169" s="67">
        <v>0</v>
      </c>
      <c r="M169" s="67">
        <v>1</v>
      </c>
      <c r="N169" s="94" t="s">
        <v>242</v>
      </c>
      <c r="O169" s="174"/>
      <c r="P169" s="183"/>
      <c r="Q169" s="179"/>
    </row>
    <row r="170" spans="1:17" ht="15">
      <c r="A170" s="149"/>
      <c r="B170" s="152"/>
      <c r="C170" s="152"/>
      <c r="D170" s="152"/>
      <c r="E170" s="152"/>
      <c r="F170" s="152"/>
      <c r="G170" s="201"/>
      <c r="H170" s="74"/>
      <c r="I170" s="67"/>
      <c r="J170" s="67"/>
      <c r="K170" s="67"/>
      <c r="L170" s="67"/>
      <c r="M170" s="67"/>
      <c r="N170" s="94"/>
      <c r="O170" s="298"/>
      <c r="P170" s="299"/>
      <c r="Q170" s="245"/>
    </row>
    <row r="171" spans="1:17" ht="16.5" thickBot="1">
      <c r="A171" s="246"/>
      <c r="B171" s="246"/>
      <c r="C171" s="246"/>
      <c r="D171" s="246"/>
      <c r="E171" s="246"/>
      <c r="F171" s="246"/>
      <c r="G171" s="246"/>
      <c r="H171" s="119" t="s">
        <v>139</v>
      </c>
      <c r="I171" s="119"/>
      <c r="J171" s="119"/>
      <c r="K171" s="119"/>
      <c r="L171" s="119"/>
      <c r="M171" s="119"/>
      <c r="N171" s="119"/>
      <c r="O171" s="247">
        <f>+O151</f>
        <v>0</v>
      </c>
      <c r="P171" s="248"/>
      <c r="Q171" s="249">
        <f>SUM(Q156:Q170)</f>
        <v>2207</v>
      </c>
    </row>
    <row r="172" spans="1:17" ht="15.75">
      <c r="A172" s="187"/>
      <c r="B172" s="187"/>
      <c r="C172" s="187"/>
      <c r="D172" s="187"/>
      <c r="E172" s="187"/>
      <c r="F172" s="187"/>
      <c r="G172" s="187"/>
      <c r="H172" s="130"/>
      <c r="I172" s="103"/>
      <c r="J172" s="103"/>
      <c r="K172" s="103"/>
      <c r="L172" s="103"/>
      <c r="M172" s="103"/>
      <c r="N172" s="103"/>
      <c r="O172" s="130"/>
      <c r="P172" s="209"/>
      <c r="Q172" s="116"/>
    </row>
    <row r="173" spans="1:17" ht="15.75">
      <c r="A173" s="187"/>
      <c r="B173" s="187"/>
      <c r="C173" s="187"/>
      <c r="D173" s="187"/>
      <c r="E173" s="187"/>
      <c r="F173" s="187"/>
      <c r="G173" s="187"/>
      <c r="H173" s="70"/>
      <c r="I173" s="70"/>
      <c r="J173" s="70"/>
      <c r="K173" s="70"/>
      <c r="L173" s="70"/>
      <c r="M173" s="70"/>
      <c r="N173" s="71"/>
      <c r="O173" s="250"/>
      <c r="P173" s="209"/>
      <c r="Q173" s="116"/>
    </row>
    <row r="174" spans="1:17" ht="15.75">
      <c r="A174" s="187"/>
      <c r="B174" s="187"/>
      <c r="C174" s="187"/>
      <c r="D174" s="187"/>
      <c r="E174" s="187"/>
      <c r="F174" s="187"/>
      <c r="G174" s="187"/>
      <c r="H174" s="70"/>
      <c r="I174" s="70"/>
      <c r="J174" s="70"/>
      <c r="K174" s="70"/>
      <c r="L174" s="70"/>
      <c r="M174" s="70"/>
      <c r="N174" s="71"/>
      <c r="O174" s="130"/>
      <c r="P174" s="209"/>
      <c r="Q174" s="116"/>
    </row>
    <row r="175" spans="1:17" ht="15">
      <c r="A175" s="653" t="s">
        <v>39</v>
      </c>
      <c r="B175" s="653"/>
      <c r="C175" s="653"/>
      <c r="D175" s="653"/>
      <c r="E175" s="653"/>
      <c r="F175" s="285"/>
      <c r="G175" s="285"/>
      <c r="H175" s="283"/>
      <c r="I175" s="283"/>
      <c r="J175" s="672" t="s">
        <v>40</v>
      </c>
      <c r="K175" s="672"/>
      <c r="L175" s="672"/>
      <c r="M175" s="672"/>
      <c r="N175" s="672"/>
      <c r="O175" s="130"/>
      <c r="P175" s="130"/>
      <c r="Q175" s="130"/>
    </row>
    <row r="176" spans="1:17" ht="15.75">
      <c r="A176" s="654" t="s">
        <v>41</v>
      </c>
      <c r="B176" s="654"/>
      <c r="C176" s="654"/>
      <c r="D176" s="654"/>
      <c r="E176" s="654"/>
      <c r="F176" s="286"/>
      <c r="G176" s="286"/>
      <c r="H176" s="286"/>
      <c r="I176" s="286"/>
      <c r="J176" s="654" t="s">
        <v>145</v>
      </c>
      <c r="K176" s="654"/>
      <c r="L176" s="654"/>
      <c r="M176" s="654"/>
      <c r="N176" s="654"/>
      <c r="O176" s="212" t="s">
        <v>144</v>
      </c>
      <c r="P176" s="212"/>
      <c r="Q176" s="212"/>
    </row>
    <row r="177" spans="1:17" ht="15.75">
      <c r="A177" s="120"/>
      <c r="B177" s="120"/>
      <c r="C177" s="120"/>
      <c r="D177" s="120"/>
      <c r="E177" s="120"/>
      <c r="F177" s="62"/>
      <c r="G177" s="62"/>
      <c r="H177" s="62"/>
      <c r="I177" s="62"/>
      <c r="J177" s="120"/>
      <c r="K177" s="120"/>
      <c r="L177" s="120"/>
      <c r="M177" s="120"/>
      <c r="N177" s="120"/>
      <c r="O177" s="130"/>
      <c r="P177" s="130"/>
      <c r="Q177" s="130"/>
    </row>
    <row r="178" spans="1:17" ht="15.75">
      <c r="A178" s="120"/>
      <c r="B178" s="120"/>
      <c r="C178" s="120"/>
      <c r="D178" s="120"/>
      <c r="E178" s="120"/>
      <c r="F178" s="62"/>
      <c r="G178" s="62"/>
      <c r="H178" s="62"/>
      <c r="I178" s="62"/>
      <c r="J178" s="120"/>
      <c r="K178" s="120"/>
      <c r="L178" s="120"/>
      <c r="M178" s="120"/>
      <c r="N178" s="120"/>
      <c r="O178" s="130"/>
      <c r="P178" s="130"/>
      <c r="Q178" s="130"/>
    </row>
    <row r="179" spans="1:17" ht="15">
      <c r="A179" s="211"/>
      <c r="B179" s="211"/>
      <c r="C179" s="211"/>
      <c r="D179" s="211"/>
      <c r="E179" s="211"/>
      <c r="F179" s="211"/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</row>
    <row r="191" spans="1:17" ht="16.5" thickBot="1">
      <c r="A191" s="13"/>
      <c r="B191" s="13"/>
      <c r="C191" s="13"/>
      <c r="D191" s="13"/>
      <c r="E191" s="13"/>
      <c r="F191" s="13"/>
      <c r="G191" s="13"/>
      <c r="H191" s="69"/>
      <c r="I191" s="69"/>
      <c r="J191" s="69"/>
      <c r="K191" s="69"/>
      <c r="L191" s="69"/>
      <c r="M191" s="69"/>
      <c r="N191" s="69" t="s">
        <v>140</v>
      </c>
      <c r="O191" s="9"/>
      <c r="P191" s="51"/>
      <c r="Q191" s="39"/>
    </row>
    <row r="192" spans="1:17" ht="13.5" thickBot="1">
      <c r="A192" s="676">
        <v>1</v>
      </c>
      <c r="B192" s="677"/>
      <c r="C192" s="677"/>
      <c r="D192" s="677"/>
      <c r="E192" s="677"/>
      <c r="F192" s="677"/>
      <c r="G192" s="677"/>
      <c r="H192" s="677"/>
      <c r="I192" s="677"/>
      <c r="J192" s="677"/>
      <c r="K192" s="677"/>
      <c r="L192" s="677"/>
      <c r="M192" s="677"/>
      <c r="N192" s="677"/>
      <c r="O192" s="677"/>
      <c r="P192" s="677"/>
      <c r="Q192" s="678"/>
    </row>
    <row r="193" spans="1:17" ht="12.75">
      <c r="A193" s="679" t="s">
        <v>22</v>
      </c>
      <c r="B193" s="680"/>
      <c r="C193" s="680"/>
      <c r="D193" s="680"/>
      <c r="E193" s="680"/>
      <c r="F193" s="680"/>
      <c r="G193" s="680"/>
      <c r="H193" s="680"/>
      <c r="I193" s="680"/>
      <c r="J193" s="680"/>
      <c r="K193" s="680"/>
      <c r="L193" s="680"/>
      <c r="M193" s="680"/>
      <c r="N193" s="680"/>
      <c r="O193" s="680"/>
      <c r="P193" s="680"/>
      <c r="Q193" s="681"/>
    </row>
    <row r="194" spans="1:17" ht="15">
      <c r="A194" s="129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85"/>
      <c r="Q194" s="86" t="s">
        <v>23</v>
      </c>
    </row>
    <row r="195" spans="1:17" ht="15.75">
      <c r="A195" s="123" t="s">
        <v>133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2"/>
      <c r="P195" s="127" t="s">
        <v>3</v>
      </c>
      <c r="Q195" s="87"/>
    </row>
    <row r="196" spans="1:17" ht="15.75">
      <c r="A196" s="123" t="s">
        <v>4</v>
      </c>
      <c r="B196" s="130"/>
      <c r="C196" s="130">
        <v>5120</v>
      </c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24"/>
      <c r="P196" s="88" t="s">
        <v>5</v>
      </c>
      <c r="Q196" s="89"/>
    </row>
    <row r="197" spans="1:17" ht="15.75">
      <c r="A197" s="123" t="s">
        <v>63</v>
      </c>
      <c r="B197" s="124"/>
      <c r="C197" s="130" t="s">
        <v>223</v>
      </c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24"/>
      <c r="P197" s="88" t="s">
        <v>6</v>
      </c>
      <c r="Q197" s="89"/>
    </row>
    <row r="198" spans="1:17" ht="15.75">
      <c r="A198" s="123" t="s">
        <v>64</v>
      </c>
      <c r="B198" s="124">
        <v>2014</v>
      </c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24"/>
      <c r="P198" s="90" t="s">
        <v>7</v>
      </c>
      <c r="Q198" s="91"/>
    </row>
    <row r="199" spans="1:17" ht="16.5" thickBot="1">
      <c r="A199" s="133"/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5"/>
      <c r="Q199" s="136"/>
    </row>
    <row r="200" spans="1:17" ht="16.5" thickBot="1">
      <c r="A200" s="638" t="s">
        <v>24</v>
      </c>
      <c r="B200" s="639"/>
      <c r="C200" s="639"/>
      <c r="D200" s="639"/>
      <c r="E200" s="639"/>
      <c r="F200" s="639"/>
      <c r="G200" s="639"/>
      <c r="H200" s="639"/>
      <c r="I200" s="639"/>
      <c r="J200" s="639"/>
      <c r="K200" s="639"/>
      <c r="L200" s="639"/>
      <c r="M200" s="639"/>
      <c r="N200" s="682"/>
      <c r="O200" s="640" t="s">
        <v>25</v>
      </c>
      <c r="P200" s="641"/>
      <c r="Q200" s="642"/>
    </row>
    <row r="201" spans="1:17" ht="16.5" thickBot="1">
      <c r="A201" s="643" t="s">
        <v>29</v>
      </c>
      <c r="B201" s="138" t="s">
        <v>30</v>
      </c>
      <c r="C201" s="645" t="s">
        <v>31</v>
      </c>
      <c r="D201" s="138" t="s">
        <v>32</v>
      </c>
      <c r="E201" s="138" t="s">
        <v>33</v>
      </c>
      <c r="F201" s="645" t="s">
        <v>34</v>
      </c>
      <c r="G201" s="640" t="s">
        <v>35</v>
      </c>
      <c r="H201" s="137"/>
      <c r="I201" s="137"/>
      <c r="J201" s="137"/>
      <c r="K201" s="137"/>
      <c r="L201" s="137"/>
      <c r="M201" s="137"/>
      <c r="N201" s="276"/>
      <c r="O201" s="683">
        <v>3</v>
      </c>
      <c r="P201" s="655">
        <v>4</v>
      </c>
      <c r="Q201" s="649">
        <v>5</v>
      </c>
    </row>
    <row r="202" spans="1:17" ht="66">
      <c r="A202" s="644"/>
      <c r="B202" s="139" t="s">
        <v>29</v>
      </c>
      <c r="C202" s="646"/>
      <c r="D202" s="139" t="s">
        <v>36</v>
      </c>
      <c r="E202" s="139" t="s">
        <v>37</v>
      </c>
      <c r="F202" s="646"/>
      <c r="G202" s="675"/>
      <c r="H202" s="140" t="s">
        <v>109</v>
      </c>
      <c r="I202" s="140" t="s">
        <v>134</v>
      </c>
      <c r="J202" s="140" t="s">
        <v>135</v>
      </c>
      <c r="K202" s="141" t="s">
        <v>136</v>
      </c>
      <c r="L202" s="140" t="s">
        <v>137</v>
      </c>
      <c r="M202" s="142"/>
      <c r="N202" s="142" t="s">
        <v>138</v>
      </c>
      <c r="O202" s="631"/>
      <c r="P202" s="656"/>
      <c r="Q202" s="650"/>
    </row>
    <row r="203" spans="1:17" ht="15.75">
      <c r="A203" s="651">
        <v>2</v>
      </c>
      <c r="B203" s="652"/>
      <c r="C203" s="652"/>
      <c r="D203" s="652"/>
      <c r="E203" s="652"/>
      <c r="F203" s="652"/>
      <c r="G203" s="630"/>
      <c r="H203" s="143"/>
      <c r="I203" s="143"/>
      <c r="J203" s="143"/>
      <c r="K203" s="143"/>
      <c r="L203" s="143"/>
      <c r="M203" s="143"/>
      <c r="N203" s="143"/>
      <c r="O203" s="144" t="s">
        <v>26</v>
      </c>
      <c r="P203" s="144" t="s">
        <v>27</v>
      </c>
      <c r="Q203" s="145" t="s">
        <v>28</v>
      </c>
    </row>
    <row r="204" spans="1:17" ht="16.5" thickBot="1">
      <c r="A204" s="252"/>
      <c r="B204" s="227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23"/>
      <c r="P204" s="223"/>
      <c r="Q204" s="253"/>
    </row>
    <row r="205" spans="1:17" ht="15.75">
      <c r="A205" s="149"/>
      <c r="B205" s="152"/>
      <c r="C205" s="152"/>
      <c r="D205" s="152"/>
      <c r="E205" s="152"/>
      <c r="F205" s="152" t="s">
        <v>188</v>
      </c>
      <c r="G205" s="152">
        <v>9995</v>
      </c>
      <c r="H205" s="160">
        <v>2</v>
      </c>
      <c r="I205" s="160">
        <v>1</v>
      </c>
      <c r="J205" s="160"/>
      <c r="K205" s="160"/>
      <c r="L205" s="160"/>
      <c r="M205" s="160"/>
      <c r="N205" s="160" t="s">
        <v>114</v>
      </c>
      <c r="O205" s="243"/>
      <c r="P205" s="239">
        <f>+P207</f>
        <v>0</v>
      </c>
      <c r="Q205" s="240">
        <f>+Q207</f>
        <v>0</v>
      </c>
    </row>
    <row r="206" spans="1:17" ht="15.75">
      <c r="A206" s="149"/>
      <c r="B206" s="152"/>
      <c r="C206" s="152"/>
      <c r="D206" s="152"/>
      <c r="E206" s="152"/>
      <c r="F206" s="152"/>
      <c r="G206" s="152"/>
      <c r="H206" s="65">
        <v>2</v>
      </c>
      <c r="I206" s="65">
        <v>1</v>
      </c>
      <c r="J206" s="65">
        <v>1</v>
      </c>
      <c r="K206" s="65"/>
      <c r="L206" s="65"/>
      <c r="M206" s="65"/>
      <c r="N206" s="65" t="s">
        <v>115</v>
      </c>
      <c r="O206" s="243"/>
      <c r="P206" s="239"/>
      <c r="Q206" s="240"/>
    </row>
    <row r="207" spans="1:17" ht="15.75">
      <c r="A207" s="149"/>
      <c r="B207" s="152"/>
      <c r="C207" s="152"/>
      <c r="D207" s="152"/>
      <c r="E207" s="152"/>
      <c r="F207" s="152"/>
      <c r="G207" s="152"/>
      <c r="H207" s="235">
        <v>2</v>
      </c>
      <c r="I207" s="235">
        <v>1</v>
      </c>
      <c r="J207" s="235">
        <v>1</v>
      </c>
      <c r="K207" s="235">
        <v>1</v>
      </c>
      <c r="L207" s="235"/>
      <c r="M207" s="235"/>
      <c r="N207" s="235" t="s">
        <v>148</v>
      </c>
      <c r="O207" s="243"/>
      <c r="P207" s="239"/>
      <c r="Q207" s="240"/>
    </row>
    <row r="208" spans="1:17" ht="15">
      <c r="A208" s="149"/>
      <c r="B208" s="152"/>
      <c r="C208" s="152"/>
      <c r="D208" s="152"/>
      <c r="E208" s="152"/>
      <c r="F208" s="152"/>
      <c r="G208" s="152"/>
      <c r="H208" s="67">
        <v>2</v>
      </c>
      <c r="I208" s="67">
        <v>1</v>
      </c>
      <c r="J208" s="67">
        <v>1</v>
      </c>
      <c r="K208" s="67">
        <v>1</v>
      </c>
      <c r="L208" s="67">
        <v>0</v>
      </c>
      <c r="M208" s="67">
        <v>1</v>
      </c>
      <c r="N208" s="67" t="s">
        <v>149</v>
      </c>
      <c r="O208" s="243"/>
      <c r="P208" s="241"/>
      <c r="Q208" s="242"/>
    </row>
    <row r="209" spans="1:17" ht="15">
      <c r="A209" s="149"/>
      <c r="B209" s="152"/>
      <c r="C209" s="152"/>
      <c r="D209" s="152"/>
      <c r="E209" s="152"/>
      <c r="F209" s="152"/>
      <c r="G209" s="152"/>
      <c r="H209" s="67"/>
      <c r="I209" s="67"/>
      <c r="J209" s="67"/>
      <c r="K209" s="67"/>
      <c r="L209" s="67"/>
      <c r="M209" s="67"/>
      <c r="N209" s="114"/>
      <c r="O209" s="243"/>
      <c r="P209" s="241"/>
      <c r="Q209" s="242"/>
    </row>
    <row r="210" spans="1:17" ht="15">
      <c r="A210" s="149"/>
      <c r="B210" s="152"/>
      <c r="C210" s="152"/>
      <c r="D210" s="152"/>
      <c r="E210" s="152"/>
      <c r="F210" s="152"/>
      <c r="G210" s="152"/>
      <c r="H210" s="67">
        <v>2</v>
      </c>
      <c r="I210" s="67">
        <v>2</v>
      </c>
      <c r="J210" s="67">
        <v>8</v>
      </c>
      <c r="K210" s="67"/>
      <c r="L210" s="67"/>
      <c r="M210" s="67"/>
      <c r="N210" s="114" t="s">
        <v>151</v>
      </c>
      <c r="O210" s="243"/>
      <c r="P210" s="241"/>
      <c r="Q210" s="242"/>
    </row>
    <row r="211" spans="1:17" ht="15">
      <c r="A211" s="149"/>
      <c r="B211" s="152"/>
      <c r="C211" s="152"/>
      <c r="D211" s="152"/>
      <c r="E211" s="152"/>
      <c r="F211" s="152"/>
      <c r="G211" s="152"/>
      <c r="H211" s="67">
        <v>2</v>
      </c>
      <c r="I211" s="67">
        <v>2</v>
      </c>
      <c r="J211" s="67">
        <v>8</v>
      </c>
      <c r="K211" s="67">
        <v>6</v>
      </c>
      <c r="L211" s="67">
        <v>0</v>
      </c>
      <c r="M211" s="67">
        <v>1</v>
      </c>
      <c r="N211" s="114" t="s">
        <v>229</v>
      </c>
      <c r="O211" s="243"/>
      <c r="P211" s="307">
        <v>25000</v>
      </c>
      <c r="Q211" s="308">
        <v>25000</v>
      </c>
    </row>
    <row r="212" spans="1:17" ht="15">
      <c r="A212" s="149"/>
      <c r="B212" s="152"/>
      <c r="C212" s="152"/>
      <c r="D212" s="152"/>
      <c r="E212" s="152"/>
      <c r="F212" s="152"/>
      <c r="G212" s="152"/>
      <c r="H212" s="67"/>
      <c r="I212" s="67"/>
      <c r="J212" s="67"/>
      <c r="K212" s="67"/>
      <c r="L212" s="67"/>
      <c r="M212" s="67"/>
      <c r="N212" s="114"/>
      <c r="O212" s="243"/>
      <c r="P212" s="241"/>
      <c r="Q212" s="242"/>
    </row>
    <row r="213" spans="1:17" ht="16.5" thickBot="1">
      <c r="A213" s="254"/>
      <c r="B213" s="201"/>
      <c r="C213" s="201"/>
      <c r="D213" s="201"/>
      <c r="E213" s="201"/>
      <c r="F213" s="201"/>
      <c r="G213" s="201"/>
      <c r="H213" s="118" t="s">
        <v>139</v>
      </c>
      <c r="I213" s="118"/>
      <c r="J213" s="118"/>
      <c r="K213" s="118"/>
      <c r="L213" s="118"/>
      <c r="M213" s="118"/>
      <c r="N213" s="117"/>
      <c r="O213" s="255"/>
      <c r="P213" s="248"/>
      <c r="Q213" s="249"/>
    </row>
    <row r="214" spans="1:17" ht="16.5" thickBot="1">
      <c r="A214" s="256"/>
      <c r="B214" s="246"/>
      <c r="C214" s="246"/>
      <c r="D214" s="246"/>
      <c r="E214" s="246"/>
      <c r="F214" s="246"/>
      <c r="G214" s="246"/>
      <c r="H214" s="72" t="s">
        <v>143</v>
      </c>
      <c r="I214" s="72"/>
      <c r="J214" s="72"/>
      <c r="K214" s="72"/>
      <c r="L214" s="72"/>
      <c r="M214" s="72"/>
      <c r="N214" s="73"/>
      <c r="O214" s="206"/>
      <c r="P214" s="257"/>
      <c r="Q214" s="258">
        <f>SUM(Q206:Q213)</f>
        <v>25000</v>
      </c>
    </row>
    <row r="215" spans="1:17" ht="15">
      <c r="A215" s="211"/>
      <c r="B215" s="211"/>
      <c r="C215" s="211"/>
      <c r="D215" s="21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59"/>
      <c r="P215" s="260"/>
      <c r="Q215" s="260"/>
    </row>
    <row r="216" spans="1:17" ht="15">
      <c r="A216" s="211"/>
      <c r="B216" s="211"/>
      <c r="C216" s="211"/>
      <c r="D216" s="211"/>
      <c r="E216" s="211"/>
      <c r="F216" s="211"/>
      <c r="G216" s="211"/>
      <c r="H216" s="211"/>
      <c r="I216" s="211"/>
      <c r="J216" s="211"/>
      <c r="K216" s="211"/>
      <c r="L216" s="211"/>
      <c r="M216" s="211"/>
      <c r="N216" s="211"/>
      <c r="O216" s="259"/>
      <c r="P216" s="211"/>
      <c r="Q216" s="211"/>
    </row>
    <row r="217" spans="1:17" ht="15">
      <c r="A217" s="211"/>
      <c r="B217" s="211"/>
      <c r="C217" s="211"/>
      <c r="D217" s="211"/>
      <c r="E217" s="211"/>
      <c r="F217" s="211"/>
      <c r="G217" s="211"/>
      <c r="H217" s="211"/>
      <c r="I217" s="211"/>
      <c r="J217" s="211"/>
      <c r="K217" s="211"/>
      <c r="L217" s="211"/>
      <c r="M217" s="211"/>
      <c r="N217" s="211"/>
      <c r="O217" s="250"/>
      <c r="P217" s="250"/>
      <c r="Q217" s="130"/>
    </row>
    <row r="218" spans="1:17" ht="15">
      <c r="A218" s="653" t="s">
        <v>39</v>
      </c>
      <c r="B218" s="653"/>
      <c r="C218" s="653"/>
      <c r="D218" s="653"/>
      <c r="E218" s="653"/>
      <c r="F218" s="130"/>
      <c r="G218" s="130"/>
      <c r="H218" s="130"/>
      <c r="I218" s="130"/>
      <c r="J218" s="653" t="s">
        <v>40</v>
      </c>
      <c r="K218" s="653"/>
      <c r="L218" s="653"/>
      <c r="M218" s="653"/>
      <c r="N218" s="653"/>
      <c r="O218" s="130"/>
      <c r="P218" s="130"/>
      <c r="Q218" s="130"/>
    </row>
    <row r="219" spans="1:17" ht="15.75">
      <c r="A219" s="654" t="s">
        <v>41</v>
      </c>
      <c r="B219" s="654"/>
      <c r="C219" s="654"/>
      <c r="D219" s="654"/>
      <c r="E219" s="654"/>
      <c r="F219" s="124"/>
      <c r="G219" s="124"/>
      <c r="H219" s="124"/>
      <c r="I219" s="124"/>
      <c r="J219" s="654" t="s">
        <v>145</v>
      </c>
      <c r="K219" s="654"/>
      <c r="L219" s="654"/>
      <c r="M219" s="654"/>
      <c r="N219" s="654"/>
      <c r="O219" s="212" t="s">
        <v>144</v>
      </c>
      <c r="P219" s="212"/>
      <c r="Q219" s="212"/>
    </row>
    <row r="220" spans="1:17" ht="15">
      <c r="A220" s="210"/>
      <c r="B220" s="210"/>
      <c r="C220" s="210"/>
      <c r="D220" s="210"/>
      <c r="E220" s="210"/>
      <c r="F220" s="130"/>
      <c r="G220" s="130"/>
      <c r="H220" s="130"/>
      <c r="I220" s="130"/>
      <c r="J220" s="210"/>
      <c r="K220" s="210"/>
      <c r="L220" s="210"/>
      <c r="M220" s="210"/>
      <c r="N220" s="210"/>
      <c r="O220" s="130"/>
      <c r="P220" s="130"/>
      <c r="Q220" s="130"/>
    </row>
    <row r="221" spans="1:17" ht="15">
      <c r="A221" s="210"/>
      <c r="B221" s="210"/>
      <c r="C221" s="210"/>
      <c r="D221" s="210"/>
      <c r="E221" s="210"/>
      <c r="F221" s="130"/>
      <c r="G221" s="130"/>
      <c r="H221" s="130"/>
      <c r="I221" s="130"/>
      <c r="J221" s="210"/>
      <c r="K221" s="210"/>
      <c r="L221" s="210"/>
      <c r="M221" s="210"/>
      <c r="N221" s="210"/>
      <c r="O221" s="130"/>
      <c r="P221" s="130"/>
      <c r="Q221" s="130"/>
    </row>
    <row r="222" spans="1:17" ht="15">
      <c r="A222" s="210"/>
      <c r="B222" s="210"/>
      <c r="C222" s="210"/>
      <c r="D222" s="210"/>
      <c r="E222" s="210"/>
      <c r="F222" s="211"/>
      <c r="G222" s="211"/>
      <c r="H222" s="211"/>
      <c r="I222" s="211"/>
      <c r="J222" s="210"/>
      <c r="K222" s="210"/>
      <c r="L222" s="210"/>
      <c r="M222" s="210"/>
      <c r="N222" s="210"/>
      <c r="O222" s="130"/>
      <c r="P222" s="130"/>
      <c r="Q222" s="130"/>
    </row>
    <row r="223" spans="1:17" ht="15">
      <c r="A223" s="210"/>
      <c r="B223" s="210"/>
      <c r="C223" s="210"/>
      <c r="D223" s="210"/>
      <c r="E223" s="210"/>
      <c r="F223" s="211"/>
      <c r="G223" s="211"/>
      <c r="H223" s="211"/>
      <c r="I223" s="211"/>
      <c r="J223" s="210"/>
      <c r="K223" s="210"/>
      <c r="L223" s="210"/>
      <c r="M223" s="210"/>
      <c r="N223" s="210"/>
      <c r="O223" s="130"/>
      <c r="P223" s="130"/>
      <c r="Q223" s="130"/>
    </row>
    <row r="224" spans="1:17" ht="15">
      <c r="A224" s="210"/>
      <c r="B224" s="210"/>
      <c r="C224" s="210"/>
      <c r="D224" s="210"/>
      <c r="E224" s="210"/>
      <c r="F224" s="211"/>
      <c r="G224" s="211"/>
      <c r="H224" s="211"/>
      <c r="I224" s="211"/>
      <c r="J224" s="210"/>
      <c r="K224" s="210"/>
      <c r="L224" s="210"/>
      <c r="M224" s="210"/>
      <c r="N224" s="210"/>
      <c r="O224" s="130"/>
      <c r="P224" s="130"/>
      <c r="Q224" s="130"/>
    </row>
    <row r="225" spans="1:17" ht="15">
      <c r="A225" s="210"/>
      <c r="B225" s="210"/>
      <c r="C225" s="210"/>
      <c r="D225" s="210"/>
      <c r="E225" s="210"/>
      <c r="F225" s="211"/>
      <c r="G225" s="211"/>
      <c r="H225" s="211"/>
      <c r="I225" s="211"/>
      <c r="J225" s="210"/>
      <c r="K225" s="210"/>
      <c r="L225" s="210"/>
      <c r="M225" s="210"/>
      <c r="N225" s="210"/>
      <c r="O225" s="130"/>
      <c r="P225" s="130"/>
      <c r="Q225" s="130"/>
    </row>
    <row r="226" spans="1:17" ht="15">
      <c r="A226" s="210"/>
      <c r="B226" s="210"/>
      <c r="C226" s="210"/>
      <c r="D226" s="210"/>
      <c r="E226" s="210"/>
      <c r="F226" s="211"/>
      <c r="G226" s="211"/>
      <c r="H226" s="211"/>
      <c r="I226" s="211"/>
      <c r="J226" s="210"/>
      <c r="K226" s="210"/>
      <c r="L226" s="210"/>
      <c r="M226" s="210"/>
      <c r="N226" s="210"/>
      <c r="O226" s="130"/>
      <c r="P226" s="130"/>
      <c r="Q226" s="130"/>
    </row>
    <row r="227" spans="1:17" ht="15">
      <c r="A227" s="210"/>
      <c r="B227" s="210"/>
      <c r="C227" s="210"/>
      <c r="D227" s="210"/>
      <c r="E227" s="210"/>
      <c r="F227" s="211"/>
      <c r="G227" s="211"/>
      <c r="H227" s="211"/>
      <c r="I227" s="211"/>
      <c r="J227" s="210"/>
      <c r="K227" s="210"/>
      <c r="L227" s="210"/>
      <c r="M227" s="210"/>
      <c r="N227" s="210"/>
      <c r="O227" s="130"/>
      <c r="P227" s="130"/>
      <c r="Q227" s="130"/>
    </row>
    <row r="228" spans="1:17" ht="15.75">
      <c r="A228" s="120"/>
      <c r="B228" s="120"/>
      <c r="C228" s="120"/>
      <c r="D228" s="120"/>
      <c r="E228" s="120"/>
      <c r="F228" s="62"/>
      <c r="G228" s="62"/>
      <c r="H228" s="62"/>
      <c r="I228" s="62"/>
      <c r="J228" s="120"/>
      <c r="K228" s="120"/>
      <c r="L228" s="120"/>
      <c r="M228" s="120"/>
      <c r="N228" s="120"/>
      <c r="O228" s="130"/>
      <c r="P228" s="130"/>
      <c r="Q228" s="130"/>
    </row>
    <row r="229" spans="1:17" ht="15">
      <c r="A229" s="211"/>
      <c r="B229" s="211"/>
      <c r="C229" s="211"/>
      <c r="D229" s="211"/>
      <c r="E229" s="211"/>
      <c r="F229" s="211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</row>
    <row r="230" spans="1:17" ht="16.5" thickBot="1">
      <c r="A230" s="187"/>
      <c r="B230" s="187"/>
      <c r="C230" s="187"/>
      <c r="D230" s="187"/>
      <c r="E230" s="187"/>
      <c r="F230" s="187"/>
      <c r="G230" s="187"/>
      <c r="H230" s="69"/>
      <c r="I230" s="69"/>
      <c r="J230" s="69"/>
      <c r="K230" s="69"/>
      <c r="L230" s="69"/>
      <c r="M230" s="69"/>
      <c r="N230" s="69"/>
      <c r="O230" s="130"/>
      <c r="P230" s="209"/>
      <c r="Q230" s="116"/>
    </row>
    <row r="231" spans="1:17" ht="15.75" thickBot="1">
      <c r="A231" s="657">
        <v>1</v>
      </c>
      <c r="B231" s="658"/>
      <c r="C231" s="658"/>
      <c r="D231" s="658"/>
      <c r="E231" s="658"/>
      <c r="F231" s="658"/>
      <c r="G231" s="658"/>
      <c r="H231" s="658"/>
      <c r="I231" s="658"/>
      <c r="J231" s="658"/>
      <c r="K231" s="658"/>
      <c r="L231" s="658"/>
      <c r="M231" s="658"/>
      <c r="N231" s="658"/>
      <c r="O231" s="658"/>
      <c r="P231" s="658"/>
      <c r="Q231" s="659"/>
    </row>
    <row r="232" spans="1:17" ht="15.75">
      <c r="A232" s="660" t="s">
        <v>22</v>
      </c>
      <c r="B232" s="641"/>
      <c r="C232" s="641"/>
      <c r="D232" s="641"/>
      <c r="E232" s="641"/>
      <c r="F232" s="641"/>
      <c r="G232" s="641"/>
      <c r="H232" s="641"/>
      <c r="I232" s="641"/>
      <c r="J232" s="641"/>
      <c r="K232" s="641"/>
      <c r="L232" s="641"/>
      <c r="M232" s="641"/>
      <c r="N232" s="641"/>
      <c r="O232" s="641"/>
      <c r="P232" s="641"/>
      <c r="Q232" s="642"/>
    </row>
    <row r="233" spans="1:17" ht="15">
      <c r="A233" s="129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85"/>
      <c r="Q233" s="86" t="s">
        <v>23</v>
      </c>
    </row>
    <row r="234" spans="1:17" ht="15.75">
      <c r="A234" s="123" t="s">
        <v>133</v>
      </c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2"/>
      <c r="P234" s="127" t="s">
        <v>3</v>
      </c>
      <c r="Q234" s="87"/>
    </row>
    <row r="235" spans="1:17" ht="15.75">
      <c r="A235" s="123" t="s">
        <v>4</v>
      </c>
      <c r="B235" s="130"/>
      <c r="C235" s="130">
        <v>5120</v>
      </c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24"/>
      <c r="P235" s="88" t="s">
        <v>5</v>
      </c>
      <c r="Q235" s="89"/>
    </row>
    <row r="236" spans="1:17" ht="15.75">
      <c r="A236" s="123" t="s">
        <v>63</v>
      </c>
      <c r="B236" s="124"/>
      <c r="C236" s="130" t="s">
        <v>223</v>
      </c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24"/>
      <c r="P236" s="88" t="s">
        <v>6</v>
      </c>
      <c r="Q236" s="89"/>
    </row>
    <row r="237" spans="1:17" ht="15.75">
      <c r="A237" s="123" t="s">
        <v>64</v>
      </c>
      <c r="B237" s="124">
        <v>2014</v>
      </c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24"/>
      <c r="P237" s="90" t="s">
        <v>7</v>
      </c>
      <c r="Q237" s="91"/>
    </row>
    <row r="238" spans="1:17" ht="16.5" thickBot="1">
      <c r="A238" s="133"/>
      <c r="B238" s="134"/>
      <c r="C238" s="134"/>
      <c r="D238" s="134"/>
      <c r="E238" s="134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5"/>
      <c r="Q238" s="136"/>
    </row>
    <row r="239" spans="1:17" ht="15.75">
      <c r="A239" s="661" t="s">
        <v>24</v>
      </c>
      <c r="B239" s="662"/>
      <c r="C239" s="662"/>
      <c r="D239" s="662"/>
      <c r="E239" s="662"/>
      <c r="F239" s="662"/>
      <c r="G239" s="662"/>
      <c r="H239" s="662"/>
      <c r="I239" s="662"/>
      <c r="J239" s="662"/>
      <c r="K239" s="662"/>
      <c r="L239" s="662"/>
      <c r="M239" s="662"/>
      <c r="N239" s="663"/>
      <c r="O239" s="664" t="s">
        <v>25</v>
      </c>
      <c r="P239" s="665"/>
      <c r="Q239" s="666"/>
    </row>
    <row r="240" spans="1:17" ht="15.75">
      <c r="A240" s="667" t="s">
        <v>29</v>
      </c>
      <c r="B240" s="144" t="s">
        <v>30</v>
      </c>
      <c r="C240" s="668" t="s">
        <v>31</v>
      </c>
      <c r="D240" s="144" t="s">
        <v>32</v>
      </c>
      <c r="E240" s="144" t="s">
        <v>33</v>
      </c>
      <c r="F240" s="668" t="s">
        <v>34</v>
      </c>
      <c r="G240" s="674" t="s">
        <v>35</v>
      </c>
      <c r="H240" s="222"/>
      <c r="I240" s="222"/>
      <c r="J240" s="222"/>
      <c r="K240" s="222"/>
      <c r="L240" s="222"/>
      <c r="M240" s="222"/>
      <c r="N240" s="222"/>
      <c r="O240" s="630">
        <v>3</v>
      </c>
      <c r="P240" s="669">
        <v>4</v>
      </c>
      <c r="Q240" s="670">
        <v>5</v>
      </c>
    </row>
    <row r="241" spans="1:17" ht="66">
      <c r="A241" s="644"/>
      <c r="B241" s="139" t="s">
        <v>29</v>
      </c>
      <c r="C241" s="646"/>
      <c r="D241" s="139" t="s">
        <v>36</v>
      </c>
      <c r="E241" s="139" t="s">
        <v>37</v>
      </c>
      <c r="F241" s="646"/>
      <c r="G241" s="675"/>
      <c r="H241" s="261" t="s">
        <v>109</v>
      </c>
      <c r="I241" s="262" t="s">
        <v>134</v>
      </c>
      <c r="J241" s="262" t="s">
        <v>135</v>
      </c>
      <c r="K241" s="263" t="s">
        <v>136</v>
      </c>
      <c r="L241" s="262" t="s">
        <v>137</v>
      </c>
      <c r="M241" s="264"/>
      <c r="N241" s="265" t="s">
        <v>138</v>
      </c>
      <c r="O241" s="631"/>
      <c r="P241" s="656"/>
      <c r="Q241" s="650"/>
    </row>
    <row r="242" spans="1:17" ht="16.5" thickBot="1">
      <c r="A242" s="684">
        <v>2</v>
      </c>
      <c r="B242" s="685"/>
      <c r="C242" s="685"/>
      <c r="D242" s="685"/>
      <c r="E242" s="685"/>
      <c r="F242" s="685"/>
      <c r="G242" s="630"/>
      <c r="H242" s="143"/>
      <c r="I242" s="143"/>
      <c r="J242" s="143"/>
      <c r="K242" s="143"/>
      <c r="L242" s="143"/>
      <c r="M242" s="143"/>
      <c r="N242" s="143"/>
      <c r="O242" s="144" t="s">
        <v>26</v>
      </c>
      <c r="P242" s="144" t="s">
        <v>27</v>
      </c>
      <c r="Q242" s="145" t="s">
        <v>28</v>
      </c>
    </row>
    <row r="243" spans="1:17" ht="15.75">
      <c r="A243" s="149"/>
      <c r="B243" s="152"/>
      <c r="C243" s="152"/>
      <c r="D243" s="152"/>
      <c r="E243" s="152"/>
      <c r="F243" s="181"/>
      <c r="G243" s="192"/>
      <c r="H243" s="98"/>
      <c r="I243" s="82"/>
      <c r="J243" s="82"/>
      <c r="K243" s="82"/>
      <c r="L243" s="82"/>
      <c r="M243" s="82"/>
      <c r="N243" s="266"/>
      <c r="O243" s="147"/>
      <c r="P243" s="267"/>
      <c r="Q243" s="268"/>
    </row>
    <row r="244" spans="1:17" ht="15.75">
      <c r="A244" s="149">
        <v>11</v>
      </c>
      <c r="B244" s="150" t="s">
        <v>192</v>
      </c>
      <c r="C244" s="151" t="s">
        <v>192</v>
      </c>
      <c r="D244" s="152">
        <v>0.1</v>
      </c>
      <c r="E244" s="152" t="s">
        <v>191</v>
      </c>
      <c r="F244" s="181" t="s">
        <v>189</v>
      </c>
      <c r="G244" s="152"/>
      <c r="H244" s="100">
        <v>4</v>
      </c>
      <c r="I244" s="84">
        <v>1</v>
      </c>
      <c r="J244" s="83"/>
      <c r="K244" s="83"/>
      <c r="L244" s="83"/>
      <c r="M244" s="83"/>
      <c r="N244" s="84" t="s">
        <v>153</v>
      </c>
      <c r="O244" s="269"/>
      <c r="P244" s="178"/>
      <c r="Q244" s="240"/>
    </row>
    <row r="245" spans="1:17" ht="15.75">
      <c r="A245" s="149"/>
      <c r="B245" s="152"/>
      <c r="C245" s="152"/>
      <c r="D245" s="152"/>
      <c r="E245" s="152"/>
      <c r="F245" s="181" t="s">
        <v>188</v>
      </c>
      <c r="G245" s="152">
        <v>9995</v>
      </c>
      <c r="H245" s="100">
        <v>4</v>
      </c>
      <c r="I245" s="84">
        <v>1</v>
      </c>
      <c r="J245" s="84">
        <v>1</v>
      </c>
      <c r="K245" s="83"/>
      <c r="L245" s="83"/>
      <c r="M245" s="83"/>
      <c r="N245" s="83" t="s">
        <v>216</v>
      </c>
      <c r="O245" s="280"/>
      <c r="P245" s="178"/>
      <c r="Q245" s="240"/>
    </row>
    <row r="246" spans="1:18" ht="15">
      <c r="A246" s="149"/>
      <c r="B246" s="152"/>
      <c r="C246" s="152"/>
      <c r="D246" s="152"/>
      <c r="E246" s="152"/>
      <c r="F246" s="181" t="s">
        <v>188</v>
      </c>
      <c r="G246" s="152">
        <v>9995</v>
      </c>
      <c r="H246" s="99">
        <v>4</v>
      </c>
      <c r="I246" s="83">
        <v>1</v>
      </c>
      <c r="J246" s="83">
        <v>1</v>
      </c>
      <c r="K246" s="83">
        <v>1</v>
      </c>
      <c r="L246" s="83">
        <v>1</v>
      </c>
      <c r="M246" s="83"/>
      <c r="N246" s="83" t="s">
        <v>152</v>
      </c>
      <c r="O246" s="280"/>
      <c r="P246" s="241"/>
      <c r="Q246" s="242"/>
      <c r="R246">
        <v>741</v>
      </c>
    </row>
    <row r="247" spans="1:17" ht="15">
      <c r="A247" s="149"/>
      <c r="B247" s="152"/>
      <c r="C247" s="152"/>
      <c r="D247" s="152"/>
      <c r="E247" s="152"/>
      <c r="F247" s="181"/>
      <c r="G247" s="152"/>
      <c r="H247" s="99"/>
      <c r="I247" s="83"/>
      <c r="J247" s="83"/>
      <c r="K247" s="83"/>
      <c r="L247" s="83"/>
      <c r="M247" s="83"/>
      <c r="N247" s="83"/>
      <c r="O247" s="277"/>
      <c r="P247" s="244"/>
      <c r="Q247" s="242"/>
    </row>
    <row r="248" spans="1:18" ht="15.75">
      <c r="A248" s="149">
        <v>11</v>
      </c>
      <c r="B248" s="150" t="s">
        <v>192</v>
      </c>
      <c r="C248" s="151" t="s">
        <v>192</v>
      </c>
      <c r="D248" s="152">
        <v>0.1</v>
      </c>
      <c r="E248" s="152" t="s">
        <v>191</v>
      </c>
      <c r="F248" s="181" t="s">
        <v>188</v>
      </c>
      <c r="G248" s="152"/>
      <c r="H248" s="75">
        <v>4</v>
      </c>
      <c r="I248" s="68">
        <v>2</v>
      </c>
      <c r="J248" s="68"/>
      <c r="K248" s="68"/>
      <c r="L248" s="68"/>
      <c r="M248" s="68"/>
      <c r="N248" s="68" t="s">
        <v>141</v>
      </c>
      <c r="O248" s="277"/>
      <c r="P248" s="281"/>
      <c r="Q248" s="270"/>
      <c r="R248" s="37"/>
    </row>
    <row r="249" spans="1:17" ht="15.75">
      <c r="A249" s="149"/>
      <c r="B249" s="152"/>
      <c r="C249" s="152"/>
      <c r="D249" s="152"/>
      <c r="E249" s="152"/>
      <c r="F249" s="181" t="s">
        <v>188</v>
      </c>
      <c r="G249" s="152"/>
      <c r="H249" s="75">
        <v>4</v>
      </c>
      <c r="I249" s="68">
        <v>2</v>
      </c>
      <c r="J249" s="68">
        <v>1</v>
      </c>
      <c r="K249" s="68"/>
      <c r="L249" s="68"/>
      <c r="M249" s="68"/>
      <c r="N249" s="68" t="s">
        <v>214</v>
      </c>
      <c r="O249" s="277"/>
      <c r="P249" s="281"/>
      <c r="Q249" s="306">
        <f>16771.3+7800+1080+1200+1000+2600+5000+4800</f>
        <v>40251.3</v>
      </c>
    </row>
    <row r="250" spans="1:18" ht="15.75" thickBot="1">
      <c r="A250" s="149"/>
      <c r="B250" s="152"/>
      <c r="C250" s="152"/>
      <c r="D250" s="152"/>
      <c r="E250" s="152"/>
      <c r="F250" s="181" t="s">
        <v>188</v>
      </c>
      <c r="G250" s="152"/>
      <c r="H250" s="74">
        <v>4</v>
      </c>
      <c r="I250" s="67">
        <v>2</v>
      </c>
      <c r="J250" s="67">
        <v>1</v>
      </c>
      <c r="K250" s="67">
        <v>1</v>
      </c>
      <c r="L250" s="67">
        <v>1</v>
      </c>
      <c r="M250" s="67"/>
      <c r="N250" s="67" t="s">
        <v>215</v>
      </c>
      <c r="O250" s="277"/>
      <c r="P250" s="244"/>
      <c r="Q250" s="245"/>
      <c r="R250" s="37">
        <f>+'VAR. CXP'!D27-'Ejec. gasto  (2)'!Q250</f>
        <v>1701833.33</v>
      </c>
    </row>
    <row r="251" spans="1:19" ht="16.5" thickBot="1">
      <c r="A251" s="254"/>
      <c r="B251" s="201"/>
      <c r="C251" s="201"/>
      <c r="D251" s="201"/>
      <c r="E251" s="201"/>
      <c r="F251" s="271"/>
      <c r="G251" s="201"/>
      <c r="H251" s="72" t="s">
        <v>139</v>
      </c>
      <c r="I251" s="72"/>
      <c r="J251" s="72"/>
      <c r="K251" s="72"/>
      <c r="L251" s="72"/>
      <c r="M251" s="72"/>
      <c r="N251" s="72"/>
      <c r="O251" s="278"/>
      <c r="P251" s="282"/>
      <c r="Q251" s="258">
        <f>SUM(Q246:Q250)</f>
        <v>40251.3</v>
      </c>
      <c r="R251" s="37"/>
      <c r="S251" t="s">
        <v>200</v>
      </c>
    </row>
    <row r="252" spans="1:17" ht="16.5" thickBot="1">
      <c r="A252" s="256"/>
      <c r="B252" s="246"/>
      <c r="C252" s="246"/>
      <c r="D252" s="246"/>
      <c r="E252" s="246"/>
      <c r="F252" s="273"/>
      <c r="G252" s="201"/>
      <c r="H252" s="72" t="s">
        <v>142</v>
      </c>
      <c r="I252" s="72"/>
      <c r="J252" s="72"/>
      <c r="K252" s="72"/>
      <c r="L252" s="72"/>
      <c r="M252" s="72"/>
      <c r="N252" s="73"/>
      <c r="O252" s="272"/>
      <c r="P252" s="279"/>
      <c r="Q252" s="208">
        <f>+Q72+Q122+Q171+Q214+Q251</f>
        <v>234912.12</v>
      </c>
    </row>
    <row r="253" spans="1:17" ht="15">
      <c r="A253" s="211"/>
      <c r="B253" s="211"/>
      <c r="C253" s="211"/>
      <c r="D253" s="211"/>
      <c r="E253" s="211"/>
      <c r="F253" s="211"/>
      <c r="G253" s="211"/>
      <c r="H253" s="211"/>
      <c r="I253" s="211"/>
      <c r="J253" s="211"/>
      <c r="K253" s="211"/>
      <c r="L253" s="211"/>
      <c r="M253" s="211"/>
      <c r="N253" s="211"/>
      <c r="O253" s="260"/>
      <c r="P253" s="259">
        <f>234912.12-Q252</f>
        <v>0</v>
      </c>
      <c r="Q253" s="259"/>
    </row>
    <row r="254" spans="1:17" ht="15">
      <c r="A254" s="211"/>
      <c r="B254" s="211"/>
      <c r="C254" s="211"/>
      <c r="D254" s="211"/>
      <c r="E254" s="211"/>
      <c r="F254" s="211"/>
      <c r="G254" s="211"/>
      <c r="H254" s="211"/>
      <c r="I254" s="211"/>
      <c r="J254" s="211"/>
      <c r="K254" s="211"/>
      <c r="L254" s="211"/>
      <c r="M254" s="211"/>
      <c r="N254" s="211"/>
      <c r="O254" s="259"/>
      <c r="P254" s="259" t="s">
        <v>259</v>
      </c>
      <c r="Q254" s="259"/>
    </row>
    <row r="255" spans="1:17" ht="15">
      <c r="A255" s="211"/>
      <c r="B255" s="211"/>
      <c r="C255" s="211"/>
      <c r="D255" s="211"/>
      <c r="E255" s="211"/>
      <c r="F255" s="211"/>
      <c r="G255" s="211"/>
      <c r="H255" s="211"/>
      <c r="I255" s="211"/>
      <c r="J255" s="211"/>
      <c r="K255" s="211"/>
      <c r="L255" s="211"/>
      <c r="M255" s="211"/>
      <c r="N255" s="211"/>
      <c r="O255" s="274"/>
      <c r="P255" s="275"/>
      <c r="Q255" s="260"/>
    </row>
    <row r="256" spans="1:17" ht="15">
      <c r="A256" s="653" t="s">
        <v>39</v>
      </c>
      <c r="B256" s="653"/>
      <c r="C256" s="653"/>
      <c r="D256" s="653"/>
      <c r="E256" s="653"/>
      <c r="F256" s="283"/>
      <c r="G256" s="283"/>
      <c r="H256" s="283"/>
      <c r="I256" s="283"/>
      <c r="J256" s="653" t="s">
        <v>40</v>
      </c>
      <c r="K256" s="653"/>
      <c r="L256" s="653"/>
      <c r="M256" s="653"/>
      <c r="N256" s="653"/>
      <c r="O256" s="211"/>
      <c r="P256" s="211"/>
      <c r="Q256" s="260"/>
    </row>
    <row r="257" spans="1:18" ht="15.75">
      <c r="A257" s="686" t="s">
        <v>41</v>
      </c>
      <c r="B257" s="686"/>
      <c r="C257" s="686"/>
      <c r="D257" s="686"/>
      <c r="E257" s="686"/>
      <c r="F257" s="284"/>
      <c r="G257" s="284"/>
      <c r="H257" s="284"/>
      <c r="I257" s="284"/>
      <c r="J257" s="686" t="s">
        <v>145</v>
      </c>
      <c r="K257" s="686"/>
      <c r="L257" s="686"/>
      <c r="M257" s="686"/>
      <c r="N257" s="686"/>
      <c r="O257" s="304" t="s">
        <v>144</v>
      </c>
      <c r="P257" s="304"/>
      <c r="Q257" s="304"/>
      <c r="R257" s="305"/>
    </row>
    <row r="258" spans="1:17" ht="15">
      <c r="A258" s="211"/>
      <c r="B258" s="211"/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</row>
  </sheetData>
  <sheetProtection/>
  <mergeCells count="71">
    <mergeCell ref="Q240:Q241"/>
    <mergeCell ref="A242:G242"/>
    <mergeCell ref="A256:E256"/>
    <mergeCell ref="J256:N256"/>
    <mergeCell ref="A257:E257"/>
    <mergeCell ref="J257:N257"/>
    <mergeCell ref="A231:Q231"/>
    <mergeCell ref="A232:Q232"/>
    <mergeCell ref="A239:N239"/>
    <mergeCell ref="O239:Q239"/>
    <mergeCell ref="A240:A241"/>
    <mergeCell ref="C240:C241"/>
    <mergeCell ref="F240:F241"/>
    <mergeCell ref="G240:G241"/>
    <mergeCell ref="O240:O241"/>
    <mergeCell ref="P240:P241"/>
    <mergeCell ref="Q201:Q202"/>
    <mergeCell ref="A203:G203"/>
    <mergeCell ref="A218:E218"/>
    <mergeCell ref="J218:N218"/>
    <mergeCell ref="A219:E219"/>
    <mergeCell ref="J219:N219"/>
    <mergeCell ref="A192:Q192"/>
    <mergeCell ref="A193:Q193"/>
    <mergeCell ref="A200:N200"/>
    <mergeCell ref="O200:Q200"/>
    <mergeCell ref="A201:A202"/>
    <mergeCell ref="C201:C202"/>
    <mergeCell ref="F201:F202"/>
    <mergeCell ref="G201:G202"/>
    <mergeCell ref="O201:O202"/>
    <mergeCell ref="P201:P202"/>
    <mergeCell ref="A145:G145"/>
    <mergeCell ref="A175:E175"/>
    <mergeCell ref="J175:N175"/>
    <mergeCell ref="A176:E176"/>
    <mergeCell ref="J176:N176"/>
    <mergeCell ref="I143:I144"/>
    <mergeCell ref="J143:J144"/>
    <mergeCell ref="K143:K144"/>
    <mergeCell ref="M143:M144"/>
    <mergeCell ref="G143:G144"/>
    <mergeCell ref="A134:Q134"/>
    <mergeCell ref="A135:Q135"/>
    <mergeCell ref="A142:N142"/>
    <mergeCell ref="O142:Q142"/>
    <mergeCell ref="A143:A144"/>
    <mergeCell ref="C143:C144"/>
    <mergeCell ref="P143:P144"/>
    <mergeCell ref="F143:F144"/>
    <mergeCell ref="Q143:Q144"/>
    <mergeCell ref="H143:H144"/>
    <mergeCell ref="Q10:Q11"/>
    <mergeCell ref="A12:G12"/>
    <mergeCell ref="A126:E126"/>
    <mergeCell ref="J126:N126"/>
    <mergeCell ref="A127:E127"/>
    <mergeCell ref="J127:N127"/>
    <mergeCell ref="G10:G11"/>
    <mergeCell ref="O10:O11"/>
    <mergeCell ref="P10:P11"/>
    <mergeCell ref="L143:L144"/>
    <mergeCell ref="O143:O144"/>
    <mergeCell ref="A133:K133"/>
    <mergeCell ref="A1:Q1"/>
    <mergeCell ref="A2:Q2"/>
    <mergeCell ref="A9:N9"/>
    <mergeCell ref="O9:Q9"/>
    <mergeCell ref="A10:A11"/>
    <mergeCell ref="C10:C11"/>
    <mergeCell ref="F10:F11"/>
  </mergeCells>
  <printOptions/>
  <pageMargins left="0.75" right="0.75" top="0.77" bottom="1" header="0" footer="0"/>
  <pageSetup horizontalDpi="300" verticalDpi="3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view="pageBreakPreview" zoomScaleSheetLayoutView="100" zoomScalePageLayoutView="0" workbookViewId="0" topLeftCell="A1">
      <selection activeCell="B40" sqref="B40"/>
    </sheetView>
  </sheetViews>
  <sheetFormatPr defaultColWidth="11.421875" defaultRowHeight="12.75"/>
  <cols>
    <col min="1" max="1" width="48.7109375" style="0" customWidth="1"/>
    <col min="2" max="2" width="16.57421875" style="0" customWidth="1"/>
    <col min="3" max="3" width="15.8515625" style="0" customWidth="1"/>
    <col min="4" max="4" width="13.00390625" style="0" customWidth="1"/>
    <col min="5" max="5" width="13.7109375" style="0" customWidth="1"/>
    <col min="6" max="6" width="14.00390625" style="0" customWidth="1"/>
    <col min="7" max="7" width="13.28125" style="0" customWidth="1"/>
    <col min="8" max="8" width="17.57421875" style="0" customWidth="1"/>
    <col min="9" max="9" width="15.7109375" style="0" customWidth="1"/>
    <col min="10" max="10" width="14.421875" style="0" customWidth="1"/>
  </cols>
  <sheetData>
    <row r="1" spans="1:10" ht="15.75">
      <c r="A1" s="654" t="s">
        <v>44</v>
      </c>
      <c r="B1" s="654"/>
      <c r="C1" s="654"/>
      <c r="D1" s="654"/>
      <c r="E1" s="654"/>
      <c r="F1" s="654"/>
      <c r="G1" s="654"/>
      <c r="H1" s="654"/>
      <c r="I1" s="11"/>
      <c r="J1" s="11"/>
    </row>
    <row r="2" spans="1:10" ht="15.75">
      <c r="A2" s="654" t="s">
        <v>45</v>
      </c>
      <c r="B2" s="654"/>
      <c r="C2" s="654"/>
      <c r="D2" s="654"/>
      <c r="E2" s="654"/>
      <c r="F2" s="654"/>
      <c r="G2" s="654"/>
      <c r="H2" s="654"/>
      <c r="I2" s="11"/>
      <c r="J2" s="11"/>
    </row>
    <row r="3" spans="1:10" ht="15.75">
      <c r="A3" s="654" t="s">
        <v>217</v>
      </c>
      <c r="B3" s="654"/>
      <c r="C3" s="654"/>
      <c r="D3" s="654"/>
      <c r="E3" s="654"/>
      <c r="F3" s="654"/>
      <c r="G3" s="654"/>
      <c r="H3" s="654"/>
      <c r="I3" s="11"/>
      <c r="J3" s="11"/>
    </row>
    <row r="4" spans="1:10" ht="15" thickBot="1">
      <c r="A4" s="391"/>
      <c r="B4" s="391"/>
      <c r="C4" s="7"/>
      <c r="D4" s="7"/>
      <c r="E4" s="7"/>
      <c r="F4" s="7"/>
      <c r="G4" s="7"/>
      <c r="H4" s="7"/>
      <c r="I4" s="11"/>
      <c r="J4" s="9"/>
    </row>
    <row r="5" spans="1:10" ht="16.5" thickBot="1">
      <c r="A5" s="417" t="s">
        <v>46</v>
      </c>
      <c r="B5" s="418" t="s">
        <v>47</v>
      </c>
      <c r="C5" s="419" t="s">
        <v>269</v>
      </c>
      <c r="D5" s="419" t="s">
        <v>208</v>
      </c>
      <c r="E5" s="418" t="s">
        <v>48</v>
      </c>
      <c r="F5" s="419" t="s">
        <v>49</v>
      </c>
      <c r="G5" s="418" t="s">
        <v>50</v>
      </c>
      <c r="H5" s="420" t="s">
        <v>52</v>
      </c>
      <c r="I5" s="9"/>
      <c r="J5" s="9"/>
    </row>
    <row r="6" spans="1:10" ht="15">
      <c r="A6" s="421" t="s">
        <v>53</v>
      </c>
      <c r="B6" s="392">
        <v>339200</v>
      </c>
      <c r="C6" s="393"/>
      <c r="D6" s="394"/>
      <c r="E6" s="395"/>
      <c r="F6" s="396"/>
      <c r="G6" s="395"/>
      <c r="H6" s="397">
        <f aca="true" t="shared" si="0" ref="H6:H14">SUM(B6:G6)</f>
        <v>339200</v>
      </c>
      <c r="I6" s="36"/>
      <c r="J6" s="36"/>
    </row>
    <row r="7" spans="1:10" ht="15">
      <c r="A7" s="422" t="s">
        <v>194</v>
      </c>
      <c r="B7" s="398">
        <v>7000</v>
      </c>
      <c r="C7" s="399"/>
      <c r="D7" s="341"/>
      <c r="E7" s="400"/>
      <c r="F7" s="292"/>
      <c r="G7" s="400"/>
      <c r="H7" s="401">
        <f t="shared" si="0"/>
        <v>7000</v>
      </c>
      <c r="I7" s="36"/>
      <c r="J7" s="36"/>
    </row>
    <row r="8" spans="1:10" ht="15">
      <c r="A8" s="422" t="s">
        <v>97</v>
      </c>
      <c r="B8" s="398">
        <v>173347.74</v>
      </c>
      <c r="C8" s="7"/>
      <c r="D8" s="402"/>
      <c r="E8" s="400"/>
      <c r="F8" s="292"/>
      <c r="G8" s="400"/>
      <c r="H8" s="401">
        <f t="shared" si="0"/>
        <v>173347.74</v>
      </c>
      <c r="I8" s="9"/>
      <c r="J8" s="9"/>
    </row>
    <row r="9" spans="1:10" ht="15">
      <c r="A9" s="422" t="s">
        <v>270</v>
      </c>
      <c r="B9" s="398"/>
      <c r="C9" s="403">
        <f>4593967</f>
        <v>4593967</v>
      </c>
      <c r="D9" s="402"/>
      <c r="E9" s="400"/>
      <c r="F9" s="292"/>
      <c r="G9" s="400"/>
      <c r="H9" s="401">
        <f>SUM(C9:G9)</f>
        <v>4593967</v>
      </c>
      <c r="I9" s="9"/>
      <c r="J9" s="9"/>
    </row>
    <row r="10" spans="1:10" ht="15">
      <c r="A10" s="422" t="s">
        <v>271</v>
      </c>
      <c r="B10" s="398"/>
      <c r="C10" s="403">
        <v>252088</v>
      </c>
      <c r="D10" s="402"/>
      <c r="E10" s="400"/>
      <c r="F10" s="292"/>
      <c r="G10" s="400"/>
      <c r="H10" s="401">
        <f>SUM(C10:G10)</f>
        <v>252088</v>
      </c>
      <c r="I10" s="9"/>
      <c r="J10" s="9"/>
    </row>
    <row r="11" spans="1:10" ht="15">
      <c r="A11" s="422" t="s">
        <v>87</v>
      </c>
      <c r="B11" s="398">
        <v>208000</v>
      </c>
      <c r="C11" s="292"/>
      <c r="D11" s="404"/>
      <c r="E11" s="398">
        <v>304840</v>
      </c>
      <c r="F11" s="292"/>
      <c r="G11" s="400"/>
      <c r="H11" s="401">
        <f t="shared" si="0"/>
        <v>512840</v>
      </c>
      <c r="I11" s="9"/>
      <c r="J11" s="9"/>
    </row>
    <row r="12" spans="1:10" ht="15">
      <c r="A12" s="422" t="s">
        <v>54</v>
      </c>
      <c r="B12" s="398"/>
      <c r="C12" s="292"/>
      <c r="D12" s="404"/>
      <c r="E12" s="398">
        <v>1998</v>
      </c>
      <c r="F12" s="292"/>
      <c r="G12" s="400"/>
      <c r="H12" s="401">
        <f t="shared" si="0"/>
        <v>1998</v>
      </c>
      <c r="I12" s="38"/>
      <c r="J12" s="38"/>
    </row>
    <row r="13" spans="1:10" ht="15.75">
      <c r="A13" s="422" t="s">
        <v>88</v>
      </c>
      <c r="B13" s="398">
        <v>144750</v>
      </c>
      <c r="C13" s="292"/>
      <c r="D13" s="404"/>
      <c r="E13" s="398"/>
      <c r="F13" s="292"/>
      <c r="G13" s="400"/>
      <c r="H13" s="401">
        <f t="shared" si="0"/>
        <v>144750</v>
      </c>
      <c r="I13" s="19"/>
      <c r="J13" s="19"/>
    </row>
    <row r="14" spans="1:10" ht="15.75">
      <c r="A14" s="422" t="s">
        <v>224</v>
      </c>
      <c r="B14" s="398">
        <v>400</v>
      </c>
      <c r="C14" s="292"/>
      <c r="D14" s="404"/>
      <c r="E14" s="398"/>
      <c r="F14" s="292"/>
      <c r="G14" s="400"/>
      <c r="H14" s="401">
        <f t="shared" si="0"/>
        <v>400</v>
      </c>
      <c r="I14" s="19"/>
      <c r="J14" s="19"/>
    </row>
    <row r="15" spans="1:10" ht="15.75">
      <c r="A15" s="422" t="s">
        <v>55</v>
      </c>
      <c r="B15" s="398">
        <f>1625+30+16729</f>
        <v>18384</v>
      </c>
      <c r="C15" s="292"/>
      <c r="D15" s="404"/>
      <c r="E15" s="398">
        <v>530</v>
      </c>
      <c r="F15" s="292"/>
      <c r="G15" s="400"/>
      <c r="H15" s="401">
        <f>SUM(B15:G15)</f>
        <v>18914</v>
      </c>
      <c r="I15" s="19"/>
      <c r="J15" s="19"/>
    </row>
    <row r="16" spans="1:10" ht="15.75">
      <c r="A16" s="422" t="s">
        <v>89</v>
      </c>
      <c r="B16" s="398">
        <v>11100</v>
      </c>
      <c r="C16" s="292"/>
      <c r="D16" s="404"/>
      <c r="E16" s="400"/>
      <c r="F16" s="292"/>
      <c r="G16" s="400"/>
      <c r="H16" s="401">
        <f>SUM(B16:G16)</f>
        <v>11100</v>
      </c>
      <c r="I16" s="19"/>
      <c r="J16" s="19"/>
    </row>
    <row r="17" spans="1:10" ht="15.75">
      <c r="A17" s="422" t="s">
        <v>170</v>
      </c>
      <c r="B17" s="398"/>
      <c r="C17" s="292"/>
      <c r="D17" s="404"/>
      <c r="E17" s="400"/>
      <c r="F17" s="292">
        <v>8725</v>
      </c>
      <c r="G17" s="400"/>
      <c r="H17" s="401">
        <f>SUM(B17:G17)</f>
        <v>8725</v>
      </c>
      <c r="I17" s="19"/>
      <c r="J17" s="19"/>
    </row>
    <row r="18" spans="1:10" ht="15">
      <c r="A18" s="422" t="s">
        <v>228</v>
      </c>
      <c r="B18" s="398">
        <f>75+10000+91255</f>
        <v>101330</v>
      </c>
      <c r="C18" s="292"/>
      <c r="D18" s="404"/>
      <c r="E18" s="400">
        <v>4200</v>
      </c>
      <c r="F18" s="292"/>
      <c r="G18" s="400"/>
      <c r="H18" s="401">
        <f>SUM(B18:G18)</f>
        <v>105530</v>
      </c>
      <c r="I18" s="14"/>
      <c r="J18" s="14"/>
    </row>
    <row r="19" spans="1:10" ht="15">
      <c r="A19" s="422" t="s">
        <v>226</v>
      </c>
      <c r="B19" s="398"/>
      <c r="C19" s="292"/>
      <c r="D19" s="404"/>
      <c r="E19" s="400"/>
      <c r="F19" s="292"/>
      <c r="G19" s="400">
        <v>645</v>
      </c>
      <c r="H19" s="401">
        <f aca="true" t="shared" si="1" ref="H19:H29">SUM(F19:G19)</f>
        <v>645</v>
      </c>
      <c r="I19" s="14"/>
      <c r="J19" s="14"/>
    </row>
    <row r="20" spans="1:10" ht="15">
      <c r="A20" s="422" t="s">
        <v>227</v>
      </c>
      <c r="B20" s="398"/>
      <c r="C20" s="292"/>
      <c r="D20" s="404"/>
      <c r="E20" s="400"/>
      <c r="F20" s="292"/>
      <c r="G20" s="400">
        <v>1400</v>
      </c>
      <c r="H20" s="401">
        <f t="shared" si="1"/>
        <v>1400</v>
      </c>
      <c r="I20" s="14"/>
      <c r="J20" s="14"/>
    </row>
    <row r="21" spans="1:10" ht="15">
      <c r="A21" s="422" t="s">
        <v>225</v>
      </c>
      <c r="B21" s="398"/>
      <c r="C21" s="292"/>
      <c r="D21" s="404"/>
      <c r="E21" s="398"/>
      <c r="F21" s="292">
        <v>22500</v>
      </c>
      <c r="G21" s="400"/>
      <c r="H21" s="401">
        <f t="shared" si="1"/>
        <v>22500</v>
      </c>
      <c r="I21" s="14"/>
      <c r="J21" s="14"/>
    </row>
    <row r="22" spans="1:10" ht="15">
      <c r="A22" s="422" t="s">
        <v>101</v>
      </c>
      <c r="B22" s="398"/>
      <c r="C22" s="292"/>
      <c r="D22" s="404"/>
      <c r="E22" s="400"/>
      <c r="F22" s="292">
        <v>940</v>
      </c>
      <c r="G22" s="400"/>
      <c r="H22" s="401">
        <f t="shared" si="1"/>
        <v>940</v>
      </c>
      <c r="I22" s="14"/>
      <c r="J22" s="14"/>
    </row>
    <row r="23" spans="1:10" ht="15">
      <c r="A23" s="422" t="s">
        <v>193</v>
      </c>
      <c r="B23" s="398"/>
      <c r="C23" s="292"/>
      <c r="D23" s="404"/>
      <c r="E23" s="400"/>
      <c r="F23" s="292">
        <v>500</v>
      </c>
      <c r="G23" s="400"/>
      <c r="H23" s="401">
        <f t="shared" si="1"/>
        <v>500</v>
      </c>
      <c r="I23" s="14"/>
      <c r="J23" s="14"/>
    </row>
    <row r="24" spans="1:10" ht="15">
      <c r="A24" s="422" t="s">
        <v>110</v>
      </c>
      <c r="B24" s="398"/>
      <c r="C24" s="292"/>
      <c r="D24" s="404"/>
      <c r="E24" s="400"/>
      <c r="F24" s="292">
        <v>750</v>
      </c>
      <c r="G24" s="400"/>
      <c r="H24" s="401">
        <f t="shared" si="1"/>
        <v>750</v>
      </c>
      <c r="I24" s="14"/>
      <c r="J24" s="14"/>
    </row>
    <row r="25" spans="1:10" ht="15">
      <c r="A25" s="422" t="s">
        <v>99</v>
      </c>
      <c r="B25" s="398"/>
      <c r="C25" s="292"/>
      <c r="D25" s="404"/>
      <c r="E25" s="400"/>
      <c r="F25" s="292">
        <v>500</v>
      </c>
      <c r="G25" s="400"/>
      <c r="H25" s="401">
        <f t="shared" si="1"/>
        <v>500</v>
      </c>
      <c r="I25" s="14"/>
      <c r="J25" s="14"/>
    </row>
    <row r="26" spans="1:10" ht="15">
      <c r="A26" s="422" t="s">
        <v>98</v>
      </c>
      <c r="B26" s="398"/>
      <c r="C26" s="292"/>
      <c r="D26" s="404"/>
      <c r="E26" s="400"/>
      <c r="F26" s="292">
        <v>4330</v>
      </c>
      <c r="G26" s="400"/>
      <c r="H26" s="401">
        <f t="shared" si="1"/>
        <v>4330</v>
      </c>
      <c r="I26" s="14"/>
      <c r="J26" s="14"/>
    </row>
    <row r="27" spans="1:10" ht="15">
      <c r="A27" s="422" t="s">
        <v>100</v>
      </c>
      <c r="B27" s="398"/>
      <c r="C27" s="292"/>
      <c r="D27" s="404"/>
      <c r="E27" s="400"/>
      <c r="F27" s="292">
        <v>68755</v>
      </c>
      <c r="G27" s="400"/>
      <c r="H27" s="401">
        <f t="shared" si="1"/>
        <v>68755</v>
      </c>
      <c r="I27" s="14"/>
      <c r="J27" s="14"/>
    </row>
    <row r="28" spans="1:10" ht="15">
      <c r="A28" s="422" t="s">
        <v>169</v>
      </c>
      <c r="B28" s="398"/>
      <c r="C28" s="292"/>
      <c r="D28" s="404"/>
      <c r="E28" s="400"/>
      <c r="F28" s="292">
        <v>335</v>
      </c>
      <c r="G28" s="400"/>
      <c r="H28" s="401">
        <f t="shared" si="1"/>
        <v>335</v>
      </c>
      <c r="I28" s="14"/>
      <c r="J28" s="14"/>
    </row>
    <row r="29" spans="1:10" ht="15">
      <c r="A29" s="422" t="s">
        <v>168</v>
      </c>
      <c r="B29" s="398"/>
      <c r="C29" s="292"/>
      <c r="D29" s="404"/>
      <c r="E29" s="400"/>
      <c r="F29" s="292">
        <v>3975</v>
      </c>
      <c r="G29" s="400"/>
      <c r="H29" s="401">
        <f t="shared" si="1"/>
        <v>3975</v>
      </c>
      <c r="I29" s="14"/>
      <c r="J29" s="14"/>
    </row>
    <row r="30" spans="1:10" ht="15.75">
      <c r="A30" s="424" t="s">
        <v>56</v>
      </c>
      <c r="B30" s="405">
        <f>SUM(B6:B29)</f>
        <v>1003511.74</v>
      </c>
      <c r="C30" s="406">
        <f>SUM(C6:C29)</f>
        <v>4846055</v>
      </c>
      <c r="D30" s="407"/>
      <c r="E30" s="405">
        <f>SUM(E6:E29)</f>
        <v>311568</v>
      </c>
      <c r="F30" s="406">
        <f>SUM(F6:F29)</f>
        <v>111310</v>
      </c>
      <c r="G30" s="405">
        <f>SUM(G6:G29)</f>
        <v>2045</v>
      </c>
      <c r="H30" s="408">
        <f>SUM(H6:H29)</f>
        <v>6274489.74</v>
      </c>
      <c r="I30" s="14"/>
      <c r="J30" s="14"/>
    </row>
    <row r="31" spans="1:10" ht="15.75">
      <c r="A31" s="423" t="s">
        <v>264</v>
      </c>
      <c r="B31" s="400">
        <v>900</v>
      </c>
      <c r="C31" s="320"/>
      <c r="D31" s="409"/>
      <c r="E31" s="410"/>
      <c r="F31" s="320"/>
      <c r="G31" s="410"/>
      <c r="H31" s="411">
        <f aca="true" t="shared" si="2" ref="H31:H37">SUM(B31:G31)</f>
        <v>900</v>
      </c>
      <c r="I31" s="14"/>
      <c r="J31" s="14"/>
    </row>
    <row r="32" spans="1:10" ht="15.75">
      <c r="A32" s="423" t="s">
        <v>209</v>
      </c>
      <c r="B32" s="400"/>
      <c r="C32" s="320"/>
      <c r="D32" s="404">
        <v>180000</v>
      </c>
      <c r="E32" s="410"/>
      <c r="F32" s="320"/>
      <c r="G32" s="410"/>
      <c r="H32" s="411">
        <f t="shared" si="2"/>
        <v>180000</v>
      </c>
      <c r="I32" s="14"/>
      <c r="J32" s="14"/>
    </row>
    <row r="33" spans="1:10" ht="15.75">
      <c r="A33" s="423" t="s">
        <v>304</v>
      </c>
      <c r="B33" s="400"/>
      <c r="C33" s="320"/>
      <c r="D33" s="404">
        <v>525</v>
      </c>
      <c r="E33" s="410"/>
      <c r="F33" s="320"/>
      <c r="G33" s="410"/>
      <c r="H33" s="411">
        <f>SUM(B33:G33)</f>
        <v>525</v>
      </c>
      <c r="I33" s="14"/>
      <c r="J33" s="14"/>
    </row>
    <row r="34" spans="1:10" ht="15.75">
      <c r="A34" s="423" t="s">
        <v>263</v>
      </c>
      <c r="B34" s="400">
        <v>13000</v>
      </c>
      <c r="C34" s="320"/>
      <c r="D34" s="409"/>
      <c r="E34" s="410"/>
      <c r="F34" s="320"/>
      <c r="G34" s="410"/>
      <c r="H34" s="411">
        <f t="shared" si="2"/>
        <v>13000</v>
      </c>
      <c r="I34" s="14"/>
      <c r="J34" s="14"/>
    </row>
    <row r="35" spans="1:10" ht="15.75">
      <c r="A35" s="422" t="s">
        <v>262</v>
      </c>
      <c r="B35" s="412">
        <v>1028490.5</v>
      </c>
      <c r="C35" s="320"/>
      <c r="D35" s="409"/>
      <c r="E35" s="410"/>
      <c r="F35" s="320"/>
      <c r="G35" s="410"/>
      <c r="H35" s="411">
        <f t="shared" si="2"/>
        <v>1028490.5</v>
      </c>
      <c r="I35" s="14"/>
      <c r="J35" s="14"/>
    </row>
    <row r="36" spans="1:10" ht="16.5" thickBot="1">
      <c r="A36" s="423" t="s">
        <v>261</v>
      </c>
      <c r="B36" s="400">
        <v>495028.55</v>
      </c>
      <c r="C36" s="320"/>
      <c r="D36" s="409"/>
      <c r="E36" s="410"/>
      <c r="F36" s="320"/>
      <c r="G36" s="410"/>
      <c r="H36" s="411">
        <f t="shared" si="2"/>
        <v>495028.55</v>
      </c>
      <c r="I36" s="14"/>
      <c r="J36" s="14"/>
    </row>
    <row r="37" spans="1:10" ht="16.5" thickBot="1">
      <c r="A37" s="425" t="s">
        <v>92</v>
      </c>
      <c r="B37" s="413">
        <f aca="true" t="shared" si="3" ref="B37:G37">SUM(B30:B36)</f>
        <v>2540930.79</v>
      </c>
      <c r="C37" s="414">
        <f t="shared" si="3"/>
        <v>4846055</v>
      </c>
      <c r="D37" s="415">
        <f t="shared" si="3"/>
        <v>180525</v>
      </c>
      <c r="E37" s="413">
        <f t="shared" si="3"/>
        <v>311568</v>
      </c>
      <c r="F37" s="414">
        <f t="shared" si="3"/>
        <v>111310</v>
      </c>
      <c r="G37" s="413">
        <f t="shared" si="3"/>
        <v>2045</v>
      </c>
      <c r="H37" s="416">
        <f t="shared" si="2"/>
        <v>7992433.79</v>
      </c>
      <c r="I37" s="20"/>
      <c r="J37" s="20"/>
    </row>
    <row r="38" spans="1:10" ht="14.25">
      <c r="A38" s="13"/>
      <c r="B38" s="13"/>
      <c r="C38" s="13"/>
      <c r="D38" s="13"/>
      <c r="E38" s="13"/>
      <c r="F38" s="13"/>
      <c r="G38" s="13"/>
      <c r="H38" s="15"/>
      <c r="I38" s="8"/>
      <c r="J38" s="8"/>
    </row>
    <row r="39" spans="1:10" ht="14.25">
      <c r="A39" s="13"/>
      <c r="B39" s="13"/>
      <c r="C39" s="13"/>
      <c r="D39" s="13"/>
      <c r="E39" s="13"/>
      <c r="F39" s="95"/>
      <c r="G39" s="13"/>
      <c r="H39" s="15"/>
      <c r="I39" s="8"/>
      <c r="J39" s="8"/>
    </row>
    <row r="40" spans="1:10" ht="15">
      <c r="A40" s="13"/>
      <c r="B40" s="13"/>
      <c r="C40" s="13"/>
      <c r="D40" s="13"/>
      <c r="E40" s="13"/>
      <c r="F40" s="13"/>
      <c r="G40" s="13"/>
      <c r="H40" s="15"/>
      <c r="I40" s="20"/>
      <c r="J40" s="20"/>
    </row>
    <row r="41" spans="1:10" ht="15">
      <c r="A41" s="13"/>
      <c r="B41" s="13"/>
      <c r="C41" s="13"/>
      <c r="D41" s="13"/>
      <c r="E41" s="61"/>
      <c r="F41" s="13"/>
      <c r="G41" s="13"/>
      <c r="H41" s="19"/>
      <c r="I41" s="20"/>
      <c r="J41" s="20"/>
    </row>
    <row r="42" spans="1:10" ht="15">
      <c r="A42" s="13"/>
      <c r="B42" s="13"/>
      <c r="C42" s="61"/>
      <c r="D42" s="61"/>
      <c r="E42" s="13"/>
      <c r="F42" s="52"/>
      <c r="G42" s="13"/>
      <c r="H42" s="19"/>
      <c r="I42" s="8"/>
      <c r="J42" s="8"/>
    </row>
    <row r="43" spans="1:10" ht="15">
      <c r="A43" s="13"/>
      <c r="B43" s="13"/>
      <c r="C43" s="13"/>
      <c r="D43" s="13"/>
      <c r="E43" s="13"/>
      <c r="F43" s="13"/>
      <c r="G43" s="13"/>
      <c r="H43" s="19"/>
      <c r="I43" s="20"/>
      <c r="J43" s="20"/>
    </row>
    <row r="44" spans="1:10" ht="15">
      <c r="A44" s="13"/>
      <c r="B44" s="13"/>
      <c r="C44" s="13"/>
      <c r="D44" s="13"/>
      <c r="E44" s="13"/>
      <c r="F44" s="13"/>
      <c r="G44" s="9"/>
      <c r="H44" s="19"/>
      <c r="I44" s="8"/>
      <c r="J44" s="8"/>
    </row>
    <row r="45" spans="1:10" ht="15">
      <c r="A45" s="13"/>
      <c r="B45" s="13"/>
      <c r="C45" s="13"/>
      <c r="D45" s="13"/>
      <c r="E45" s="13"/>
      <c r="F45" s="13"/>
      <c r="G45" s="13"/>
      <c r="H45" s="15"/>
      <c r="I45" s="20"/>
      <c r="J45" s="20"/>
    </row>
    <row r="46" spans="1:10" ht="14.25">
      <c r="A46" s="13"/>
      <c r="B46" s="13"/>
      <c r="C46" s="13"/>
      <c r="D46" s="13"/>
      <c r="E46" s="13"/>
      <c r="F46" s="13"/>
      <c r="G46" s="13"/>
      <c r="H46" s="15"/>
      <c r="I46" s="8"/>
      <c r="J46" s="8"/>
    </row>
    <row r="47" spans="1:10" ht="14.25">
      <c r="A47" s="13"/>
      <c r="B47" s="13"/>
      <c r="C47" s="13"/>
      <c r="D47" s="13"/>
      <c r="E47" s="13"/>
      <c r="F47" s="13"/>
      <c r="G47" s="13"/>
      <c r="H47" s="15"/>
      <c r="I47" s="8"/>
      <c r="J47" s="8"/>
    </row>
    <row r="48" spans="1:10" ht="14.25">
      <c r="A48" s="13"/>
      <c r="B48" s="13"/>
      <c r="C48" s="13"/>
      <c r="D48" s="13"/>
      <c r="E48" s="13"/>
      <c r="F48" s="13"/>
      <c r="G48" s="13"/>
      <c r="H48" s="15"/>
      <c r="I48" s="8"/>
      <c r="J48" s="8"/>
    </row>
    <row r="49" spans="1:10" ht="15">
      <c r="A49" s="13"/>
      <c r="B49" s="13"/>
      <c r="C49" s="13"/>
      <c r="D49" s="13"/>
      <c r="E49" s="13"/>
      <c r="F49" s="13"/>
      <c r="G49" s="13"/>
      <c r="H49" s="19"/>
      <c r="I49" s="20"/>
      <c r="J49" s="20"/>
    </row>
    <row r="50" spans="1:10" ht="15">
      <c r="A50" s="13"/>
      <c r="B50" s="13"/>
      <c r="C50" s="13"/>
      <c r="D50" s="13"/>
      <c r="E50" s="13"/>
      <c r="F50" s="13"/>
      <c r="G50" s="13"/>
      <c r="H50" s="19"/>
      <c r="I50" s="20"/>
      <c r="J50" s="20"/>
    </row>
    <row r="51" spans="1:10" ht="14.25">
      <c r="A51" s="13"/>
      <c r="B51" s="13"/>
      <c r="C51" s="13"/>
      <c r="D51" s="13"/>
      <c r="E51" s="13"/>
      <c r="F51" s="13"/>
      <c r="G51" s="13"/>
      <c r="H51" s="14"/>
      <c r="I51" s="8"/>
      <c r="J51" s="8"/>
    </row>
    <row r="52" spans="1:10" ht="15">
      <c r="A52" s="687"/>
      <c r="B52" s="687"/>
      <c r="C52" s="687"/>
      <c r="D52" s="687"/>
      <c r="E52" s="687"/>
      <c r="F52" s="687"/>
      <c r="G52" s="687"/>
      <c r="H52" s="9"/>
      <c r="I52" s="20"/>
      <c r="J52" s="20"/>
    </row>
    <row r="53" spans="1:10" ht="15">
      <c r="A53" s="687"/>
      <c r="B53" s="687"/>
      <c r="C53" s="687"/>
      <c r="D53" s="687"/>
      <c r="E53" s="687"/>
      <c r="F53" s="687"/>
      <c r="G53" s="687"/>
      <c r="H53" s="20"/>
      <c r="I53" s="20"/>
      <c r="J53" s="20"/>
    </row>
    <row r="54" spans="1:10" ht="15">
      <c r="A54" s="16"/>
      <c r="B54" s="16"/>
      <c r="C54" s="16"/>
      <c r="D54" s="16"/>
      <c r="E54" s="16"/>
      <c r="F54" s="16"/>
      <c r="G54" s="16"/>
      <c r="H54" s="20"/>
      <c r="I54" s="20"/>
      <c r="J54" s="20"/>
    </row>
    <row r="55" spans="1:10" ht="14.25">
      <c r="A55" s="690"/>
      <c r="B55" s="690"/>
      <c r="C55" s="690"/>
      <c r="D55" s="690"/>
      <c r="E55" s="1"/>
      <c r="F55" s="1"/>
      <c r="G55" s="1"/>
      <c r="H55" s="690"/>
      <c r="I55" s="690"/>
      <c r="J55" s="690"/>
    </row>
    <row r="56" spans="1:10" ht="15" customHeight="1">
      <c r="A56" s="689"/>
      <c r="B56" s="689"/>
      <c r="C56" s="689"/>
      <c r="D56" s="689"/>
      <c r="E56" s="4"/>
      <c r="F56" s="4"/>
      <c r="G56" s="4"/>
      <c r="H56" s="689"/>
      <c r="I56" s="689"/>
      <c r="J56" s="689"/>
    </row>
    <row r="57" spans="1:10" ht="14.25" customHeight="1">
      <c r="A57" s="687"/>
      <c r="B57" s="687"/>
      <c r="C57" s="687"/>
      <c r="D57" s="687"/>
      <c r="E57" s="687"/>
      <c r="F57" s="687"/>
      <c r="G57" s="687"/>
      <c r="H57" s="14"/>
      <c r="I57" s="8"/>
      <c r="J57" s="8"/>
    </row>
    <row r="58" spans="1:10" ht="12.7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1" ht="14.25">
      <c r="A59" s="13"/>
      <c r="B59" s="13"/>
      <c r="C59" s="13"/>
      <c r="D59" s="13"/>
      <c r="E59" s="13"/>
      <c r="F59" s="13"/>
      <c r="G59" s="13"/>
      <c r="H59" s="14"/>
      <c r="I59" s="8"/>
      <c r="J59" s="8"/>
      <c r="K59" s="9"/>
    </row>
    <row r="60" spans="1:11" ht="14.25">
      <c r="A60" s="690"/>
      <c r="B60" s="690"/>
      <c r="C60" s="690"/>
      <c r="D60" s="690"/>
      <c r="E60" s="1"/>
      <c r="F60" s="1"/>
      <c r="G60" s="1"/>
      <c r="H60" s="690"/>
      <c r="I60" s="690"/>
      <c r="J60" s="690"/>
      <c r="K60" s="9"/>
    </row>
    <row r="61" spans="1:11" ht="15">
      <c r="A61" s="687"/>
      <c r="B61" s="687"/>
      <c r="C61" s="687"/>
      <c r="D61" s="687"/>
      <c r="E61" s="1"/>
      <c r="F61" s="1"/>
      <c r="G61" s="1"/>
      <c r="H61" s="687"/>
      <c r="I61" s="687"/>
      <c r="J61" s="687"/>
      <c r="K61" s="9"/>
    </row>
    <row r="62" spans="1:11" ht="12.75">
      <c r="A62" s="688"/>
      <c r="B62" s="688"/>
      <c r="C62" s="688"/>
      <c r="D62" s="688"/>
      <c r="E62" s="688"/>
      <c r="F62" s="688"/>
      <c r="G62" s="688"/>
      <c r="H62" s="688"/>
      <c r="I62" s="688"/>
      <c r="J62" s="688"/>
      <c r="K62" s="9"/>
    </row>
    <row r="63" spans="1:11" ht="12.75">
      <c r="A63" s="689"/>
      <c r="B63" s="689"/>
      <c r="C63" s="689"/>
      <c r="D63" s="689"/>
      <c r="E63" s="689"/>
      <c r="F63" s="689"/>
      <c r="G63" s="689"/>
      <c r="H63" s="689"/>
      <c r="I63" s="689"/>
      <c r="J63" s="689"/>
      <c r="K63" s="9"/>
    </row>
    <row r="64" spans="1:11" ht="12.75">
      <c r="A64" s="9"/>
      <c r="B64" s="9"/>
      <c r="C64" s="9"/>
      <c r="D64" s="9"/>
      <c r="E64" s="9"/>
      <c r="F64" s="9"/>
      <c r="G64" s="9"/>
      <c r="H64" s="9"/>
      <c r="I64" s="9"/>
      <c r="J64" s="2"/>
      <c r="K64" s="9"/>
    </row>
    <row r="65" spans="1:11" ht="12.75">
      <c r="A65" s="11"/>
      <c r="B65" s="9"/>
      <c r="C65" s="9"/>
      <c r="D65" s="9"/>
      <c r="E65" s="9"/>
      <c r="F65" s="9"/>
      <c r="G65" s="9"/>
      <c r="H65" s="10"/>
      <c r="I65" s="10"/>
      <c r="J65" s="10"/>
      <c r="K65" s="9"/>
    </row>
    <row r="66" spans="1:11" ht="12.75">
      <c r="A66" s="11"/>
      <c r="B66" s="9"/>
      <c r="C66" s="9"/>
      <c r="D66" s="9"/>
      <c r="E66" s="9"/>
      <c r="F66" s="9"/>
      <c r="G66" s="9"/>
      <c r="H66" s="11"/>
      <c r="I66" s="11"/>
      <c r="J66" s="11"/>
      <c r="K66" s="9"/>
    </row>
    <row r="67" spans="1:11" ht="12.75">
      <c r="A67" s="11"/>
      <c r="B67" s="4"/>
      <c r="C67" s="9"/>
      <c r="D67" s="9"/>
      <c r="E67" s="9"/>
      <c r="F67" s="9"/>
      <c r="G67" s="9"/>
      <c r="H67" s="11"/>
      <c r="I67" s="11"/>
      <c r="J67" s="11"/>
      <c r="K67" s="9"/>
    </row>
    <row r="68" spans="1:11" ht="12.75">
      <c r="A68" s="11"/>
      <c r="B68" s="4"/>
      <c r="C68" s="9"/>
      <c r="D68" s="9"/>
      <c r="E68" s="9"/>
      <c r="F68" s="9"/>
      <c r="G68" s="9"/>
      <c r="H68" s="11"/>
      <c r="I68" s="11"/>
      <c r="J68" s="11"/>
      <c r="K68" s="9"/>
    </row>
    <row r="69" spans="1:11" ht="12.75">
      <c r="A69" s="9"/>
      <c r="B69" s="9"/>
      <c r="C69" s="9"/>
      <c r="D69" s="9"/>
      <c r="E69" s="9"/>
      <c r="F69" s="9"/>
      <c r="G69" s="9"/>
      <c r="H69" s="9"/>
      <c r="I69" s="11"/>
      <c r="J69" s="9"/>
      <c r="K69" s="9"/>
    </row>
    <row r="70" spans="1:11" ht="12.75">
      <c r="A70" s="693"/>
      <c r="B70" s="693"/>
      <c r="C70" s="693"/>
      <c r="D70" s="693"/>
      <c r="E70" s="693"/>
      <c r="F70" s="693"/>
      <c r="G70" s="693"/>
      <c r="H70" s="689"/>
      <c r="I70" s="689"/>
      <c r="J70" s="689"/>
      <c r="K70" s="9"/>
    </row>
    <row r="71" spans="1:11" ht="12.75">
      <c r="A71" s="691"/>
      <c r="B71" s="691"/>
      <c r="C71" s="691"/>
      <c r="D71" s="691"/>
      <c r="E71" s="691"/>
      <c r="F71" s="691"/>
      <c r="G71" s="21"/>
      <c r="H71" s="17"/>
      <c r="I71" s="17"/>
      <c r="J71" s="17"/>
      <c r="K71" s="9"/>
    </row>
    <row r="72" spans="1:11" ht="12.75">
      <c r="A72" s="692"/>
      <c r="B72" s="18"/>
      <c r="C72" s="18"/>
      <c r="D72" s="18"/>
      <c r="E72" s="692"/>
      <c r="F72" s="692"/>
      <c r="G72" s="692"/>
      <c r="H72" s="691"/>
      <c r="I72" s="691"/>
      <c r="J72" s="691"/>
      <c r="K72" s="9"/>
    </row>
    <row r="73" spans="1:11" ht="12.75">
      <c r="A73" s="692"/>
      <c r="B73" s="18"/>
      <c r="C73" s="18"/>
      <c r="D73" s="18"/>
      <c r="E73" s="692"/>
      <c r="F73" s="692"/>
      <c r="G73" s="692"/>
      <c r="H73" s="691"/>
      <c r="I73" s="691"/>
      <c r="J73" s="691"/>
      <c r="K73" s="9"/>
    </row>
    <row r="74" spans="1:11" ht="14.25">
      <c r="A74" s="13"/>
      <c r="B74" s="13"/>
      <c r="C74" s="13"/>
      <c r="D74" s="13"/>
      <c r="E74" s="13"/>
      <c r="F74" s="13"/>
      <c r="G74" s="13"/>
      <c r="H74" s="14"/>
      <c r="I74" s="8"/>
      <c r="J74" s="8"/>
      <c r="K74" s="9"/>
    </row>
    <row r="75" spans="1:11" ht="15">
      <c r="A75" s="29"/>
      <c r="B75" s="29"/>
      <c r="C75" s="29"/>
      <c r="D75" s="29"/>
      <c r="E75" s="30"/>
      <c r="F75" s="29"/>
      <c r="G75" s="29"/>
      <c r="H75" s="14"/>
      <c r="I75" s="8"/>
      <c r="J75" s="8"/>
      <c r="K75" s="9"/>
    </row>
    <row r="76" spans="1:11" ht="14.25">
      <c r="A76" s="13"/>
      <c r="B76" s="13"/>
      <c r="C76" s="13"/>
      <c r="D76" s="13"/>
      <c r="E76" s="13"/>
      <c r="F76" s="13"/>
      <c r="G76" s="13"/>
      <c r="H76" s="14"/>
      <c r="I76" s="8"/>
      <c r="J76" s="8"/>
      <c r="K76" s="9"/>
    </row>
    <row r="77" spans="1:11" ht="15">
      <c r="A77" s="13"/>
      <c r="B77" s="13"/>
      <c r="C77" s="13"/>
      <c r="D77" s="13"/>
      <c r="E77" s="13"/>
      <c r="F77" s="13"/>
      <c r="G77" s="13"/>
      <c r="H77" s="14"/>
      <c r="I77" s="20"/>
      <c r="J77" s="20"/>
      <c r="K77" s="9"/>
    </row>
    <row r="78" spans="1:11" ht="14.25">
      <c r="A78" s="13"/>
      <c r="B78" s="13"/>
      <c r="C78" s="13"/>
      <c r="D78" s="13"/>
      <c r="E78" s="13"/>
      <c r="F78" s="13"/>
      <c r="G78" s="13"/>
      <c r="H78" s="14"/>
      <c r="I78" s="8"/>
      <c r="J78" s="8"/>
      <c r="K78" s="9"/>
    </row>
    <row r="79" spans="1:11" ht="14.25">
      <c r="A79" s="13"/>
      <c r="B79" s="13"/>
      <c r="C79" s="13"/>
      <c r="D79" s="13"/>
      <c r="E79" s="13"/>
      <c r="F79" s="13"/>
      <c r="G79" s="13"/>
      <c r="H79" s="14"/>
      <c r="I79" s="8"/>
      <c r="J79" s="8"/>
      <c r="K79" s="9"/>
    </row>
    <row r="80" spans="1:11" ht="14.25">
      <c r="A80" s="13"/>
      <c r="B80" s="13"/>
      <c r="C80" s="13"/>
      <c r="D80" s="13"/>
      <c r="E80" s="13"/>
      <c r="F80" s="13"/>
      <c r="G80" s="13"/>
      <c r="H80" s="14"/>
      <c r="I80" s="8"/>
      <c r="J80" s="8"/>
      <c r="K80" s="9"/>
    </row>
    <row r="81" spans="1:11" ht="0.75" customHeight="1">
      <c r="A81" s="13"/>
      <c r="B81" s="13"/>
      <c r="C81" s="13"/>
      <c r="D81" s="13"/>
      <c r="E81" s="13"/>
      <c r="F81" s="13"/>
      <c r="G81" s="13"/>
      <c r="H81" s="14"/>
      <c r="I81" s="8"/>
      <c r="J81" s="8"/>
      <c r="K81" s="9"/>
    </row>
    <row r="82" spans="1:11" ht="15" hidden="1">
      <c r="A82" s="13"/>
      <c r="B82" s="13"/>
      <c r="C82" s="13"/>
      <c r="D82" s="13"/>
      <c r="E82" s="13"/>
      <c r="F82" s="13"/>
      <c r="G82" s="13"/>
      <c r="H82" s="14"/>
      <c r="I82" s="20"/>
      <c r="J82" s="8"/>
      <c r="K82" s="9"/>
    </row>
    <row r="83" spans="1:11" ht="14.25" hidden="1">
      <c r="A83" s="13"/>
      <c r="B83" s="13"/>
      <c r="C83" s="13"/>
      <c r="D83" s="13"/>
      <c r="E83" s="13"/>
      <c r="F83" s="13"/>
      <c r="G83" s="13"/>
      <c r="H83" s="14"/>
      <c r="I83" s="8"/>
      <c r="J83" s="8"/>
      <c r="K83" s="9"/>
    </row>
    <row r="84" spans="1:11" ht="14.25" hidden="1">
      <c r="A84" s="13"/>
      <c r="B84" s="13"/>
      <c r="C84" s="13"/>
      <c r="D84" s="13"/>
      <c r="E84" s="13"/>
      <c r="F84" s="13"/>
      <c r="G84" s="13"/>
      <c r="H84" s="14"/>
      <c r="I84" s="8"/>
      <c r="J84" s="8"/>
      <c r="K84" s="9"/>
    </row>
    <row r="85" spans="1:11" ht="14.25" hidden="1">
      <c r="A85" s="13"/>
      <c r="B85" s="13"/>
      <c r="C85" s="13"/>
      <c r="D85" s="13"/>
      <c r="E85" s="13"/>
      <c r="F85" s="13"/>
      <c r="G85" s="13"/>
      <c r="H85" s="14"/>
      <c r="I85" s="8"/>
      <c r="J85" s="8"/>
      <c r="K85" s="9"/>
    </row>
    <row r="86" spans="1:11" ht="15" hidden="1">
      <c r="A86" s="13"/>
      <c r="B86" s="13"/>
      <c r="C86" s="13"/>
      <c r="D86" s="13"/>
      <c r="E86" s="13"/>
      <c r="F86" s="13"/>
      <c r="G86" s="13"/>
      <c r="H86" s="14"/>
      <c r="I86" s="20"/>
      <c r="J86" s="20"/>
      <c r="K86" s="9"/>
    </row>
    <row r="87" spans="1:11" ht="14.25" hidden="1">
      <c r="A87" s="13"/>
      <c r="B87" s="13"/>
      <c r="C87" s="13"/>
      <c r="D87" s="13"/>
      <c r="E87" s="13"/>
      <c r="F87" s="13"/>
      <c r="G87" s="13"/>
      <c r="H87" s="14"/>
      <c r="I87" s="8"/>
      <c r="J87" s="9"/>
      <c r="K87" s="9"/>
    </row>
    <row r="88" spans="1:11" ht="14.25" hidden="1">
      <c r="A88" s="13"/>
      <c r="B88" s="13"/>
      <c r="C88" s="13"/>
      <c r="D88" s="13"/>
      <c r="E88" s="13"/>
      <c r="F88" s="13"/>
      <c r="G88" s="13"/>
      <c r="H88" s="14"/>
      <c r="I88" s="8"/>
      <c r="J88" s="8"/>
      <c r="K88" s="9"/>
    </row>
    <row r="89" spans="1:11" ht="14.25">
      <c r="A89" s="13"/>
      <c r="B89" s="13"/>
      <c r="C89" s="13"/>
      <c r="D89" s="13"/>
      <c r="E89" s="13"/>
      <c r="F89" s="13"/>
      <c r="G89" s="13"/>
      <c r="H89" s="14"/>
      <c r="I89" s="8"/>
      <c r="J89" s="8"/>
      <c r="K89" s="9"/>
    </row>
    <row r="90" spans="1:11" ht="14.25">
      <c r="A90" s="13"/>
      <c r="B90" s="13"/>
      <c r="C90" s="13"/>
      <c r="D90" s="13"/>
      <c r="E90" s="13"/>
      <c r="F90" s="13"/>
      <c r="G90" s="13"/>
      <c r="H90" s="15"/>
      <c r="I90" s="8"/>
      <c r="J90" s="8"/>
      <c r="K90" s="9"/>
    </row>
    <row r="91" spans="1:11" ht="14.25">
      <c r="A91" s="13"/>
      <c r="B91" s="13"/>
      <c r="C91" s="13"/>
      <c r="D91" s="13"/>
      <c r="E91" s="13"/>
      <c r="F91" s="13"/>
      <c r="G91" s="13"/>
      <c r="H91" s="15"/>
      <c r="I91" s="8"/>
      <c r="J91" s="8"/>
      <c r="K91" s="9"/>
    </row>
    <row r="92" spans="1:1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4.25">
      <c r="A98" s="13"/>
      <c r="B98" s="13"/>
      <c r="C98" s="13"/>
      <c r="D98" s="13"/>
      <c r="E98" s="13"/>
      <c r="F98" s="13"/>
      <c r="G98" s="13"/>
      <c r="H98" s="15"/>
      <c r="I98" s="8"/>
      <c r="J98" s="8"/>
      <c r="K98" s="9"/>
    </row>
    <row r="99" spans="1:10" ht="14.25">
      <c r="A99" s="13"/>
      <c r="B99" s="13"/>
      <c r="C99" s="13"/>
      <c r="D99" s="13"/>
      <c r="E99" s="13"/>
      <c r="F99" s="13"/>
      <c r="G99" s="13"/>
      <c r="H99" s="15"/>
      <c r="I99" s="8"/>
      <c r="J99" s="8"/>
    </row>
    <row r="100" spans="1:10" ht="14.25">
      <c r="A100" s="13"/>
      <c r="B100" s="13"/>
      <c r="C100" s="13"/>
      <c r="D100" s="13"/>
      <c r="E100" s="13"/>
      <c r="F100" s="13"/>
      <c r="G100" s="13"/>
      <c r="H100" s="15"/>
      <c r="I100" s="8"/>
      <c r="J100" s="8"/>
    </row>
  </sheetData>
  <sheetProtection/>
  <mergeCells count="26">
    <mergeCell ref="A70:G70"/>
    <mergeCell ref="H70:J70"/>
    <mergeCell ref="A52:G52"/>
    <mergeCell ref="A53:G53"/>
    <mergeCell ref="A55:D55"/>
    <mergeCell ref="H55:J55"/>
    <mergeCell ref="A56:D56"/>
    <mergeCell ref="H56:J56"/>
    <mergeCell ref="I72:I73"/>
    <mergeCell ref="A71:F71"/>
    <mergeCell ref="A72:A73"/>
    <mergeCell ref="E72:E73"/>
    <mergeCell ref="J72:J73"/>
    <mergeCell ref="F72:F73"/>
    <mergeCell ref="G72:G73"/>
    <mergeCell ref="H72:H73"/>
    <mergeCell ref="A1:H1"/>
    <mergeCell ref="A2:H2"/>
    <mergeCell ref="A3:H3"/>
    <mergeCell ref="A57:G57"/>
    <mergeCell ref="A62:J62"/>
    <mergeCell ref="A63:J63"/>
    <mergeCell ref="A60:D60"/>
    <mergeCell ref="H60:J60"/>
    <mergeCell ref="A61:D61"/>
    <mergeCell ref="H61:J61"/>
  </mergeCells>
  <printOptions/>
  <pageMargins left="1.5" right="0.43" top="0.22" bottom="0.17" header="0.15" footer="0.17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BreakPreview" zoomScaleSheetLayoutView="100" workbookViewId="0" topLeftCell="A13">
      <selection activeCell="D12" sqref="D12"/>
    </sheetView>
  </sheetViews>
  <sheetFormatPr defaultColWidth="11.421875" defaultRowHeight="12.75"/>
  <cols>
    <col min="1" max="1" width="42.28125" style="0" customWidth="1"/>
    <col min="2" max="3" width="13.421875" style="0" customWidth="1"/>
    <col min="4" max="4" width="12.57421875" style="0" customWidth="1"/>
    <col min="5" max="5" width="12.140625" style="0" customWidth="1"/>
    <col min="6" max="6" width="12.57421875" style="0" customWidth="1"/>
    <col min="7" max="7" width="12.140625" style="0" customWidth="1"/>
    <col min="8" max="8" width="11.57421875" style="0" customWidth="1"/>
    <col min="9" max="9" width="11.140625" style="0" customWidth="1"/>
    <col min="10" max="10" width="11.7109375" style="0" customWidth="1"/>
    <col min="11" max="11" width="14.421875" style="0" customWidth="1"/>
    <col min="12" max="12" width="13.421875" style="0" customWidth="1"/>
  </cols>
  <sheetData>
    <row r="1" spans="12:13" ht="12.75">
      <c r="L1" s="10"/>
      <c r="M1" s="10"/>
    </row>
    <row r="2" spans="1:13" ht="23.25">
      <c r="A2" s="694" t="s">
        <v>44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11"/>
      <c r="M2" s="11"/>
    </row>
    <row r="3" spans="1:13" ht="15.75">
      <c r="A3" s="654" t="s">
        <v>57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11"/>
      <c r="M3" s="11"/>
    </row>
    <row r="4" spans="1:13" ht="15.75">
      <c r="A4" s="654" t="s">
        <v>218</v>
      </c>
      <c r="B4" s="654"/>
      <c r="C4" s="654"/>
      <c r="D4" s="654"/>
      <c r="E4" s="654"/>
      <c r="F4" s="654"/>
      <c r="G4" s="654"/>
      <c r="H4" s="654"/>
      <c r="I4" s="654"/>
      <c r="J4" s="654"/>
      <c r="K4" s="654"/>
      <c r="L4" s="11"/>
      <c r="M4" s="11"/>
    </row>
    <row r="5" spans="2:13" ht="13.5" thickBot="1">
      <c r="B5" s="41"/>
      <c r="C5" s="41"/>
      <c r="D5" s="41"/>
      <c r="K5" s="41"/>
      <c r="L5" s="11"/>
      <c r="M5" s="9"/>
    </row>
    <row r="6" spans="1:13" ht="13.5" thickBot="1">
      <c r="A6" s="388" t="s">
        <v>58</v>
      </c>
      <c r="B6" s="387" t="s">
        <v>47</v>
      </c>
      <c r="C6" s="389" t="s">
        <v>208</v>
      </c>
      <c r="D6" s="387" t="s">
        <v>269</v>
      </c>
      <c r="E6" s="387" t="s">
        <v>59</v>
      </c>
      <c r="F6" s="387" t="s">
        <v>48</v>
      </c>
      <c r="G6" s="389" t="s">
        <v>49</v>
      </c>
      <c r="H6" s="387" t="s">
        <v>60</v>
      </c>
      <c r="I6" s="389" t="s">
        <v>51</v>
      </c>
      <c r="J6" s="386" t="s">
        <v>102</v>
      </c>
      <c r="K6" s="385" t="s">
        <v>52</v>
      </c>
      <c r="L6" s="9"/>
      <c r="M6" s="9"/>
    </row>
    <row r="7" spans="1:13" ht="12.75">
      <c r="A7" s="340"/>
      <c r="B7" s="355"/>
      <c r="C7" s="54"/>
      <c r="D7" s="324"/>
      <c r="E7" s="54"/>
      <c r="F7" s="324"/>
      <c r="G7" s="54"/>
      <c r="H7" s="324"/>
      <c r="I7" s="53"/>
      <c r="J7" s="381"/>
      <c r="K7" s="390"/>
      <c r="L7" s="36"/>
      <c r="M7" s="36"/>
    </row>
    <row r="8" spans="1:13" ht="12.75">
      <c r="A8" s="111" t="s">
        <v>61</v>
      </c>
      <c r="B8" s="343">
        <v>234912.12</v>
      </c>
      <c r="C8" s="343"/>
      <c r="D8" s="287"/>
      <c r="E8" s="347"/>
      <c r="F8" s="113"/>
      <c r="G8" s="347"/>
      <c r="H8" s="113"/>
      <c r="I8" s="347"/>
      <c r="J8" s="382"/>
      <c r="K8" s="356">
        <f aca="true" t="shared" si="0" ref="K8:K18">SUM(B8:J8)</f>
        <v>234912.12</v>
      </c>
      <c r="L8" s="9"/>
      <c r="M8" s="9"/>
    </row>
    <row r="9" spans="1:13" ht="12.75">
      <c r="A9" s="111" t="s">
        <v>90</v>
      </c>
      <c r="B9" s="343">
        <v>603.1</v>
      </c>
      <c r="C9" s="347"/>
      <c r="D9" s="113"/>
      <c r="E9" s="347">
        <v>250</v>
      </c>
      <c r="F9" s="113">
        <v>250</v>
      </c>
      <c r="G9" s="347">
        <v>250</v>
      </c>
      <c r="H9" s="113">
        <v>250</v>
      </c>
      <c r="I9" s="347">
        <v>250</v>
      </c>
      <c r="J9" s="382">
        <v>250</v>
      </c>
      <c r="K9" s="356">
        <f t="shared" si="0"/>
        <v>2103.1</v>
      </c>
      <c r="L9" s="17"/>
      <c r="M9" s="17"/>
    </row>
    <row r="10" spans="1:14" ht="12.75">
      <c r="A10" s="110" t="s">
        <v>91</v>
      </c>
      <c r="B10" s="354">
        <f>SUM(B8:B9)</f>
        <v>235515.22</v>
      </c>
      <c r="C10" s="351"/>
      <c r="D10" s="352"/>
      <c r="E10" s="353">
        <f aca="true" t="shared" si="1" ref="E10:J10">SUM(E8:E9)</f>
        <v>250</v>
      </c>
      <c r="F10" s="353">
        <f t="shared" si="1"/>
        <v>250</v>
      </c>
      <c r="G10" s="289">
        <f t="shared" si="1"/>
        <v>250</v>
      </c>
      <c r="H10" s="353">
        <f>SUM(H8:H9)</f>
        <v>250</v>
      </c>
      <c r="I10" s="289">
        <f t="shared" si="1"/>
        <v>250</v>
      </c>
      <c r="J10" s="383">
        <f t="shared" si="1"/>
        <v>250</v>
      </c>
      <c r="K10" s="356">
        <f t="shared" si="0"/>
        <v>237015.22</v>
      </c>
      <c r="L10" s="107"/>
      <c r="M10" s="17"/>
      <c r="N10" s="17"/>
    </row>
    <row r="11" spans="1:14" ht="12.75">
      <c r="A11" s="110" t="s">
        <v>303</v>
      </c>
      <c r="B11" s="354"/>
      <c r="C11" s="351"/>
      <c r="D11" s="288">
        <v>1082266.93</v>
      </c>
      <c r="E11" s="353"/>
      <c r="F11" s="353"/>
      <c r="G11" s="289"/>
      <c r="H11" s="353"/>
      <c r="I11" s="289"/>
      <c r="J11" s="383"/>
      <c r="K11" s="356">
        <f t="shared" si="0"/>
        <v>1082266.93</v>
      </c>
      <c r="L11" s="107"/>
      <c r="M11" s="17"/>
      <c r="N11" s="17"/>
    </row>
    <row r="12" spans="1:14" ht="12.75">
      <c r="A12" s="339" t="s">
        <v>270</v>
      </c>
      <c r="B12" s="342"/>
      <c r="C12" s="342"/>
      <c r="D12" s="344">
        <v>2158038.07</v>
      </c>
      <c r="E12" s="353"/>
      <c r="F12" s="353"/>
      <c r="G12" s="289"/>
      <c r="H12" s="353"/>
      <c r="I12" s="289"/>
      <c r="J12" s="383"/>
      <c r="K12" s="378">
        <f t="shared" si="0"/>
        <v>2158038.07</v>
      </c>
      <c r="L12" s="107"/>
      <c r="M12" s="17"/>
      <c r="N12" s="17"/>
    </row>
    <row r="13" spans="1:14" ht="12.75">
      <c r="A13" s="339" t="s">
        <v>302</v>
      </c>
      <c r="B13" s="342"/>
      <c r="C13" s="342">
        <v>84010.6</v>
      </c>
      <c r="D13" s="287"/>
      <c r="E13" s="353"/>
      <c r="F13" s="353"/>
      <c r="G13" s="289"/>
      <c r="H13" s="353"/>
      <c r="I13" s="289"/>
      <c r="J13" s="383"/>
      <c r="K13" s="378">
        <f t="shared" si="0"/>
        <v>84010.6</v>
      </c>
      <c r="L13" s="107"/>
      <c r="M13" s="17"/>
      <c r="N13" s="17"/>
    </row>
    <row r="14" spans="1:14" ht="14.25">
      <c r="A14" s="318" t="s">
        <v>317</v>
      </c>
      <c r="B14" s="342"/>
      <c r="C14" s="342"/>
      <c r="D14" s="287">
        <v>388.67</v>
      </c>
      <c r="E14" s="353"/>
      <c r="F14" s="353"/>
      <c r="G14" s="289"/>
      <c r="H14" s="353"/>
      <c r="I14" s="289"/>
      <c r="J14" s="383"/>
      <c r="K14" s="378">
        <f t="shared" si="0"/>
        <v>388.67</v>
      </c>
      <c r="L14" s="107"/>
      <c r="M14" s="17"/>
      <c r="N14" s="17"/>
    </row>
    <row r="15" spans="1:14" ht="14.25">
      <c r="A15" s="341" t="s">
        <v>312</v>
      </c>
      <c r="B15" s="342"/>
      <c r="C15" s="342"/>
      <c r="D15" s="51">
        <v>495028.55</v>
      </c>
      <c r="E15" s="353"/>
      <c r="F15" s="353"/>
      <c r="G15" s="289"/>
      <c r="H15" s="353"/>
      <c r="I15" s="289"/>
      <c r="J15" s="383"/>
      <c r="K15" s="378">
        <f t="shared" si="0"/>
        <v>495028.55</v>
      </c>
      <c r="L15" s="107"/>
      <c r="M15" s="17"/>
      <c r="N15" s="17"/>
    </row>
    <row r="16" spans="1:14" ht="12.75">
      <c r="A16" s="111" t="s">
        <v>313</v>
      </c>
      <c r="B16" s="349"/>
      <c r="C16" s="351">
        <v>208000</v>
      </c>
      <c r="D16" s="352"/>
      <c r="E16" s="353"/>
      <c r="F16" s="353"/>
      <c r="G16" s="289"/>
      <c r="H16" s="353"/>
      <c r="I16" s="289"/>
      <c r="J16" s="383"/>
      <c r="K16" s="378">
        <f t="shared" si="0"/>
        <v>208000</v>
      </c>
      <c r="L16" s="107"/>
      <c r="M16" s="17"/>
      <c r="N16" s="17"/>
    </row>
    <row r="17" spans="1:14" ht="12.75">
      <c r="A17" s="111" t="s">
        <v>300</v>
      </c>
      <c r="B17" s="349"/>
      <c r="C17" s="351"/>
      <c r="D17" s="352">
        <v>211619.87</v>
      </c>
      <c r="E17" s="353"/>
      <c r="F17" s="353"/>
      <c r="G17" s="289"/>
      <c r="H17" s="353"/>
      <c r="I17" s="289"/>
      <c r="J17" s="383"/>
      <c r="K17" s="378">
        <f t="shared" si="0"/>
        <v>211619.87</v>
      </c>
      <c r="L17" s="107"/>
      <c r="M17" s="17"/>
      <c r="N17" s="17"/>
    </row>
    <row r="18" spans="1:14" ht="12.75">
      <c r="A18" s="111" t="s">
        <v>266</v>
      </c>
      <c r="B18" s="349"/>
      <c r="C18" s="351"/>
      <c r="D18" s="352"/>
      <c r="E18" s="353"/>
      <c r="F18" s="353"/>
      <c r="G18" s="289">
        <v>600</v>
      </c>
      <c r="H18" s="353"/>
      <c r="I18" s="289"/>
      <c r="J18" s="383"/>
      <c r="K18" s="378">
        <f t="shared" si="0"/>
        <v>600</v>
      </c>
      <c r="L18" s="107"/>
      <c r="M18" s="17"/>
      <c r="N18" s="17"/>
    </row>
    <row r="19" spans="1:14" ht="12.75">
      <c r="A19" s="111" t="s">
        <v>301</v>
      </c>
      <c r="B19" s="349"/>
      <c r="C19" s="351">
        <v>1238210.57</v>
      </c>
      <c r="D19" s="352"/>
      <c r="E19" s="353"/>
      <c r="F19" s="353"/>
      <c r="G19" s="289"/>
      <c r="H19" s="353"/>
      <c r="I19" s="289"/>
      <c r="J19" s="383"/>
      <c r="K19" s="378">
        <f>SUM(C19:J19)</f>
        <v>1238210.57</v>
      </c>
      <c r="L19" s="107"/>
      <c r="M19" s="17"/>
      <c r="N19" s="17"/>
    </row>
    <row r="20" spans="1:14" ht="12.75">
      <c r="A20" s="111" t="s">
        <v>267</v>
      </c>
      <c r="B20" s="349" t="s">
        <v>268</v>
      </c>
      <c r="C20" s="351"/>
      <c r="D20" s="352"/>
      <c r="E20" s="353"/>
      <c r="F20" s="353"/>
      <c r="G20" s="289"/>
      <c r="H20" s="347">
        <v>525</v>
      </c>
      <c r="I20" s="289"/>
      <c r="J20" s="383"/>
      <c r="K20" s="378">
        <f>SUM(H20:J20)</f>
        <v>525</v>
      </c>
      <c r="L20" s="107"/>
      <c r="M20" s="17"/>
      <c r="N20" s="17"/>
    </row>
    <row r="21" spans="1:14" ht="12.75">
      <c r="A21" s="111" t="s">
        <v>265</v>
      </c>
      <c r="B21" s="349">
        <v>1500</v>
      </c>
      <c r="C21" s="351"/>
      <c r="D21" s="352"/>
      <c r="E21" s="353"/>
      <c r="F21" s="353"/>
      <c r="G21" s="289"/>
      <c r="H21" s="353"/>
      <c r="I21" s="289"/>
      <c r="J21" s="383"/>
      <c r="K21" s="378">
        <f aca="true" t="shared" si="2" ref="K21:K26">SUM(B21:J21)</f>
        <v>1500</v>
      </c>
      <c r="L21" s="107"/>
      <c r="M21" s="17"/>
      <c r="N21" s="17"/>
    </row>
    <row r="22" spans="1:14" ht="12.75">
      <c r="A22" s="111" t="s">
        <v>210</v>
      </c>
      <c r="B22" s="354"/>
      <c r="C22" s="343">
        <v>4806.25</v>
      </c>
      <c r="D22" s="287"/>
      <c r="E22" s="353"/>
      <c r="F22" s="353"/>
      <c r="G22" s="289"/>
      <c r="H22" s="353"/>
      <c r="I22" s="289"/>
      <c r="J22" s="383"/>
      <c r="K22" s="378">
        <f t="shared" si="2"/>
        <v>4806.25</v>
      </c>
      <c r="L22" s="107"/>
      <c r="M22" s="17"/>
      <c r="N22" s="17"/>
    </row>
    <row r="23" spans="1:14" ht="12.75">
      <c r="A23" s="111" t="s">
        <v>211</v>
      </c>
      <c r="B23" s="112"/>
      <c r="C23" s="343">
        <v>825</v>
      </c>
      <c r="D23" s="287"/>
      <c r="E23" s="353"/>
      <c r="F23" s="353"/>
      <c r="G23" s="289"/>
      <c r="H23" s="353"/>
      <c r="I23" s="289"/>
      <c r="J23" s="383"/>
      <c r="K23" s="378">
        <f t="shared" si="2"/>
        <v>825</v>
      </c>
      <c r="L23" s="107"/>
      <c r="M23" s="17"/>
      <c r="N23" s="17"/>
    </row>
    <row r="24" spans="1:14" ht="12.75">
      <c r="A24" s="111" t="s">
        <v>262</v>
      </c>
      <c r="B24" s="317">
        <v>1028490.5</v>
      </c>
      <c r="C24" s="343"/>
      <c r="D24" s="287"/>
      <c r="E24" s="353"/>
      <c r="F24" s="353"/>
      <c r="G24" s="289"/>
      <c r="H24" s="353"/>
      <c r="I24" s="289"/>
      <c r="J24" s="383"/>
      <c r="K24" s="378">
        <f t="shared" si="2"/>
        <v>1028490.5</v>
      </c>
      <c r="L24" s="107"/>
      <c r="M24" s="17"/>
      <c r="N24" s="17"/>
    </row>
    <row r="25" spans="1:14" ht="14.25">
      <c r="A25" s="341" t="s">
        <v>260</v>
      </c>
      <c r="B25" s="347">
        <v>495028.55</v>
      </c>
      <c r="C25" s="108"/>
      <c r="D25" s="9"/>
      <c r="E25" s="109"/>
      <c r="F25" s="109"/>
      <c r="G25" s="106"/>
      <c r="H25" s="109"/>
      <c r="I25" s="106"/>
      <c r="J25" s="380"/>
      <c r="K25" s="378">
        <f t="shared" si="2"/>
        <v>495028.55</v>
      </c>
      <c r="L25" s="106"/>
      <c r="M25" s="9"/>
      <c r="N25" s="9"/>
    </row>
    <row r="26" spans="1:14" ht="15" thickBot="1">
      <c r="A26" s="341" t="s">
        <v>305</v>
      </c>
      <c r="B26" s="364">
        <v>57125.97</v>
      </c>
      <c r="C26" s="105"/>
      <c r="D26" s="365"/>
      <c r="E26" s="346"/>
      <c r="F26" s="109"/>
      <c r="G26" s="106"/>
      <c r="H26" s="109"/>
      <c r="I26" s="106"/>
      <c r="J26" s="380"/>
      <c r="K26" s="379">
        <f t="shared" si="2"/>
        <v>57125.97</v>
      </c>
      <c r="L26" s="106"/>
      <c r="M26" s="9"/>
      <c r="N26" s="9"/>
    </row>
    <row r="27" spans="1:14" ht="13.5" thickBot="1">
      <c r="A27" s="357" t="s">
        <v>52</v>
      </c>
      <c r="B27" s="358">
        <f>SUM(B10:B26)</f>
        <v>1817660.24</v>
      </c>
      <c r="C27" s="360">
        <f>SUM(C7:C26)</f>
        <v>1535852.42</v>
      </c>
      <c r="D27" s="361">
        <f>SUM(D7:D26)</f>
        <v>3947342.09</v>
      </c>
      <c r="E27" s="362">
        <f aca="true" t="shared" si="3" ref="E27:J27">SUM(E10:E25)</f>
        <v>250</v>
      </c>
      <c r="F27" s="359">
        <f t="shared" si="3"/>
        <v>250</v>
      </c>
      <c r="G27" s="363">
        <f t="shared" si="3"/>
        <v>850</v>
      </c>
      <c r="H27" s="359">
        <f t="shared" si="3"/>
        <v>775</v>
      </c>
      <c r="I27" s="350">
        <f t="shared" si="3"/>
        <v>250</v>
      </c>
      <c r="J27" s="362">
        <f t="shared" si="3"/>
        <v>250</v>
      </c>
      <c r="K27" s="384">
        <f>SUM(K10:K26)</f>
        <v>7303479.749999999</v>
      </c>
      <c r="L27" s="113"/>
      <c r="M27" s="38"/>
      <c r="N27" s="38"/>
    </row>
    <row r="28" spans="1:13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0"/>
      <c r="M28" s="20"/>
    </row>
    <row r="29" spans="12:13" ht="15">
      <c r="L29" s="20"/>
      <c r="M29" s="20"/>
    </row>
    <row r="30" spans="12:13" ht="14.25">
      <c r="L30" s="8"/>
      <c r="M30" s="8"/>
    </row>
    <row r="31" spans="10:13" ht="14.25">
      <c r="J31" s="28" t="s">
        <v>111</v>
      </c>
      <c r="L31" s="8"/>
      <c r="M31" s="8"/>
    </row>
    <row r="32" spans="8:13" ht="14.25">
      <c r="H32" s="42"/>
      <c r="L32" s="8"/>
      <c r="M32" s="8"/>
    </row>
    <row r="33" spans="1:13" ht="15">
      <c r="A33" s="4"/>
      <c r="B33" s="4"/>
      <c r="C33" s="4"/>
      <c r="D33" s="4"/>
      <c r="E33" s="9"/>
      <c r="F33" s="9"/>
      <c r="G33" s="9"/>
      <c r="H33" s="9"/>
      <c r="I33" s="9"/>
      <c r="J33" s="9"/>
      <c r="K33" s="9"/>
      <c r="L33" s="20"/>
      <c r="M33" s="20"/>
    </row>
    <row r="34" spans="1:13" ht="14.25">
      <c r="A34" s="4"/>
      <c r="B34" s="4"/>
      <c r="C34" s="4"/>
      <c r="D34" s="4"/>
      <c r="L34" s="8"/>
      <c r="M34" s="8"/>
    </row>
    <row r="35" spans="1:13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9"/>
      <c r="L35" s="8"/>
      <c r="M35" s="8"/>
    </row>
    <row r="36" spans="1:13" ht="14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8"/>
      <c r="M36" s="8"/>
    </row>
    <row r="37" spans="1:13" ht="14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4"/>
      <c r="L37" s="8"/>
      <c r="M37" s="8"/>
    </row>
    <row r="38" spans="1:13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9"/>
      <c r="L38" s="22"/>
      <c r="M38" s="23"/>
    </row>
    <row r="39" spans="1:13" ht="14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4"/>
      <c r="L39" s="8"/>
      <c r="M39" s="8"/>
    </row>
    <row r="40" spans="1:13" ht="14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8"/>
      <c r="M40" s="8"/>
    </row>
    <row r="41" spans="1:13" ht="14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4"/>
      <c r="L41" s="8"/>
      <c r="M41" s="8"/>
    </row>
    <row r="42" spans="1:13" ht="14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4"/>
      <c r="L42" s="8"/>
      <c r="M42" s="8"/>
    </row>
    <row r="43" spans="1:13" ht="14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4"/>
      <c r="L43" s="8"/>
      <c r="M43" s="8"/>
    </row>
    <row r="44" spans="1:13" ht="14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4"/>
      <c r="L44" s="8"/>
      <c r="M44" s="8"/>
    </row>
    <row r="45" spans="1:13" ht="14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4"/>
      <c r="L45" s="8"/>
      <c r="M45" s="8"/>
    </row>
    <row r="46" spans="1:13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4"/>
      <c r="L46" s="20"/>
      <c r="M46" s="20"/>
    </row>
    <row r="47" spans="1:13" ht="14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4"/>
      <c r="L47" s="8"/>
      <c r="M47" s="8"/>
    </row>
    <row r="48" spans="1:13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4"/>
      <c r="L48" s="8"/>
      <c r="M48" s="8"/>
    </row>
    <row r="49" spans="1:13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8"/>
      <c r="M49" s="20"/>
    </row>
    <row r="50" spans="1:13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20"/>
      <c r="M50" s="20"/>
    </row>
    <row r="51" spans="1:13" ht="14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4"/>
      <c r="L51" s="8"/>
      <c r="M51" s="8"/>
    </row>
    <row r="52" spans="1:13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4"/>
      <c r="L52" s="8"/>
      <c r="M52" s="8"/>
    </row>
    <row r="53" spans="1:13" ht="14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4"/>
      <c r="L53" s="8"/>
      <c r="M53" s="8"/>
    </row>
    <row r="54" spans="1:13" ht="14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4"/>
      <c r="L54" s="8"/>
      <c r="M54" s="8"/>
    </row>
    <row r="55" spans="1:13" ht="14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4"/>
      <c r="L55" s="8"/>
      <c r="M55" s="8"/>
    </row>
    <row r="56" spans="1:13" ht="14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4"/>
      <c r="L56" s="8"/>
      <c r="M56" s="8"/>
    </row>
    <row r="57" spans="1:13" ht="14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4"/>
      <c r="L57" s="8"/>
      <c r="M57" s="8"/>
    </row>
    <row r="58" spans="1:13" ht="14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4"/>
      <c r="L58" s="8"/>
      <c r="M58" s="8"/>
    </row>
    <row r="59" spans="1:13" ht="14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4"/>
      <c r="L59" s="8"/>
      <c r="M59" s="8"/>
    </row>
    <row r="60" spans="1:13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4"/>
      <c r="L60" s="8"/>
      <c r="M60" s="8"/>
    </row>
    <row r="61" spans="1:13" ht="14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4"/>
      <c r="L61" s="8"/>
      <c r="M61" s="8"/>
    </row>
    <row r="62" spans="1:13" ht="14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4"/>
      <c r="L62" s="8"/>
      <c r="M62" s="8"/>
    </row>
    <row r="63" spans="1:13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4"/>
      <c r="L63" s="8"/>
      <c r="M63" s="8"/>
    </row>
    <row r="64" spans="1:13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4"/>
      <c r="L64" s="20"/>
      <c r="M64" s="20"/>
    </row>
    <row r="65" spans="1:13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8"/>
      <c r="M65" s="8"/>
    </row>
    <row r="66" spans="1:13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8"/>
      <c r="M66" s="8"/>
    </row>
    <row r="67" spans="1:13" ht="14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4"/>
      <c r="L67" s="8"/>
      <c r="M67" s="8"/>
    </row>
    <row r="68" spans="1:13" ht="14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4"/>
      <c r="L68" s="8"/>
      <c r="M68" s="8"/>
    </row>
    <row r="69" spans="1:13" ht="14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4"/>
      <c r="L69" s="8"/>
      <c r="M69" s="8"/>
    </row>
    <row r="70" spans="1:13" ht="14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4"/>
      <c r="L70" s="8"/>
      <c r="M70" s="8"/>
    </row>
    <row r="71" spans="1:13" ht="14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4"/>
      <c r="L71" s="8"/>
      <c r="M71" s="8"/>
    </row>
    <row r="72" spans="1:13" ht="14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4"/>
      <c r="L72" s="8"/>
      <c r="M72" s="8"/>
    </row>
    <row r="73" spans="1:13" ht="15">
      <c r="A73" s="9"/>
      <c r="B73" s="13"/>
      <c r="C73" s="13"/>
      <c r="D73" s="13"/>
      <c r="E73" s="13"/>
      <c r="F73" s="13"/>
      <c r="G73" s="13"/>
      <c r="H73" s="16"/>
      <c r="I73" s="13"/>
      <c r="J73" s="13"/>
      <c r="K73" s="14"/>
      <c r="L73" s="8"/>
      <c r="M73" s="8"/>
    </row>
    <row r="74" spans="1:13" ht="15">
      <c r="A74" s="13"/>
      <c r="B74" s="13"/>
      <c r="C74" s="13"/>
      <c r="D74" s="13"/>
      <c r="E74" s="13"/>
      <c r="F74" s="13"/>
      <c r="G74" s="13"/>
      <c r="H74" s="16"/>
      <c r="I74" s="13"/>
      <c r="J74" s="13"/>
      <c r="K74" s="14"/>
      <c r="L74" s="8"/>
      <c r="M74" s="8"/>
    </row>
    <row r="75" spans="1:13" ht="14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4"/>
      <c r="L75" s="8"/>
      <c r="M75" s="8"/>
    </row>
    <row r="76" spans="1:13" ht="14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4"/>
      <c r="L76" s="8"/>
      <c r="M76" s="8"/>
    </row>
    <row r="77" spans="1:13" ht="14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4"/>
      <c r="L77" s="8"/>
      <c r="M77" s="8"/>
    </row>
    <row r="78" spans="1:13" ht="14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8"/>
      <c r="M78" s="8"/>
    </row>
    <row r="79" spans="1:13" ht="14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4"/>
      <c r="L79" s="8"/>
      <c r="M79" s="8"/>
    </row>
    <row r="80" spans="1:13" ht="14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4"/>
      <c r="L80" s="8"/>
      <c r="M80" s="8"/>
    </row>
    <row r="81" spans="1:13" ht="14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4"/>
      <c r="L81" s="8"/>
      <c r="M81" s="8"/>
    </row>
    <row r="82" spans="1:13" ht="14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4"/>
      <c r="L82" s="8"/>
      <c r="M82" s="8"/>
    </row>
    <row r="83" spans="1:13" ht="14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4"/>
      <c r="L83" s="8"/>
      <c r="M83" s="8"/>
    </row>
    <row r="84" spans="1:13" ht="14.25">
      <c r="A84" s="690"/>
      <c r="B84" s="690"/>
      <c r="C84" s="690"/>
      <c r="D84" s="690"/>
      <c r="E84" s="690"/>
      <c r="F84" s="1"/>
      <c r="G84" s="1"/>
      <c r="H84" s="1"/>
      <c r="I84" s="690"/>
      <c r="J84" s="690"/>
      <c r="K84" s="690"/>
      <c r="L84" s="690"/>
      <c r="M84" s="690"/>
    </row>
    <row r="85" spans="1:13" ht="15">
      <c r="A85" s="687"/>
      <c r="B85" s="687"/>
      <c r="C85" s="687"/>
      <c r="D85" s="687"/>
      <c r="E85" s="687"/>
      <c r="F85" s="1"/>
      <c r="G85" s="1"/>
      <c r="H85" s="1"/>
      <c r="I85" s="687"/>
      <c r="J85" s="687"/>
      <c r="K85" s="687"/>
      <c r="L85" s="687"/>
      <c r="M85" s="687"/>
    </row>
    <row r="86" spans="1:13" ht="15">
      <c r="A86" s="16"/>
      <c r="B86" s="16"/>
      <c r="C86" s="16"/>
      <c r="D86" s="16"/>
      <c r="E86" s="16"/>
      <c r="F86" s="1"/>
      <c r="G86" s="1"/>
      <c r="H86" s="1"/>
      <c r="I86" s="16"/>
      <c r="J86" s="16"/>
      <c r="K86" s="16"/>
      <c r="L86" s="16"/>
      <c r="M86" s="16"/>
    </row>
    <row r="87" spans="1:13" ht="15">
      <c r="A87" s="16"/>
      <c r="B87" s="16"/>
      <c r="C87" s="16"/>
      <c r="D87" s="16"/>
      <c r="E87" s="16"/>
      <c r="F87" s="1"/>
      <c r="G87" s="1"/>
      <c r="H87" s="1"/>
      <c r="I87" s="16"/>
      <c r="J87" s="16"/>
      <c r="K87" s="16"/>
      <c r="L87" s="16"/>
      <c r="M87" s="16"/>
    </row>
    <row r="88" spans="1:13" ht="14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4"/>
      <c r="L88" s="8"/>
      <c r="M88" s="8"/>
    </row>
    <row r="89" spans="1:13" ht="14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4"/>
      <c r="L89" s="8"/>
      <c r="M89" s="8"/>
    </row>
    <row r="90" spans="1:13" ht="14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4"/>
      <c r="L90" s="8"/>
      <c r="M90" s="8"/>
    </row>
    <row r="91" spans="1:13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4"/>
      <c r="L91" s="20"/>
      <c r="M91" s="20"/>
    </row>
    <row r="92" spans="1:13" ht="14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4"/>
      <c r="L92" s="8"/>
      <c r="M92" s="8"/>
    </row>
    <row r="93" spans="1:13" ht="14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4"/>
      <c r="L93" s="8"/>
      <c r="M93" s="8"/>
    </row>
    <row r="94" spans="1:13" ht="14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4"/>
      <c r="L94" s="8"/>
      <c r="M94" s="8"/>
    </row>
    <row r="95" spans="1:13" ht="14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4"/>
      <c r="L95" s="8"/>
      <c r="M95" s="8"/>
    </row>
    <row r="96" spans="1:1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4"/>
      <c r="L96" s="20"/>
      <c r="M96" s="8"/>
    </row>
    <row r="97" spans="1:13" ht="14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4"/>
      <c r="L97" s="8"/>
      <c r="M97" s="8"/>
    </row>
    <row r="98" spans="1:13" ht="14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4"/>
      <c r="L98" s="8"/>
      <c r="M98" s="8"/>
    </row>
    <row r="99" spans="1:13" ht="14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4"/>
      <c r="L99" s="8"/>
      <c r="M99" s="8"/>
    </row>
    <row r="100" spans="1:13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4"/>
      <c r="L100" s="20"/>
      <c r="M100" s="20"/>
    </row>
    <row r="101" spans="1:13" ht="14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4"/>
      <c r="L101" s="8"/>
      <c r="M101" s="9"/>
    </row>
    <row r="102" spans="1:13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4"/>
      <c r="L102" s="8"/>
      <c r="M102" s="8"/>
    </row>
    <row r="103" spans="1:13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4"/>
      <c r="L103" s="8"/>
      <c r="M103" s="8"/>
    </row>
    <row r="104" spans="1:13" ht="14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5"/>
      <c r="L104" s="8"/>
      <c r="M104" s="8"/>
    </row>
    <row r="105" spans="1:13" ht="14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5"/>
      <c r="L105" s="8"/>
      <c r="M105" s="8"/>
    </row>
    <row r="106" spans="1:13" ht="14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5"/>
      <c r="L106" s="8"/>
      <c r="M106" s="8"/>
    </row>
    <row r="107" spans="1:13" ht="14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5"/>
      <c r="L107" s="8"/>
      <c r="M107" s="8"/>
    </row>
    <row r="108" spans="1:13" ht="14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5"/>
      <c r="L108" s="8"/>
      <c r="M108" s="8"/>
    </row>
    <row r="109" spans="1:13" ht="14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5"/>
      <c r="L109" s="8"/>
      <c r="M109" s="8"/>
    </row>
    <row r="110" spans="1:13" ht="14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5"/>
      <c r="L110" s="8"/>
      <c r="M110" s="8"/>
    </row>
    <row r="111" spans="1:13" ht="14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5"/>
      <c r="L111" s="8"/>
      <c r="M111" s="8"/>
    </row>
    <row r="112" spans="1:13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5"/>
      <c r="L112" s="20"/>
      <c r="M112" s="20"/>
    </row>
    <row r="113" spans="1:13" ht="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5"/>
      <c r="L113" s="20"/>
      <c r="M113" s="20"/>
    </row>
    <row r="114" spans="1:13" ht="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5"/>
      <c r="L114" s="20"/>
      <c r="M114" s="20"/>
    </row>
    <row r="115" spans="1:13" ht="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5"/>
      <c r="L115" s="20"/>
      <c r="M115" s="20"/>
    </row>
    <row r="116" spans="1:13" ht="14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5"/>
      <c r="L116" s="8"/>
      <c r="M116" s="8"/>
    </row>
    <row r="117" spans="1:13" ht="14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5"/>
      <c r="L117" s="8"/>
      <c r="M117" s="8"/>
    </row>
    <row r="118" spans="1:13" ht="14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5"/>
      <c r="L118" s="8"/>
      <c r="M118" s="8"/>
    </row>
    <row r="119" spans="1:13" ht="14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4"/>
      <c r="L119" s="8"/>
      <c r="M119" s="8"/>
    </row>
    <row r="120" spans="1:13" ht="15">
      <c r="A120" s="1"/>
      <c r="B120" s="1"/>
      <c r="C120" s="1"/>
      <c r="D120" s="1"/>
      <c r="E120" s="1"/>
      <c r="F120" s="1"/>
      <c r="G120" s="687"/>
      <c r="H120" s="687"/>
      <c r="I120" s="687"/>
      <c r="J120" s="16"/>
      <c r="K120" s="20"/>
      <c r="L120" s="20"/>
      <c r="M120" s="20"/>
    </row>
    <row r="121" spans="1:13" ht="15">
      <c r="A121" s="687"/>
      <c r="B121" s="687"/>
      <c r="C121" s="687"/>
      <c r="D121" s="687"/>
      <c r="E121" s="687"/>
      <c r="F121" s="687"/>
      <c r="G121" s="687"/>
      <c r="H121" s="687"/>
      <c r="I121" s="687"/>
      <c r="J121" s="16"/>
      <c r="K121" s="20"/>
      <c r="L121" s="20"/>
      <c r="M121" s="20"/>
    </row>
    <row r="122" spans="1:13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20"/>
      <c r="L122" s="20"/>
      <c r="M122" s="20"/>
    </row>
    <row r="123" spans="1:13" ht="14.25">
      <c r="A123" s="690"/>
      <c r="B123" s="690"/>
      <c r="C123" s="690"/>
      <c r="D123" s="690"/>
      <c r="E123" s="690"/>
      <c r="F123" s="1"/>
      <c r="G123" s="1"/>
      <c r="H123" s="1"/>
      <c r="I123" s="690"/>
      <c r="J123" s="690"/>
      <c r="K123" s="690"/>
      <c r="L123" s="690"/>
      <c r="M123" s="690"/>
    </row>
    <row r="124" spans="1:13" ht="15">
      <c r="A124" s="687"/>
      <c r="B124" s="687"/>
      <c r="C124" s="687"/>
      <c r="D124" s="687"/>
      <c r="E124" s="687"/>
      <c r="F124" s="1"/>
      <c r="G124" s="1"/>
      <c r="H124" s="1"/>
      <c r="I124" s="687"/>
      <c r="J124" s="687"/>
      <c r="K124" s="687"/>
      <c r="L124" s="687"/>
      <c r="M124" s="687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</sheetData>
  <sheetProtection/>
  <mergeCells count="13">
    <mergeCell ref="A124:E124"/>
    <mergeCell ref="I124:M124"/>
    <mergeCell ref="G120:I120"/>
    <mergeCell ref="A121:I121"/>
    <mergeCell ref="A123:E123"/>
    <mergeCell ref="I123:M123"/>
    <mergeCell ref="A2:K2"/>
    <mergeCell ref="A84:E84"/>
    <mergeCell ref="I84:M84"/>
    <mergeCell ref="A3:K3"/>
    <mergeCell ref="A4:K4"/>
    <mergeCell ref="A85:E85"/>
    <mergeCell ref="I85:M85"/>
  </mergeCells>
  <printOptions/>
  <pageMargins left="1.36" right="0.14" top="1" bottom="1" header="0" footer="0"/>
  <pageSetup horizontalDpi="300" verticalDpi="3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8">
      <selection activeCell="A1" sqref="A1:D34"/>
    </sheetView>
  </sheetViews>
  <sheetFormatPr defaultColWidth="11.421875" defaultRowHeight="12.75"/>
  <cols>
    <col min="1" max="1" width="31.7109375" style="0" customWidth="1"/>
    <col min="2" max="2" width="17.7109375" style="0" customWidth="1"/>
    <col min="3" max="3" width="18.7109375" style="0" customWidth="1"/>
    <col min="4" max="4" width="22.7109375" style="0" customWidth="1"/>
    <col min="5" max="5" width="15.57421875" style="0" customWidth="1"/>
  </cols>
  <sheetData>
    <row r="1" spans="1:4" ht="15.75">
      <c r="A1" s="654" t="s">
        <v>86</v>
      </c>
      <c r="B1" s="654"/>
      <c r="C1" s="654"/>
      <c r="D1" s="654"/>
    </row>
    <row r="2" spans="1:4" ht="15.75">
      <c r="A2" s="654" t="s">
        <v>219</v>
      </c>
      <c r="B2" s="654"/>
      <c r="C2" s="654"/>
      <c r="D2" s="654"/>
    </row>
    <row r="3" spans="1:4" ht="15" thickBot="1">
      <c r="A3" s="7"/>
      <c r="B3" s="7"/>
      <c r="C3" s="7"/>
      <c r="D3" s="7"/>
    </row>
    <row r="4" spans="1:4" ht="15.75">
      <c r="A4" s="55" t="s">
        <v>82</v>
      </c>
      <c r="B4" s="56" t="s">
        <v>221</v>
      </c>
      <c r="C4" s="56" t="s">
        <v>220</v>
      </c>
      <c r="D4" s="56" t="s">
        <v>93</v>
      </c>
    </row>
    <row r="5" spans="1:6" ht="15">
      <c r="A5" s="83" t="s">
        <v>83</v>
      </c>
      <c r="B5" s="426">
        <v>10555741.43</v>
      </c>
      <c r="C5" s="426">
        <v>10057190.87</v>
      </c>
      <c r="D5" s="426">
        <f>+C5-B5</f>
        <v>-498550.5600000005</v>
      </c>
      <c r="E5" s="37"/>
      <c r="F5" s="37"/>
    </row>
    <row r="6" spans="1:6" ht="15">
      <c r="A6" s="83" t="s">
        <v>84</v>
      </c>
      <c r="B6" s="426">
        <v>403714.04</v>
      </c>
      <c r="C6" s="426">
        <v>407563.89</v>
      </c>
      <c r="D6" s="426">
        <f>+C6-B6</f>
        <v>3849.850000000035</v>
      </c>
      <c r="E6" s="37"/>
      <c r="F6" s="37"/>
    </row>
    <row r="7" spans="1:6" ht="15">
      <c r="A7" s="83" t="s">
        <v>85</v>
      </c>
      <c r="B7" s="426">
        <v>2006999.91</v>
      </c>
      <c r="C7" s="426">
        <v>1992519.91</v>
      </c>
      <c r="D7" s="426">
        <f>+C7-B7</f>
        <v>-14480</v>
      </c>
      <c r="E7" s="37"/>
      <c r="F7" s="37"/>
    </row>
    <row r="8" spans="1:6" ht="15.75">
      <c r="A8" s="84" t="s">
        <v>38</v>
      </c>
      <c r="B8" s="427">
        <f>SUM(B5:B7)</f>
        <v>12966455.379999999</v>
      </c>
      <c r="C8" s="427">
        <f>SUM(C5:C7)</f>
        <v>12457274.67</v>
      </c>
      <c r="D8" s="427">
        <f>SUM(D5:D7)</f>
        <v>-509180.7100000005</v>
      </c>
      <c r="E8" s="37"/>
      <c r="F8" s="37"/>
    </row>
    <row r="9" spans="1:4" ht="15">
      <c r="A9" s="211"/>
      <c r="B9" s="211"/>
      <c r="C9" s="211"/>
      <c r="D9" s="211"/>
    </row>
    <row r="10" spans="1:5" ht="49.5" customHeight="1">
      <c r="A10" s="211"/>
      <c r="B10" s="211"/>
      <c r="C10" s="211" t="s">
        <v>111</v>
      </c>
      <c r="D10" s="211"/>
      <c r="E10" s="9"/>
    </row>
    <row r="11" spans="1:4" ht="49.5" customHeight="1">
      <c r="A11" s="62" t="s">
        <v>65</v>
      </c>
      <c r="B11" s="220"/>
      <c r="C11" s="275"/>
      <c r="D11" s="116">
        <f>+B8</f>
        <v>12966455.379999999</v>
      </c>
    </row>
    <row r="12" spans="1:4" ht="49.5" customHeight="1">
      <c r="A12" s="62" t="s">
        <v>94</v>
      </c>
      <c r="B12" s="211"/>
      <c r="C12" s="211"/>
      <c r="D12" s="211"/>
    </row>
    <row r="13" spans="1:4" ht="49.5" customHeight="1">
      <c r="A13" s="211" t="s">
        <v>66</v>
      </c>
      <c r="B13" s="428">
        <v>1042622.49</v>
      </c>
      <c r="C13" s="211"/>
      <c r="D13" s="211"/>
    </row>
    <row r="14" spans="1:4" ht="15">
      <c r="A14" s="211" t="s">
        <v>67</v>
      </c>
      <c r="B14" s="428">
        <f>900+2400+3000</f>
        <v>6300</v>
      </c>
      <c r="C14" s="275"/>
      <c r="D14" s="211"/>
    </row>
    <row r="15" spans="1:4" ht="17.25">
      <c r="A15" s="211" t="s">
        <v>68</v>
      </c>
      <c r="B15" s="429">
        <f>55481.01+882.7+45276.67+42089.75</f>
        <v>143730.13</v>
      </c>
      <c r="C15" s="211"/>
      <c r="D15" s="211"/>
    </row>
    <row r="16" spans="1:4" ht="17.25">
      <c r="A16" s="62"/>
      <c r="B16" s="429">
        <f>SUM(B13:B15)</f>
        <v>1192652.62</v>
      </c>
      <c r="C16" s="211"/>
      <c r="D16" s="211"/>
    </row>
    <row r="17" spans="1:4" ht="17.25">
      <c r="A17" s="62" t="s">
        <v>69</v>
      </c>
      <c r="B17" s="260"/>
      <c r="C17" s="274"/>
      <c r="D17" s="430">
        <f>+B13+B14+B15</f>
        <v>1192652.62</v>
      </c>
    </row>
    <row r="18" spans="1:4" ht="15">
      <c r="A18" s="211"/>
      <c r="B18" s="275"/>
      <c r="C18" s="274"/>
      <c r="D18" s="274"/>
    </row>
    <row r="19" spans="1:4" ht="15.75">
      <c r="A19" s="62" t="s">
        <v>70</v>
      </c>
      <c r="B19" s="275"/>
      <c r="C19" s="274"/>
      <c r="D19" s="431">
        <f>+D11+D17</f>
        <v>14159108</v>
      </c>
    </row>
    <row r="20" spans="1:4" ht="15.75">
      <c r="A20" s="211"/>
      <c r="B20" s="275"/>
      <c r="C20" s="432"/>
      <c r="D20" s="274"/>
    </row>
    <row r="21" spans="1:4" ht="15">
      <c r="A21" s="211"/>
      <c r="B21" s="211"/>
      <c r="C21" s="274"/>
      <c r="D21" s="274"/>
    </row>
    <row r="22" spans="1:4" ht="15.75">
      <c r="A22" s="62" t="s">
        <v>95</v>
      </c>
      <c r="B22" s="275"/>
      <c r="C22" s="274"/>
      <c r="D22" s="274"/>
    </row>
    <row r="23" spans="1:4" ht="15">
      <c r="A23" s="211" t="s">
        <v>71</v>
      </c>
      <c r="B23" s="431">
        <v>1541173.05</v>
      </c>
      <c r="C23" s="274"/>
      <c r="D23" s="274"/>
    </row>
    <row r="24" spans="1:4" ht="15">
      <c r="A24" s="211" t="s">
        <v>72</v>
      </c>
      <c r="B24" s="183">
        <f>39122.6+45276.67+55481.01</f>
        <v>139880.28</v>
      </c>
      <c r="C24" s="274"/>
      <c r="D24" s="274"/>
    </row>
    <row r="25" spans="1:4" ht="15">
      <c r="A25" s="211" t="s">
        <v>96</v>
      </c>
      <c r="B25" s="433">
        <f>1080+5000+2600+7800+1000+1200+2100</f>
        <v>20780</v>
      </c>
      <c r="C25" s="428"/>
      <c r="D25" s="274"/>
    </row>
    <row r="26" spans="1:4" ht="15">
      <c r="A26" s="211"/>
      <c r="B26" s="209"/>
      <c r="C26" s="274"/>
      <c r="D26" s="274"/>
    </row>
    <row r="27" spans="1:4" ht="15.75">
      <c r="A27" s="62" t="s">
        <v>73</v>
      </c>
      <c r="B27" s="211"/>
      <c r="C27" s="274"/>
      <c r="D27" s="434">
        <f>+B23+B24+B25</f>
        <v>1701833.33</v>
      </c>
    </row>
    <row r="28" spans="1:4" ht="15.75">
      <c r="A28" s="211"/>
      <c r="B28" s="275"/>
      <c r="C28" s="116"/>
      <c r="D28" s="211"/>
    </row>
    <row r="29" spans="1:4" ht="15">
      <c r="A29" s="211" t="s">
        <v>74</v>
      </c>
      <c r="B29" s="275"/>
      <c r="C29" s="211"/>
      <c r="D29" s="209">
        <f>+D19-D27</f>
        <v>12457274.67</v>
      </c>
    </row>
    <row r="30" spans="1:4" ht="15.75">
      <c r="A30" s="211"/>
      <c r="B30" s="275"/>
      <c r="C30" s="116"/>
      <c r="D30" s="211"/>
    </row>
    <row r="31" spans="1:4" ht="15">
      <c r="A31" s="211" t="s">
        <v>75</v>
      </c>
      <c r="B31" s="211"/>
      <c r="C31" s="435"/>
      <c r="D31" s="275">
        <f>+D11</f>
        <v>12966455.379999999</v>
      </c>
    </row>
    <row r="32" spans="1:4" ht="15">
      <c r="A32" s="211"/>
      <c r="B32" s="211"/>
      <c r="C32" s="130"/>
      <c r="D32" s="211"/>
    </row>
    <row r="33" spans="1:5" ht="16.5" thickBot="1">
      <c r="A33" s="62" t="s">
        <v>299</v>
      </c>
      <c r="B33" s="260"/>
      <c r="C33" s="116"/>
      <c r="D33" s="436">
        <f>+D29-D31</f>
        <v>-509180.70999999903</v>
      </c>
      <c r="E33" s="37"/>
    </row>
    <row r="34" spans="1:4" ht="15.75" thickTop="1">
      <c r="A34" s="211"/>
      <c r="B34" s="211"/>
      <c r="C34" s="211"/>
      <c r="D34" s="211"/>
    </row>
  </sheetData>
  <sheetProtection/>
  <mergeCells count="2">
    <mergeCell ref="A1:D1"/>
    <mergeCell ref="A2:D2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4">
      <selection activeCell="D9" sqref="D9"/>
    </sheetView>
  </sheetViews>
  <sheetFormatPr defaultColWidth="11.421875" defaultRowHeight="12.75"/>
  <cols>
    <col min="1" max="1" width="36.28125" style="0" customWidth="1"/>
    <col min="2" max="2" width="48.8515625" style="0" customWidth="1"/>
    <col min="3" max="3" width="17.140625" style="0" customWidth="1"/>
    <col min="4" max="4" width="14.7109375" style="0" customWidth="1"/>
    <col min="6" max="6" width="11.421875" style="0" customWidth="1"/>
  </cols>
  <sheetData>
    <row r="1" spans="1:2" ht="18">
      <c r="A1" s="695" t="s">
        <v>76</v>
      </c>
      <c r="B1" s="695"/>
    </row>
    <row r="2" spans="1:2" ht="18">
      <c r="A2" s="695" t="s">
        <v>222</v>
      </c>
      <c r="B2" s="695"/>
    </row>
    <row r="3" spans="1:2" ht="18">
      <c r="A3" s="44"/>
      <c r="B3" s="44"/>
    </row>
    <row r="4" spans="1:3" ht="49.5" customHeight="1">
      <c r="A4" s="44" t="s">
        <v>65</v>
      </c>
      <c r="B4" s="47">
        <v>11990414.65</v>
      </c>
      <c r="C4" s="47"/>
    </row>
    <row r="5" spans="1:2" ht="49.5" customHeight="1">
      <c r="A5" s="44" t="s">
        <v>78</v>
      </c>
      <c r="B5" s="48">
        <f>+'relacion ingresos'!H37</f>
        <v>7992433.79</v>
      </c>
    </row>
    <row r="6" spans="1:3" ht="49.5" customHeight="1">
      <c r="A6" s="44" t="s">
        <v>79</v>
      </c>
      <c r="B6" s="45">
        <f>+B4+B5</f>
        <v>19982848.44</v>
      </c>
      <c r="C6" s="59"/>
    </row>
    <row r="7" spans="1:2" ht="49.5" customHeight="1">
      <c r="A7" s="46" t="s">
        <v>80</v>
      </c>
      <c r="B7" s="49">
        <f>+'relacion de gastos'!K27</f>
        <v>7303479.749999999</v>
      </c>
    </row>
    <row r="8" spans="1:4" ht="49.5" customHeight="1">
      <c r="A8" s="46" t="s">
        <v>81</v>
      </c>
      <c r="B8" s="348">
        <f>+B6-B7</f>
        <v>12679368.690000001</v>
      </c>
      <c r="C8" s="338"/>
      <c r="D8" s="57"/>
    </row>
    <row r="9" spans="1:5" ht="84.75" customHeight="1">
      <c r="A9" s="44" t="s">
        <v>81</v>
      </c>
      <c r="B9" s="50">
        <f>+B8</f>
        <v>12679368.690000001</v>
      </c>
      <c r="C9" s="78"/>
      <c r="D9" s="9"/>
      <c r="E9" s="9" t="s">
        <v>111</v>
      </c>
    </row>
    <row r="10" spans="1:2" ht="49.5" customHeight="1">
      <c r="A10" s="46" t="s">
        <v>77</v>
      </c>
      <c r="B10" s="48">
        <f>+B4</f>
        <v>11990414.65</v>
      </c>
    </row>
    <row r="11" spans="1:3" ht="49.5" customHeight="1">
      <c r="A11" s="44" t="s">
        <v>112</v>
      </c>
      <c r="B11" s="81">
        <f>+B9-B10</f>
        <v>688954.040000001</v>
      </c>
      <c r="C11" s="59"/>
    </row>
    <row r="12" ht="12.75">
      <c r="B12" s="79"/>
    </row>
    <row r="13" ht="12.75">
      <c r="B13" s="59"/>
    </row>
    <row r="14" ht="12.75">
      <c r="B14" s="345"/>
    </row>
    <row r="17" ht="12.75">
      <c r="B17" s="96"/>
    </row>
  </sheetData>
  <sheetProtection/>
  <mergeCells count="2">
    <mergeCell ref="A1:B1"/>
    <mergeCell ref="A2:B2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22">
      <selection activeCell="A1" sqref="A1:G46"/>
    </sheetView>
  </sheetViews>
  <sheetFormatPr defaultColWidth="11.421875" defaultRowHeight="12.75"/>
  <cols>
    <col min="1" max="1" width="5.00390625" style="0" customWidth="1"/>
    <col min="2" max="2" width="4.7109375" style="0" customWidth="1"/>
    <col min="3" max="3" width="4.8515625" style="0" customWidth="1"/>
    <col min="4" max="4" width="5.57421875" style="0" customWidth="1"/>
    <col min="5" max="5" width="42.8515625" style="0" customWidth="1"/>
    <col min="6" max="6" width="7.421875" style="0" customWidth="1"/>
    <col min="7" max="7" width="17.421875" style="0" customWidth="1"/>
    <col min="8" max="8" width="13.57421875" style="0" customWidth="1"/>
  </cols>
  <sheetData>
    <row r="1" spans="1:7" ht="12.75">
      <c r="A1" s="701" t="s">
        <v>0</v>
      </c>
      <c r="B1" s="702"/>
      <c r="C1" s="702"/>
      <c r="D1" s="702"/>
      <c r="E1" s="702"/>
      <c r="F1" s="702"/>
      <c r="G1" s="703"/>
    </row>
    <row r="2" spans="1:7" ht="12.75">
      <c r="A2" s="470" t="s">
        <v>213</v>
      </c>
      <c r="B2" s="4"/>
      <c r="C2" s="4"/>
      <c r="D2" s="4"/>
      <c r="E2" s="4"/>
      <c r="F2" s="471"/>
      <c r="G2" s="472" t="s">
        <v>1</v>
      </c>
    </row>
    <row r="3" spans="1:7" ht="12.75">
      <c r="A3" s="5" t="s">
        <v>2</v>
      </c>
      <c r="B3" s="4"/>
      <c r="C3" s="4"/>
      <c r="D3" s="4"/>
      <c r="E3" s="4"/>
      <c r="F3" s="3" t="s">
        <v>3</v>
      </c>
      <c r="G3" s="25"/>
    </row>
    <row r="4" spans="1:7" ht="12.75">
      <c r="A4" s="5" t="s">
        <v>4</v>
      </c>
      <c r="B4" s="4"/>
      <c r="C4" s="4"/>
      <c r="D4" s="4"/>
      <c r="E4" s="4"/>
      <c r="F4" s="5" t="s">
        <v>5</v>
      </c>
      <c r="G4" s="26"/>
    </row>
    <row r="5" spans="1:7" ht="12.75">
      <c r="A5" s="5" t="s">
        <v>62</v>
      </c>
      <c r="B5" s="11" t="s">
        <v>223</v>
      </c>
      <c r="C5" s="4"/>
      <c r="D5" s="4"/>
      <c r="E5" s="4"/>
      <c r="F5" s="5" t="s">
        <v>6</v>
      </c>
      <c r="G5" s="26"/>
    </row>
    <row r="6" spans="1:7" ht="12.75">
      <c r="A6" s="5" t="s">
        <v>64</v>
      </c>
      <c r="B6" s="32">
        <v>2014</v>
      </c>
      <c r="C6" s="4"/>
      <c r="D6" s="4"/>
      <c r="E6" s="4"/>
      <c r="F6" s="6" t="s">
        <v>7</v>
      </c>
      <c r="G6" s="27"/>
    </row>
    <row r="7" spans="1:7" ht="3.75" customHeight="1" thickBot="1">
      <c r="A7" s="280"/>
      <c r="B7" s="130"/>
      <c r="C7" s="130"/>
      <c r="D7" s="130"/>
      <c r="E7" s="130"/>
      <c r="F7" s="130"/>
      <c r="G7" s="440"/>
    </row>
    <row r="8" spans="1:7" ht="15">
      <c r="A8" s="441"/>
      <c r="B8" s="442"/>
      <c r="C8" s="442"/>
      <c r="D8" s="442"/>
      <c r="E8" s="442"/>
      <c r="F8" s="99"/>
      <c r="G8" s="439"/>
    </row>
    <row r="9" spans="1:7" ht="15.75">
      <c r="A9" s="675" t="s">
        <v>8</v>
      </c>
      <c r="B9" s="696"/>
      <c r="C9" s="648"/>
      <c r="D9" s="233"/>
      <c r="E9" s="697" t="s">
        <v>9</v>
      </c>
      <c r="F9" s="697" t="s">
        <v>10</v>
      </c>
      <c r="G9" s="233" t="s">
        <v>11</v>
      </c>
    </row>
    <row r="10" spans="1:7" ht="15.75">
      <c r="A10" s="698">
        <v>2</v>
      </c>
      <c r="B10" s="699"/>
      <c r="C10" s="700"/>
      <c r="D10" s="370"/>
      <c r="E10" s="646"/>
      <c r="F10" s="646"/>
      <c r="G10" s="373" t="s">
        <v>12</v>
      </c>
    </row>
    <row r="11" spans="1:7" ht="15.75" thickBot="1">
      <c r="A11" s="280"/>
      <c r="B11" s="443"/>
      <c r="C11" s="130"/>
      <c r="D11" s="130"/>
      <c r="E11" s="443"/>
      <c r="F11" s="438"/>
      <c r="G11" s="444"/>
    </row>
    <row r="12" spans="1:7" ht="15.75">
      <c r="A12" s="137" t="s">
        <v>204</v>
      </c>
      <c r="B12" s="56" t="s">
        <v>203</v>
      </c>
      <c r="C12" s="369" t="s">
        <v>202</v>
      </c>
      <c r="D12" s="56" t="s">
        <v>201</v>
      </c>
      <c r="E12" s="445">
        <v>3</v>
      </c>
      <c r="F12" s="371">
        <v>4</v>
      </c>
      <c r="G12" s="371">
        <v>5</v>
      </c>
    </row>
    <row r="13" spans="1:7" ht="15.75">
      <c r="A13" s="181">
        <v>2</v>
      </c>
      <c r="B13" s="446"/>
      <c r="C13" s="372"/>
      <c r="D13" s="446"/>
      <c r="E13" s="447" t="s">
        <v>104</v>
      </c>
      <c r="F13" s="193">
        <v>100</v>
      </c>
      <c r="G13" s="448">
        <f>+G15+G18</f>
        <v>495028.55000000005</v>
      </c>
    </row>
    <row r="14" spans="1:7" ht="15.75">
      <c r="A14" s="449"/>
      <c r="B14" s="446"/>
      <c r="C14" s="372"/>
      <c r="D14" s="446"/>
      <c r="E14" s="450"/>
      <c r="F14" s="228"/>
      <c r="G14" s="448"/>
    </row>
    <row r="15" spans="1:7" ht="15.75">
      <c r="A15" s="181">
        <v>2</v>
      </c>
      <c r="B15" s="451">
        <v>1</v>
      </c>
      <c r="C15" s="187"/>
      <c r="D15" s="451"/>
      <c r="E15" s="447" t="s">
        <v>105</v>
      </c>
      <c r="F15" s="193">
        <v>100</v>
      </c>
      <c r="G15" s="452">
        <f>+G16</f>
        <v>268275.80000000005</v>
      </c>
    </row>
    <row r="16" spans="1:7" ht="15.75">
      <c r="A16" s="181">
        <v>2</v>
      </c>
      <c r="B16" s="451">
        <v>1</v>
      </c>
      <c r="C16" s="187">
        <v>1</v>
      </c>
      <c r="D16" s="451"/>
      <c r="E16" s="453" t="s">
        <v>106</v>
      </c>
      <c r="F16" s="228"/>
      <c r="G16" s="452">
        <f>230061.66+35072.68+2840+301.46</f>
        <v>268275.80000000005</v>
      </c>
    </row>
    <row r="17" spans="1:7" ht="15.75">
      <c r="A17" s="181"/>
      <c r="B17" s="451"/>
      <c r="C17" s="187"/>
      <c r="D17" s="451"/>
      <c r="E17" s="453"/>
      <c r="F17" s="228"/>
      <c r="G17" s="452"/>
    </row>
    <row r="18" spans="1:7" ht="15.75">
      <c r="A18" s="181">
        <v>2</v>
      </c>
      <c r="B18" s="451">
        <v>2</v>
      </c>
      <c r="C18" s="187"/>
      <c r="D18" s="451"/>
      <c r="E18" s="447" t="s">
        <v>107</v>
      </c>
      <c r="F18" s="193">
        <v>100</v>
      </c>
      <c r="G18" s="204">
        <f>+G19</f>
        <v>226752.75</v>
      </c>
    </row>
    <row r="19" spans="1:7" ht="15.75">
      <c r="A19" s="181">
        <v>2</v>
      </c>
      <c r="B19" s="451">
        <v>2</v>
      </c>
      <c r="C19" s="187">
        <v>1</v>
      </c>
      <c r="D19" s="451"/>
      <c r="E19" s="453" t="s">
        <v>108</v>
      </c>
      <c r="F19" s="228"/>
      <c r="G19" s="454">
        <f>223916.75+2836</f>
        <v>226752.75</v>
      </c>
    </row>
    <row r="20" spans="1:7" ht="15.75">
      <c r="A20" s="181"/>
      <c r="B20" s="451"/>
      <c r="C20" s="187"/>
      <c r="D20" s="451"/>
      <c r="E20" s="455"/>
      <c r="F20" s="438"/>
      <c r="G20" s="456"/>
    </row>
    <row r="21" spans="1:7" ht="15.75">
      <c r="A21" s="181">
        <v>4</v>
      </c>
      <c r="B21" s="451"/>
      <c r="C21" s="187"/>
      <c r="D21" s="451"/>
      <c r="E21" s="455" t="s">
        <v>13</v>
      </c>
      <c r="F21" s="193">
        <v>100</v>
      </c>
      <c r="G21" s="456">
        <f>+G22+G23</f>
        <v>6175923.24</v>
      </c>
    </row>
    <row r="22" spans="1:8" ht="15">
      <c r="A22" s="181">
        <v>4</v>
      </c>
      <c r="B22" s="451">
        <v>1</v>
      </c>
      <c r="C22" s="187">
        <v>1</v>
      </c>
      <c r="D22" s="451"/>
      <c r="E22" s="457" t="s">
        <v>14</v>
      </c>
      <c r="F22" s="193">
        <v>100</v>
      </c>
      <c r="G22" s="454">
        <f>+'relacion ingresos'!H18+'relacion ingresos'!H21</f>
        <v>128030</v>
      </c>
      <c r="H22" s="42"/>
    </row>
    <row r="23" spans="1:8" ht="15">
      <c r="A23" s="181">
        <v>4</v>
      </c>
      <c r="B23" s="451">
        <v>1</v>
      </c>
      <c r="C23" s="187">
        <v>2</v>
      </c>
      <c r="D23" s="451"/>
      <c r="E23" s="457" t="s">
        <v>15</v>
      </c>
      <c r="F23" s="193">
        <v>100</v>
      </c>
      <c r="G23" s="454">
        <f>+'relacion ingresos'!H8+'relacion ingresos'!H9+'relacion ingresos'!H10+'relacion ingresos'!H35</f>
        <v>6047893.24</v>
      </c>
      <c r="H23" s="42"/>
    </row>
    <row r="24" spans="1:7" ht="15">
      <c r="A24" s="181"/>
      <c r="B24" s="451"/>
      <c r="C24" s="187"/>
      <c r="D24" s="451"/>
      <c r="E24" s="457"/>
      <c r="F24" s="193"/>
      <c r="G24" s="202"/>
    </row>
    <row r="25" spans="1:7" ht="15.75">
      <c r="A25" s="181">
        <v>5</v>
      </c>
      <c r="B25" s="451"/>
      <c r="C25" s="187"/>
      <c r="D25" s="451"/>
      <c r="E25" s="455" t="s">
        <v>16</v>
      </c>
      <c r="F25" s="193"/>
      <c r="G25" s="456">
        <f>+G27+G30+G33+G36</f>
        <v>1321482</v>
      </c>
    </row>
    <row r="26" spans="1:7" ht="15.75">
      <c r="A26" s="181"/>
      <c r="B26" s="451"/>
      <c r="C26" s="187"/>
      <c r="D26" s="451"/>
      <c r="E26" s="455"/>
      <c r="F26" s="193"/>
      <c r="G26" s="456"/>
    </row>
    <row r="27" spans="1:7" ht="15.75">
      <c r="A27" s="181">
        <v>5</v>
      </c>
      <c r="B27" s="451">
        <v>1</v>
      </c>
      <c r="C27" s="187"/>
      <c r="D27" s="451"/>
      <c r="E27" s="455" t="s">
        <v>17</v>
      </c>
      <c r="F27" s="193">
        <v>9995</v>
      </c>
      <c r="G27" s="456">
        <f>+G28</f>
        <v>90268</v>
      </c>
    </row>
    <row r="28" spans="1:7" ht="15">
      <c r="A28" s="181">
        <v>5</v>
      </c>
      <c r="B28" s="451">
        <v>1</v>
      </c>
      <c r="C28" s="187">
        <v>1</v>
      </c>
      <c r="D28" s="451" t="s">
        <v>205</v>
      </c>
      <c r="E28" s="457" t="s">
        <v>18</v>
      </c>
      <c r="F28" s="193"/>
      <c r="G28" s="454">
        <f>+'relacion ingresos'!H12+'relacion ingresos'!H14+'relacion ingresos'!H17+'relacion ingresos'!H23+'relacion ingresos'!H24+'relacion ingresos'!H25+'relacion ingresos'!H26+'relacion ingresos'!H27+'relacion ingresos'!H28+'relacion ingresos'!H29</f>
        <v>90268</v>
      </c>
    </row>
    <row r="29" spans="1:7" ht="15">
      <c r="A29" s="280"/>
      <c r="B29" s="457"/>
      <c r="C29" s="130"/>
      <c r="D29" s="457"/>
      <c r="E29" s="457"/>
      <c r="F29" s="438"/>
      <c r="G29" s="454"/>
    </row>
    <row r="30" spans="1:7" ht="15.75">
      <c r="A30" s="181">
        <v>5</v>
      </c>
      <c r="B30" s="451">
        <v>1</v>
      </c>
      <c r="C30" s="187"/>
      <c r="D30" s="451"/>
      <c r="E30" s="455" t="s">
        <v>19</v>
      </c>
      <c r="F30" s="193">
        <v>9995</v>
      </c>
      <c r="G30" s="456">
        <f>+G31</f>
        <v>658530</v>
      </c>
    </row>
    <row r="31" spans="1:7" ht="15">
      <c r="A31" s="181">
        <v>5</v>
      </c>
      <c r="B31" s="451">
        <v>1</v>
      </c>
      <c r="C31" s="187">
        <v>2</v>
      </c>
      <c r="D31" s="451" t="s">
        <v>206</v>
      </c>
      <c r="E31" s="457" t="s">
        <v>18</v>
      </c>
      <c r="F31" s="193">
        <v>9995</v>
      </c>
      <c r="G31" s="454">
        <f>+'relacion ingresos'!H11+'relacion ingresos'!H13+'relacion ingresos'!H22</f>
        <v>658530</v>
      </c>
    </row>
    <row r="32" spans="1:7" ht="15">
      <c r="A32" s="280"/>
      <c r="B32" s="457"/>
      <c r="C32" s="130"/>
      <c r="D32" s="457"/>
      <c r="E32" s="457"/>
      <c r="F32" s="438"/>
      <c r="G32" s="454"/>
    </row>
    <row r="33" spans="1:7" ht="15.75">
      <c r="A33" s="181">
        <v>6</v>
      </c>
      <c r="B33" s="451">
        <v>1</v>
      </c>
      <c r="C33" s="187"/>
      <c r="D33" s="451"/>
      <c r="E33" s="455" t="s">
        <v>20</v>
      </c>
      <c r="F33" s="193">
        <v>9995</v>
      </c>
      <c r="G33" s="456">
        <f>+G34</f>
        <v>357300</v>
      </c>
    </row>
    <row r="34" spans="1:7" ht="15">
      <c r="A34" s="181"/>
      <c r="B34" s="451"/>
      <c r="C34" s="187"/>
      <c r="D34" s="451"/>
      <c r="E34" s="457" t="s">
        <v>21</v>
      </c>
      <c r="F34" s="193">
        <v>9995</v>
      </c>
      <c r="G34" s="454">
        <f>+'relacion ingresos'!H6+'relacion ingresos'!H7+'relacion ingresos'!H16</f>
        <v>357300</v>
      </c>
    </row>
    <row r="35" spans="1:7" ht="15">
      <c r="A35" s="280"/>
      <c r="B35" s="457"/>
      <c r="C35" s="130"/>
      <c r="D35" s="457"/>
      <c r="E35" s="457"/>
      <c r="F35" s="438"/>
      <c r="G35" s="454"/>
    </row>
    <row r="36" spans="1:7" ht="15.75">
      <c r="A36" s="181">
        <v>6</v>
      </c>
      <c r="B36" s="451"/>
      <c r="C36" s="187"/>
      <c r="D36" s="451"/>
      <c r="E36" s="455" t="s">
        <v>16</v>
      </c>
      <c r="F36" s="193">
        <v>9995</v>
      </c>
      <c r="G36" s="456">
        <f>+G37</f>
        <v>215384</v>
      </c>
    </row>
    <row r="37" spans="1:8" ht="15">
      <c r="A37" s="181">
        <v>6</v>
      </c>
      <c r="B37" s="451">
        <v>4</v>
      </c>
      <c r="C37" s="187">
        <v>1</v>
      </c>
      <c r="D37" s="451"/>
      <c r="E37" s="457" t="s">
        <v>207</v>
      </c>
      <c r="F37" s="193">
        <v>9995</v>
      </c>
      <c r="G37" s="454">
        <f>+'relacion ingresos'!H15+'relacion ingresos'!H19+'relacion ingresos'!H20+'relacion ingresos'!H31+'relacion ingresos'!H32+'relacion ingresos'!H34+'relacion ingresos'!H33</f>
        <v>215384</v>
      </c>
      <c r="H37" s="37"/>
    </row>
    <row r="38" spans="1:7" ht="15">
      <c r="A38" s="181"/>
      <c r="B38" s="451"/>
      <c r="C38" s="187"/>
      <c r="D38" s="451"/>
      <c r="E38" s="457"/>
      <c r="F38" s="193"/>
      <c r="G38" s="458"/>
    </row>
    <row r="39" spans="1:8" ht="15.75">
      <c r="A39" s="181"/>
      <c r="B39" s="451"/>
      <c r="C39" s="187"/>
      <c r="D39" s="451"/>
      <c r="E39" s="455" t="s">
        <v>91</v>
      </c>
      <c r="F39" s="459"/>
      <c r="G39" s="456">
        <f>+G13+G21+G25</f>
        <v>7992433.79</v>
      </c>
      <c r="H39" s="37"/>
    </row>
    <row r="40" spans="1:7" ht="15">
      <c r="A40" s="460"/>
      <c r="B40" s="461"/>
      <c r="C40" s="462"/>
      <c r="D40" s="463"/>
      <c r="E40" s="464"/>
      <c r="F40" s="439"/>
      <c r="G40" s="465"/>
    </row>
    <row r="41" spans="1:7" ht="16.5" thickBot="1">
      <c r="A41" s="466"/>
      <c r="B41" s="467"/>
      <c r="C41" s="466"/>
      <c r="D41" s="467"/>
      <c r="E41" s="468" t="s">
        <v>38</v>
      </c>
      <c r="F41" s="466"/>
      <c r="G41" s="437">
        <f>+G39</f>
        <v>7992433.79</v>
      </c>
    </row>
    <row r="42" spans="1:7" ht="16.5" thickTop="1">
      <c r="A42" s="130"/>
      <c r="B42" s="130"/>
      <c r="C42" s="130"/>
      <c r="D42" s="130"/>
      <c r="E42" s="124"/>
      <c r="F42" s="130"/>
      <c r="G42" s="336"/>
    </row>
    <row r="43" spans="1:8" ht="15.75">
      <c r="A43" s="130"/>
      <c r="B43" s="130"/>
      <c r="C43" s="130"/>
      <c r="D43" s="130"/>
      <c r="E43" s="124"/>
      <c r="F43" s="130"/>
      <c r="G43" s="116"/>
      <c r="H43" s="37">
        <f>+'relacion ingresos'!H37-'EJ. INGRESO'!G41</f>
        <v>0</v>
      </c>
    </row>
    <row r="44" spans="1:7" ht="15">
      <c r="A44" s="187" t="s">
        <v>42</v>
      </c>
      <c r="B44" s="187"/>
      <c r="C44" s="187"/>
      <c r="D44" s="187"/>
      <c r="E44" s="469" t="s">
        <v>43</v>
      </c>
      <c r="F44" s="187"/>
      <c r="G44" s="187"/>
    </row>
    <row r="45" spans="1:7" ht="12.75">
      <c r="A45" s="28"/>
      <c r="B45" s="31" t="s">
        <v>41</v>
      </c>
      <c r="C45" s="28"/>
      <c r="D45" s="28"/>
      <c r="E45" s="31" t="s">
        <v>113</v>
      </c>
      <c r="F45" s="34"/>
      <c r="G45" s="34"/>
    </row>
  </sheetData>
  <sheetProtection/>
  <mergeCells count="5">
    <mergeCell ref="A9:C9"/>
    <mergeCell ref="E9:E10"/>
    <mergeCell ref="A10:C10"/>
    <mergeCell ref="A1:G1"/>
    <mergeCell ref="F9:F10"/>
  </mergeCells>
  <printOptions/>
  <pageMargins left="0.75" right="0.75" top="1" bottom="1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9"/>
  <sheetViews>
    <sheetView view="pageBreakPreview" zoomScale="110" zoomScaleSheetLayoutView="110" workbookViewId="0" topLeftCell="F297">
      <selection activeCell="N313" sqref="N313"/>
    </sheetView>
  </sheetViews>
  <sheetFormatPr defaultColWidth="11.421875" defaultRowHeight="12.75"/>
  <cols>
    <col min="1" max="1" width="4.7109375" style="0" customWidth="1"/>
    <col min="2" max="2" width="6.140625" style="0" customWidth="1"/>
    <col min="3" max="3" width="6.28125" style="0" customWidth="1"/>
    <col min="4" max="4" width="4.7109375" style="0" customWidth="1"/>
    <col min="5" max="5" width="5.57421875" style="0" customWidth="1"/>
    <col min="6" max="6" width="7.57421875" style="0" customWidth="1"/>
    <col min="7" max="7" width="7.28125" style="0" customWidth="1"/>
    <col min="8" max="13" width="3.28125" style="0" customWidth="1"/>
    <col min="14" max="14" width="55.7109375" style="0" customWidth="1"/>
    <col min="15" max="15" width="15.140625" style="0" customWidth="1"/>
    <col min="16" max="16" width="15.57421875" style="0" customWidth="1"/>
    <col min="17" max="17" width="15.00390625" style="0" customWidth="1"/>
    <col min="18" max="18" width="14.421875" style="0" bestFit="1" customWidth="1"/>
    <col min="19" max="19" width="22.140625" style="0" customWidth="1"/>
  </cols>
  <sheetData>
    <row r="1" spans="1:17" ht="13.5" thickBot="1">
      <c r="A1" s="633">
        <v>1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5"/>
    </row>
    <row r="2" spans="1:17" ht="15">
      <c r="A2" s="727" t="s">
        <v>22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9"/>
    </row>
    <row r="3" spans="1:18" ht="14.25">
      <c r="A3" s="47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85"/>
      <c r="Q3" s="315" t="s">
        <v>23</v>
      </c>
      <c r="R3" s="4"/>
    </row>
    <row r="4" spans="1:18" ht="15">
      <c r="A4" s="480" t="s">
        <v>133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73"/>
      <c r="P4" s="313" t="s">
        <v>3</v>
      </c>
      <c r="Q4" s="314"/>
      <c r="R4" s="4"/>
    </row>
    <row r="5" spans="1:18" ht="15">
      <c r="A5" s="480" t="s">
        <v>4</v>
      </c>
      <c r="B5" s="1"/>
      <c r="C5" s="35">
        <v>5120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5"/>
      <c r="P5" s="88" t="s">
        <v>5</v>
      </c>
      <c r="Q5" s="89"/>
      <c r="R5" s="9"/>
    </row>
    <row r="6" spans="1:18" ht="15">
      <c r="A6" s="480" t="s">
        <v>63</v>
      </c>
      <c r="B6" s="35"/>
      <c r="C6" s="35" t="s">
        <v>223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5"/>
      <c r="P6" s="88" t="s">
        <v>6</v>
      </c>
      <c r="Q6" s="89"/>
      <c r="R6" s="9"/>
    </row>
    <row r="7" spans="1:18" ht="15">
      <c r="A7" s="480" t="s">
        <v>64</v>
      </c>
      <c r="B7" s="35">
        <v>2014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35"/>
      <c r="P7" s="90" t="s">
        <v>7</v>
      </c>
      <c r="Q7" s="91"/>
      <c r="R7" s="9"/>
    </row>
    <row r="8" spans="1:18" ht="15.75" thickBot="1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  <c r="N8" s="482"/>
      <c r="O8" s="482"/>
      <c r="P8" s="483"/>
      <c r="Q8" s="484"/>
      <c r="R8" s="9"/>
    </row>
    <row r="9" spans="1:18" ht="15.75" thickBot="1">
      <c r="A9" s="745" t="s">
        <v>24</v>
      </c>
      <c r="B9" s="746"/>
      <c r="C9" s="746"/>
      <c r="D9" s="746"/>
      <c r="E9" s="746"/>
      <c r="F9" s="746"/>
      <c r="G9" s="746"/>
      <c r="H9" s="746"/>
      <c r="I9" s="746"/>
      <c r="J9" s="746"/>
      <c r="K9" s="746"/>
      <c r="L9" s="746"/>
      <c r="M9" s="746"/>
      <c r="N9" s="746"/>
      <c r="O9" s="738" t="s">
        <v>25</v>
      </c>
      <c r="P9" s="728"/>
      <c r="Q9" s="729"/>
      <c r="R9" s="9"/>
    </row>
    <row r="10" spans="1:18" ht="15.75" thickBot="1">
      <c r="A10" s="736" t="s">
        <v>29</v>
      </c>
      <c r="B10" s="486" t="s">
        <v>30</v>
      </c>
      <c r="C10" s="737" t="s">
        <v>31</v>
      </c>
      <c r="D10" s="486" t="s">
        <v>32</v>
      </c>
      <c r="E10" s="486" t="s">
        <v>33</v>
      </c>
      <c r="F10" s="743" t="s">
        <v>34</v>
      </c>
      <c r="G10" s="737" t="s">
        <v>35</v>
      </c>
      <c r="H10" s="485"/>
      <c r="I10" s="485"/>
      <c r="J10" s="485"/>
      <c r="K10" s="485"/>
      <c r="L10" s="485"/>
      <c r="M10" s="485"/>
      <c r="N10" s="485" t="s">
        <v>190</v>
      </c>
      <c r="O10" s="740">
        <v>3</v>
      </c>
      <c r="P10" s="740">
        <v>4</v>
      </c>
      <c r="Q10" s="721">
        <v>5</v>
      </c>
      <c r="R10" s="9"/>
    </row>
    <row r="11" spans="1:18" ht="59.25">
      <c r="A11" s="714"/>
      <c r="B11" s="375" t="s">
        <v>29</v>
      </c>
      <c r="C11" s="716"/>
      <c r="D11" s="375" t="s">
        <v>36</v>
      </c>
      <c r="E11" s="375" t="s">
        <v>37</v>
      </c>
      <c r="F11" s="744"/>
      <c r="G11" s="716"/>
      <c r="H11" s="487" t="s">
        <v>109</v>
      </c>
      <c r="I11" s="487" t="s">
        <v>134</v>
      </c>
      <c r="J11" s="487" t="s">
        <v>135</v>
      </c>
      <c r="K11" s="488" t="s">
        <v>136</v>
      </c>
      <c r="L11" s="487" t="s">
        <v>137</v>
      </c>
      <c r="M11" s="489"/>
      <c r="N11" s="489" t="s">
        <v>138</v>
      </c>
      <c r="O11" s="720"/>
      <c r="P11" s="720"/>
      <c r="Q11" s="710"/>
      <c r="R11" s="9"/>
    </row>
    <row r="12" spans="1:18" ht="0.75" customHeight="1" thickBot="1">
      <c r="A12" s="722">
        <v>2</v>
      </c>
      <c r="B12" s="723"/>
      <c r="C12" s="723"/>
      <c r="D12" s="723"/>
      <c r="E12" s="723"/>
      <c r="F12" s="723"/>
      <c r="G12" s="706"/>
      <c r="H12" s="490"/>
      <c r="I12" s="490"/>
      <c r="J12" s="490"/>
      <c r="K12" s="490"/>
      <c r="L12" s="490"/>
      <c r="M12" s="490"/>
      <c r="N12" s="490"/>
      <c r="O12" s="474" t="s">
        <v>26</v>
      </c>
      <c r="P12" s="474" t="s">
        <v>27</v>
      </c>
      <c r="Q12" s="491" t="s">
        <v>28</v>
      </c>
      <c r="R12" s="9"/>
    </row>
    <row r="13" spans="1:18" ht="15" thickBot="1">
      <c r="A13" s="492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1"/>
      <c r="Q13" s="494"/>
      <c r="R13" s="9"/>
    </row>
    <row r="14" spans="1:18" ht="15.75" thickBot="1">
      <c r="A14" s="495">
        <v>11</v>
      </c>
      <c r="B14" s="496" t="s">
        <v>192</v>
      </c>
      <c r="C14" s="497" t="s">
        <v>192</v>
      </c>
      <c r="D14" s="498">
        <v>0.1</v>
      </c>
      <c r="E14" s="498" t="s">
        <v>191</v>
      </c>
      <c r="F14" s="499" t="s">
        <v>188</v>
      </c>
      <c r="G14" s="498"/>
      <c r="H14" s="500">
        <v>2</v>
      </c>
      <c r="I14" s="500"/>
      <c r="J14" s="500"/>
      <c r="K14" s="500"/>
      <c r="L14" s="500"/>
      <c r="M14" s="500"/>
      <c r="N14" s="500" t="s">
        <v>184</v>
      </c>
      <c r="O14" s="331"/>
      <c r="P14" s="501"/>
      <c r="Q14" s="502"/>
      <c r="R14" s="60"/>
    </row>
    <row r="15" spans="1:18" ht="15">
      <c r="A15" s="503"/>
      <c r="B15" s="504"/>
      <c r="C15" s="504"/>
      <c r="D15" s="504"/>
      <c r="E15" s="504"/>
      <c r="F15" s="498"/>
      <c r="G15" s="504"/>
      <c r="H15" s="333">
        <v>2</v>
      </c>
      <c r="I15" s="333">
        <v>1</v>
      </c>
      <c r="J15" s="333"/>
      <c r="K15" s="333"/>
      <c r="L15" s="333"/>
      <c r="M15" s="333"/>
      <c r="N15" s="333" t="s">
        <v>114</v>
      </c>
      <c r="O15" s="505">
        <f>+P15-Q15</f>
        <v>471507.46999999974</v>
      </c>
      <c r="P15" s="506">
        <f>+P17+P21+P24+P27</f>
        <v>2712547.63</v>
      </c>
      <c r="Q15" s="507">
        <f>+Q17+Q21+Q24</f>
        <v>2241040.16</v>
      </c>
      <c r="R15" s="60"/>
    </row>
    <row r="16" spans="1:18" ht="15">
      <c r="A16" s="495"/>
      <c r="B16" s="498"/>
      <c r="C16" s="498"/>
      <c r="D16" s="498"/>
      <c r="E16" s="498"/>
      <c r="F16" s="498"/>
      <c r="G16" s="498"/>
      <c r="H16" s="76">
        <v>2</v>
      </c>
      <c r="I16" s="76">
        <v>1</v>
      </c>
      <c r="J16" s="76">
        <v>1</v>
      </c>
      <c r="K16" s="76"/>
      <c r="L16" s="76"/>
      <c r="M16" s="76"/>
      <c r="N16" s="76" t="s">
        <v>115</v>
      </c>
      <c r="O16" s="508"/>
      <c r="P16" s="509"/>
      <c r="Q16" s="510"/>
      <c r="R16" s="9"/>
    </row>
    <row r="17" spans="1:18" ht="15">
      <c r="A17" s="495"/>
      <c r="B17" s="498"/>
      <c r="C17" s="498"/>
      <c r="D17" s="498"/>
      <c r="E17" s="498"/>
      <c r="F17" s="498" t="s">
        <v>188</v>
      </c>
      <c r="G17" s="498"/>
      <c r="H17" s="511">
        <v>2</v>
      </c>
      <c r="I17" s="511">
        <v>1</v>
      </c>
      <c r="J17" s="511">
        <v>1</v>
      </c>
      <c r="K17" s="511">
        <v>1</v>
      </c>
      <c r="L17" s="511"/>
      <c r="M17" s="511"/>
      <c r="N17" s="512" t="s">
        <v>148</v>
      </c>
      <c r="O17" s="508"/>
      <c r="P17" s="509">
        <f>+P18+P19</f>
        <v>1989205.16</v>
      </c>
      <c r="Q17" s="510">
        <f>+Q18+Q19</f>
        <v>1831250.16</v>
      </c>
      <c r="R17" s="9"/>
    </row>
    <row r="18" spans="1:18" ht="15">
      <c r="A18" s="495"/>
      <c r="B18" s="498"/>
      <c r="C18" s="498"/>
      <c r="D18" s="498"/>
      <c r="E18" s="498"/>
      <c r="F18" s="498" t="s">
        <v>188</v>
      </c>
      <c r="G18" s="513">
        <v>100</v>
      </c>
      <c r="H18" s="290">
        <v>2</v>
      </c>
      <c r="I18" s="290">
        <v>1</v>
      </c>
      <c r="J18" s="290">
        <v>1</v>
      </c>
      <c r="K18" s="290">
        <v>1</v>
      </c>
      <c r="L18" s="290">
        <v>0</v>
      </c>
      <c r="M18" s="290">
        <v>1</v>
      </c>
      <c r="N18" s="290" t="s">
        <v>149</v>
      </c>
      <c r="O18" s="508"/>
      <c r="P18" s="514">
        <f>1648350+157955</f>
        <v>1806305</v>
      </c>
      <c r="Q18" s="515">
        <v>1648350</v>
      </c>
      <c r="R18" s="9"/>
    </row>
    <row r="19" spans="1:18" ht="15">
      <c r="A19" s="495"/>
      <c r="B19" s="498"/>
      <c r="C19" s="498"/>
      <c r="D19" s="498"/>
      <c r="E19" s="498"/>
      <c r="F19" s="498"/>
      <c r="G19" s="498">
        <v>100</v>
      </c>
      <c r="H19" s="290">
        <v>2</v>
      </c>
      <c r="I19" s="516">
        <v>1</v>
      </c>
      <c r="J19" s="516">
        <v>1</v>
      </c>
      <c r="K19" s="290">
        <v>5</v>
      </c>
      <c r="L19" s="290">
        <v>0</v>
      </c>
      <c r="M19" s="290">
        <v>1</v>
      </c>
      <c r="N19" s="290" t="s">
        <v>197</v>
      </c>
      <c r="O19" s="508"/>
      <c r="P19" s="514">
        <v>182900.16</v>
      </c>
      <c r="Q19" s="515">
        <v>182900.16</v>
      </c>
      <c r="R19" s="9"/>
    </row>
    <row r="20" spans="1:18" ht="15">
      <c r="A20" s="495"/>
      <c r="B20" s="498"/>
      <c r="C20" s="498"/>
      <c r="D20" s="498"/>
      <c r="E20" s="498"/>
      <c r="F20" s="498"/>
      <c r="G20" s="498"/>
      <c r="H20" s="76"/>
      <c r="I20" s="76"/>
      <c r="J20" s="76"/>
      <c r="K20" s="76"/>
      <c r="L20" s="76"/>
      <c r="M20" s="76"/>
      <c r="N20" s="76"/>
      <c r="O20" s="508"/>
      <c r="P20" s="509"/>
      <c r="Q20" s="510"/>
      <c r="R20" s="9"/>
    </row>
    <row r="21" spans="1:18" ht="14.25" customHeight="1">
      <c r="A21" s="495"/>
      <c r="B21" s="498"/>
      <c r="C21" s="498"/>
      <c r="D21" s="498"/>
      <c r="E21" s="498"/>
      <c r="F21" s="498"/>
      <c r="G21" s="498"/>
      <c r="H21" s="76">
        <v>2</v>
      </c>
      <c r="I21" s="76">
        <v>1</v>
      </c>
      <c r="J21" s="76">
        <v>1</v>
      </c>
      <c r="K21" s="76">
        <v>2</v>
      </c>
      <c r="L21" s="76"/>
      <c r="M21" s="76"/>
      <c r="N21" s="76" t="s">
        <v>212</v>
      </c>
      <c r="O21" s="517"/>
      <c r="P21" s="518">
        <f>+P22</f>
        <v>452766.67</v>
      </c>
      <c r="Q21" s="295">
        <f>+Q22</f>
        <v>407490</v>
      </c>
      <c r="R21" s="9"/>
    </row>
    <row r="22" spans="1:18" ht="14.25" customHeight="1">
      <c r="A22" s="495"/>
      <c r="B22" s="498"/>
      <c r="C22" s="498"/>
      <c r="D22" s="498"/>
      <c r="E22" s="498"/>
      <c r="F22" s="498" t="s">
        <v>188</v>
      </c>
      <c r="G22" s="498">
        <v>9995</v>
      </c>
      <c r="H22" s="290">
        <v>2</v>
      </c>
      <c r="I22" s="290">
        <v>1</v>
      </c>
      <c r="J22" s="290">
        <v>1</v>
      </c>
      <c r="K22" s="290">
        <v>2</v>
      </c>
      <c r="L22" s="290">
        <v>0</v>
      </c>
      <c r="M22" s="290">
        <v>1</v>
      </c>
      <c r="N22" s="290" t="s">
        <v>116</v>
      </c>
      <c r="O22" s="519"/>
      <c r="P22" s="302">
        <v>452766.67</v>
      </c>
      <c r="Q22" s="293">
        <v>407490</v>
      </c>
      <c r="R22" s="9"/>
    </row>
    <row r="23" spans="1:18" ht="14.25" customHeight="1">
      <c r="A23" s="495"/>
      <c r="B23" s="498"/>
      <c r="C23" s="498"/>
      <c r="D23" s="498"/>
      <c r="E23" s="498"/>
      <c r="F23" s="498"/>
      <c r="G23" s="498"/>
      <c r="H23" s="520"/>
      <c r="I23" s="290"/>
      <c r="J23" s="290"/>
      <c r="K23" s="290"/>
      <c r="L23" s="290"/>
      <c r="M23" s="290"/>
      <c r="N23" s="290"/>
      <c r="O23" s="519"/>
      <c r="P23" s="302"/>
      <c r="Q23" s="293"/>
      <c r="R23" s="9"/>
    </row>
    <row r="24" spans="1:19" ht="14.25" customHeight="1">
      <c r="A24" s="495"/>
      <c r="B24" s="498"/>
      <c r="C24" s="498"/>
      <c r="D24" s="498"/>
      <c r="E24" s="498"/>
      <c r="F24" s="498"/>
      <c r="G24" s="498"/>
      <c r="H24" s="521">
        <v>2</v>
      </c>
      <c r="I24" s="76">
        <v>1</v>
      </c>
      <c r="J24" s="76">
        <v>2</v>
      </c>
      <c r="K24" s="76"/>
      <c r="L24" s="76"/>
      <c r="M24" s="76"/>
      <c r="N24" s="76" t="s">
        <v>117</v>
      </c>
      <c r="O24" s="519"/>
      <c r="P24" s="294">
        <f>+P25</f>
        <v>2300</v>
      </c>
      <c r="Q24" s="295">
        <f>+Q25</f>
        <v>2300</v>
      </c>
      <c r="R24" s="9"/>
      <c r="S24" s="58"/>
    </row>
    <row r="25" spans="1:19" ht="14.25" customHeight="1">
      <c r="A25" s="495"/>
      <c r="B25" s="498"/>
      <c r="C25" s="498"/>
      <c r="D25" s="498"/>
      <c r="E25" s="498"/>
      <c r="F25" s="498" t="s">
        <v>188</v>
      </c>
      <c r="G25" s="498">
        <v>9995</v>
      </c>
      <c r="H25" s="520">
        <v>2</v>
      </c>
      <c r="I25" s="290">
        <v>1</v>
      </c>
      <c r="J25" s="290">
        <v>2</v>
      </c>
      <c r="K25" s="290">
        <v>2</v>
      </c>
      <c r="L25" s="290">
        <v>0</v>
      </c>
      <c r="M25" s="290">
        <v>4</v>
      </c>
      <c r="N25" s="290" t="s">
        <v>171</v>
      </c>
      <c r="O25" s="519"/>
      <c r="P25" s="291">
        <v>2300</v>
      </c>
      <c r="Q25" s="293">
        <v>2300</v>
      </c>
      <c r="R25" s="9"/>
      <c r="S25" s="58"/>
    </row>
    <row r="26" spans="1:19" ht="14.25" customHeight="1">
      <c r="A26" s="495"/>
      <c r="B26" s="498"/>
      <c r="C26" s="498"/>
      <c r="D26" s="498"/>
      <c r="E26" s="498"/>
      <c r="F26" s="498"/>
      <c r="G26" s="498"/>
      <c r="H26" s="520"/>
      <c r="I26" s="290"/>
      <c r="J26" s="290"/>
      <c r="K26" s="290"/>
      <c r="L26" s="290"/>
      <c r="M26" s="290"/>
      <c r="N26" s="290"/>
      <c r="O26" s="519"/>
      <c r="P26" s="291"/>
      <c r="Q26" s="293"/>
      <c r="R26" s="9"/>
      <c r="S26" s="58"/>
    </row>
    <row r="27" spans="1:19" ht="14.25" customHeight="1">
      <c r="A27" s="495"/>
      <c r="B27" s="498"/>
      <c r="C27" s="498"/>
      <c r="D27" s="498"/>
      <c r="E27" s="498"/>
      <c r="F27" s="498"/>
      <c r="G27" s="498"/>
      <c r="H27" s="521">
        <v>2</v>
      </c>
      <c r="I27" s="76">
        <v>1</v>
      </c>
      <c r="J27" s="76">
        <v>5</v>
      </c>
      <c r="K27" s="76"/>
      <c r="L27" s="76"/>
      <c r="M27" s="76"/>
      <c r="N27" s="76" t="s">
        <v>120</v>
      </c>
      <c r="O27" s="519"/>
      <c r="P27" s="294">
        <f>+P28+P29</f>
        <v>268275.8</v>
      </c>
      <c r="Q27" s="295"/>
      <c r="R27" s="9"/>
      <c r="S27" s="58"/>
    </row>
    <row r="28" spans="1:19" ht="14.25" customHeight="1">
      <c r="A28" s="495"/>
      <c r="B28" s="498"/>
      <c r="C28" s="498"/>
      <c r="D28" s="498"/>
      <c r="E28" s="498"/>
      <c r="F28" s="498" t="s">
        <v>188</v>
      </c>
      <c r="G28" s="498">
        <v>100</v>
      </c>
      <c r="H28" s="520">
        <v>2</v>
      </c>
      <c r="I28" s="290">
        <v>1</v>
      </c>
      <c r="J28" s="290">
        <v>5</v>
      </c>
      <c r="K28" s="290">
        <v>2</v>
      </c>
      <c r="L28" s="290">
        <v>0</v>
      </c>
      <c r="M28" s="290">
        <v>1</v>
      </c>
      <c r="N28" s="290" t="s">
        <v>185</v>
      </c>
      <c r="O28" s="519"/>
      <c r="P28" s="291">
        <v>232901.66</v>
      </c>
      <c r="Q28" s="293"/>
      <c r="R28" s="9"/>
      <c r="S28" s="58"/>
    </row>
    <row r="29" spans="1:19" ht="14.25" customHeight="1">
      <c r="A29" s="495"/>
      <c r="B29" s="498"/>
      <c r="C29" s="498"/>
      <c r="D29" s="498"/>
      <c r="E29" s="498"/>
      <c r="F29" s="498"/>
      <c r="G29" s="498">
        <v>100</v>
      </c>
      <c r="H29" s="520">
        <v>2</v>
      </c>
      <c r="I29" s="290">
        <v>1</v>
      </c>
      <c r="J29" s="290">
        <v>5</v>
      </c>
      <c r="K29" s="290">
        <v>3</v>
      </c>
      <c r="L29" s="290">
        <v>0</v>
      </c>
      <c r="M29" s="290">
        <v>1</v>
      </c>
      <c r="N29" s="290" t="s">
        <v>199</v>
      </c>
      <c r="O29" s="519"/>
      <c r="P29" s="291">
        <v>35374.14</v>
      </c>
      <c r="Q29" s="293"/>
      <c r="R29" s="9"/>
      <c r="S29" s="58"/>
    </row>
    <row r="30" spans="1:19" ht="14.25" customHeight="1">
      <c r="A30" s="495"/>
      <c r="B30" s="498"/>
      <c r="C30" s="498"/>
      <c r="D30" s="498"/>
      <c r="E30" s="498"/>
      <c r="F30" s="498"/>
      <c r="G30" s="498"/>
      <c r="H30" s="520"/>
      <c r="I30" s="290"/>
      <c r="J30" s="290"/>
      <c r="K30" s="290"/>
      <c r="L30" s="290"/>
      <c r="M30" s="290"/>
      <c r="N30" s="290"/>
      <c r="O30" s="519"/>
      <c r="P30" s="291"/>
      <c r="Q30" s="293"/>
      <c r="R30" s="9"/>
      <c r="S30" s="58"/>
    </row>
    <row r="31" spans="1:19" ht="14.25" customHeight="1">
      <c r="A31" s="495">
        <v>11</v>
      </c>
      <c r="B31" s="496" t="s">
        <v>192</v>
      </c>
      <c r="C31" s="497" t="s">
        <v>192</v>
      </c>
      <c r="D31" s="498">
        <v>0.1</v>
      </c>
      <c r="E31" s="498" t="s">
        <v>191</v>
      </c>
      <c r="F31" s="498" t="s">
        <v>188</v>
      </c>
      <c r="G31" s="498"/>
      <c r="H31" s="521">
        <v>2</v>
      </c>
      <c r="I31" s="76">
        <v>2</v>
      </c>
      <c r="J31" s="76"/>
      <c r="K31" s="76"/>
      <c r="L31" s="76"/>
      <c r="M31" s="76"/>
      <c r="N31" s="76" t="s">
        <v>121</v>
      </c>
      <c r="O31" s="522">
        <f>+P31-Q31</f>
        <v>712052.6299999999</v>
      </c>
      <c r="P31" s="294">
        <f>+P33+P40+P43+P50+P54+P58+P47</f>
        <v>1064526.94</v>
      </c>
      <c r="Q31" s="295">
        <f>+Q33+Q40+Q43+Q50+Q54+Q58</f>
        <v>352474.31</v>
      </c>
      <c r="R31" s="9"/>
      <c r="S31" s="58"/>
    </row>
    <row r="32" spans="1:19" ht="14.25" customHeight="1">
      <c r="A32" s="495"/>
      <c r="B32" s="498"/>
      <c r="C32" s="498"/>
      <c r="D32" s="498"/>
      <c r="E32" s="104"/>
      <c r="F32" s="498"/>
      <c r="G32" s="498"/>
      <c r="H32" s="521"/>
      <c r="I32" s="76"/>
      <c r="J32" s="76"/>
      <c r="K32" s="76"/>
      <c r="L32" s="76"/>
      <c r="M32" s="76"/>
      <c r="N32" s="76"/>
      <c r="O32" s="523"/>
      <c r="P32" s="294"/>
      <c r="Q32" s="295"/>
      <c r="R32" s="9"/>
      <c r="S32" s="58"/>
    </row>
    <row r="33" spans="1:19" ht="14.25" customHeight="1">
      <c r="A33" s="495"/>
      <c r="B33" s="498"/>
      <c r="C33" s="498"/>
      <c r="D33" s="498"/>
      <c r="E33" s="498"/>
      <c r="F33" s="498"/>
      <c r="G33" s="498"/>
      <c r="H33" s="521">
        <v>2</v>
      </c>
      <c r="I33" s="76">
        <v>2</v>
      </c>
      <c r="J33" s="76">
        <v>1</v>
      </c>
      <c r="K33" s="76"/>
      <c r="L33" s="76"/>
      <c r="M33" s="76"/>
      <c r="N33" s="76" t="s">
        <v>122</v>
      </c>
      <c r="O33" s="519"/>
      <c r="P33" s="331">
        <f>+P34+P35+P36+P37</f>
        <v>561043.94</v>
      </c>
      <c r="Q33" s="602">
        <f>+Q34+Q36+Q37</f>
        <v>30048</v>
      </c>
      <c r="R33" s="9"/>
      <c r="S33" s="58"/>
    </row>
    <row r="34" spans="1:19" ht="14.25" customHeight="1">
      <c r="A34" s="495"/>
      <c r="B34" s="498"/>
      <c r="C34" s="498"/>
      <c r="D34" s="498"/>
      <c r="E34" s="498"/>
      <c r="F34" s="498" t="s">
        <v>188</v>
      </c>
      <c r="G34" s="498">
        <v>9995</v>
      </c>
      <c r="H34" s="520">
        <v>2</v>
      </c>
      <c r="I34" s="290">
        <v>2</v>
      </c>
      <c r="J34" s="290">
        <v>1</v>
      </c>
      <c r="K34" s="290">
        <v>3</v>
      </c>
      <c r="L34" s="290">
        <v>0</v>
      </c>
      <c r="M34" s="290">
        <v>1</v>
      </c>
      <c r="N34" s="290" t="s">
        <v>124</v>
      </c>
      <c r="O34" s="519"/>
      <c r="P34" s="291">
        <f>6000+4500+2500+2500+2500+9107.53</f>
        <v>27107.53</v>
      </c>
      <c r="Q34" s="293">
        <f>6000+4500+2500+2500+2500</f>
        <v>18000</v>
      </c>
      <c r="R34" s="9"/>
      <c r="S34" s="58"/>
    </row>
    <row r="35" spans="1:19" ht="14.25" customHeight="1">
      <c r="A35" s="495"/>
      <c r="B35" s="498"/>
      <c r="C35" s="498"/>
      <c r="D35" s="498"/>
      <c r="E35" s="498"/>
      <c r="F35" s="498"/>
      <c r="G35" s="498">
        <v>9995</v>
      </c>
      <c r="H35" s="520">
        <v>2</v>
      </c>
      <c r="I35" s="290">
        <v>2</v>
      </c>
      <c r="J35" s="290">
        <v>1</v>
      </c>
      <c r="K35" s="290">
        <v>6</v>
      </c>
      <c r="L35" s="290">
        <v>0</v>
      </c>
      <c r="M35" s="290">
        <v>1</v>
      </c>
      <c r="N35" s="290" t="s">
        <v>156</v>
      </c>
      <c r="O35" s="519"/>
      <c r="P35" s="291">
        <v>509840.41</v>
      </c>
      <c r="Q35" s="293"/>
      <c r="R35" s="9"/>
      <c r="S35" s="58"/>
    </row>
    <row r="36" spans="1:19" ht="14.25" customHeight="1">
      <c r="A36" s="495"/>
      <c r="B36" s="498"/>
      <c r="C36" s="498"/>
      <c r="D36" s="498"/>
      <c r="E36" s="498"/>
      <c r="F36" s="498" t="s">
        <v>188</v>
      </c>
      <c r="G36" s="498">
        <v>9995</v>
      </c>
      <c r="H36" s="520">
        <v>2</v>
      </c>
      <c r="I36" s="290">
        <v>2</v>
      </c>
      <c r="J36" s="290">
        <v>1</v>
      </c>
      <c r="K36" s="290">
        <v>7</v>
      </c>
      <c r="L36" s="290">
        <v>0</v>
      </c>
      <c r="M36" s="290">
        <v>1</v>
      </c>
      <c r="N36" s="290" t="s">
        <v>155</v>
      </c>
      <c r="O36" s="519"/>
      <c r="P36" s="291">
        <f>8232+12048</f>
        <v>20280</v>
      </c>
      <c r="Q36" s="293">
        <v>8232</v>
      </c>
      <c r="R36" s="9"/>
      <c r="S36" s="58"/>
    </row>
    <row r="37" spans="1:19" ht="14.25" customHeight="1">
      <c r="A37" s="495"/>
      <c r="B37" s="498"/>
      <c r="C37" s="498"/>
      <c r="D37" s="498"/>
      <c r="E37" s="498"/>
      <c r="F37" s="498" t="s">
        <v>188</v>
      </c>
      <c r="G37" s="498">
        <v>9995</v>
      </c>
      <c r="H37" s="290">
        <v>2</v>
      </c>
      <c r="I37" s="290">
        <v>2</v>
      </c>
      <c r="J37" s="290">
        <v>1</v>
      </c>
      <c r="K37" s="290">
        <v>8</v>
      </c>
      <c r="L37" s="290">
        <v>0</v>
      </c>
      <c r="M37" s="290">
        <v>1</v>
      </c>
      <c r="N37" s="290" t="s">
        <v>182</v>
      </c>
      <c r="O37" s="519"/>
      <c r="P37" s="291">
        <f>3816</f>
        <v>3816</v>
      </c>
      <c r="Q37" s="293">
        <f>3816</f>
        <v>3816</v>
      </c>
      <c r="R37" s="9"/>
      <c r="S37" s="58"/>
    </row>
    <row r="38" spans="1:19" ht="14.25" customHeight="1">
      <c r="A38" s="495"/>
      <c r="B38" s="498"/>
      <c r="C38" s="498"/>
      <c r="D38" s="498"/>
      <c r="E38" s="498"/>
      <c r="F38" s="498"/>
      <c r="G38" s="13"/>
      <c r="H38" s="290"/>
      <c r="I38" s="290"/>
      <c r="J38" s="290"/>
      <c r="K38" s="290"/>
      <c r="L38" s="290"/>
      <c r="M38" s="290"/>
      <c r="N38" s="290"/>
      <c r="O38" s="519"/>
      <c r="P38" s="291"/>
      <c r="Q38" s="293"/>
      <c r="R38" s="9"/>
      <c r="S38" s="58"/>
    </row>
    <row r="39" spans="1:19" ht="14.25" customHeight="1">
      <c r="A39" s="495"/>
      <c r="B39" s="498"/>
      <c r="C39" s="498"/>
      <c r="D39" s="498"/>
      <c r="E39" s="498"/>
      <c r="F39" s="498"/>
      <c r="G39" s="1"/>
      <c r="H39" s="290"/>
      <c r="I39" s="290"/>
      <c r="J39" s="290"/>
      <c r="K39" s="290"/>
      <c r="L39" s="290"/>
      <c r="M39" s="290"/>
      <c r="N39" s="290"/>
      <c r="O39" s="519"/>
      <c r="P39" s="291"/>
      <c r="Q39" s="293"/>
      <c r="R39" s="9"/>
      <c r="S39" s="58"/>
    </row>
    <row r="40" spans="1:19" ht="14.25" customHeight="1">
      <c r="A40" s="495"/>
      <c r="B40" s="498"/>
      <c r="C40" s="498"/>
      <c r="D40" s="498"/>
      <c r="E40" s="498"/>
      <c r="F40" s="498"/>
      <c r="G40" s="104"/>
      <c r="H40" s="76">
        <v>2</v>
      </c>
      <c r="I40" s="76">
        <v>2</v>
      </c>
      <c r="J40" s="76">
        <v>2</v>
      </c>
      <c r="K40" s="290"/>
      <c r="L40" s="290"/>
      <c r="M40" s="290"/>
      <c r="N40" s="76" t="s">
        <v>176</v>
      </c>
      <c r="O40" s="519"/>
      <c r="P40" s="294">
        <f>+P41</f>
        <v>208479.98</v>
      </c>
      <c r="Q40" s="295">
        <f>+Q41</f>
        <v>208479.98</v>
      </c>
      <c r="R40" s="9"/>
      <c r="S40" s="58"/>
    </row>
    <row r="41" spans="1:19" ht="14.25" customHeight="1">
      <c r="A41" s="495"/>
      <c r="B41" s="498"/>
      <c r="C41" s="498"/>
      <c r="D41" s="498"/>
      <c r="E41" s="498"/>
      <c r="F41" s="498"/>
      <c r="G41" s="104">
        <v>9995</v>
      </c>
      <c r="H41" s="290">
        <v>2</v>
      </c>
      <c r="I41" s="290">
        <v>2</v>
      </c>
      <c r="J41" s="290">
        <v>2</v>
      </c>
      <c r="K41" s="290">
        <v>2</v>
      </c>
      <c r="L41" s="290">
        <v>0</v>
      </c>
      <c r="M41" s="290">
        <v>1</v>
      </c>
      <c r="N41" s="290" t="s">
        <v>230</v>
      </c>
      <c r="O41" s="519"/>
      <c r="P41" s="291">
        <f>70+299.98+110+208000</f>
        <v>208479.98</v>
      </c>
      <c r="Q41" s="293">
        <f>70+299.98+110+208000</f>
        <v>208479.98</v>
      </c>
      <c r="R41" s="9"/>
      <c r="S41" s="58"/>
    </row>
    <row r="42" spans="1:19" ht="14.25" customHeight="1">
      <c r="A42" s="495"/>
      <c r="B42" s="498"/>
      <c r="C42" s="498"/>
      <c r="D42" s="498"/>
      <c r="E42" s="498"/>
      <c r="F42" s="498"/>
      <c r="G42" s="498"/>
      <c r="H42" s="520"/>
      <c r="I42" s="290"/>
      <c r="J42" s="290"/>
      <c r="K42" s="290"/>
      <c r="L42" s="290"/>
      <c r="M42" s="290"/>
      <c r="N42" s="290"/>
      <c r="O42" s="519"/>
      <c r="P42" s="291"/>
      <c r="Q42" s="293"/>
      <c r="R42" s="9"/>
      <c r="S42" s="58"/>
    </row>
    <row r="43" spans="1:19" ht="14.25" customHeight="1">
      <c r="A43" s="495"/>
      <c r="B43" s="498"/>
      <c r="C43" s="498"/>
      <c r="D43" s="498"/>
      <c r="E43" s="498"/>
      <c r="F43" s="498"/>
      <c r="G43" s="374"/>
      <c r="H43" s="521">
        <v>2</v>
      </c>
      <c r="I43" s="76">
        <v>2</v>
      </c>
      <c r="J43" s="76">
        <v>4</v>
      </c>
      <c r="K43" s="76"/>
      <c r="L43" s="290"/>
      <c r="M43" s="290"/>
      <c r="N43" s="76" t="s">
        <v>254</v>
      </c>
      <c r="O43" s="519"/>
      <c r="P43" s="294">
        <f>+P44+P45</f>
        <v>1810</v>
      </c>
      <c r="Q43" s="295">
        <f>+Q44+Q45</f>
        <v>1810</v>
      </c>
      <c r="R43" s="9"/>
      <c r="S43" s="58"/>
    </row>
    <row r="44" spans="1:19" ht="14.25" customHeight="1">
      <c r="A44" s="495"/>
      <c r="B44" s="498"/>
      <c r="C44" s="498"/>
      <c r="D44" s="498"/>
      <c r="E44" s="498"/>
      <c r="F44" s="498"/>
      <c r="G44" s="498">
        <v>9995</v>
      </c>
      <c r="H44" s="520">
        <v>2</v>
      </c>
      <c r="I44" s="290">
        <v>2</v>
      </c>
      <c r="J44" s="290">
        <v>4</v>
      </c>
      <c r="K44" s="290">
        <v>1</v>
      </c>
      <c r="L44" s="290">
        <v>0</v>
      </c>
      <c r="M44" s="290">
        <v>1</v>
      </c>
      <c r="N44" s="290" t="s">
        <v>231</v>
      </c>
      <c r="O44" s="519"/>
      <c r="P44" s="291">
        <f>780+1000</f>
        <v>1780</v>
      </c>
      <c r="Q44" s="293">
        <f>780+1000</f>
        <v>1780</v>
      </c>
      <c r="R44" s="9"/>
      <c r="S44" s="58"/>
    </row>
    <row r="45" spans="1:19" ht="14.25" customHeight="1">
      <c r="A45" s="495"/>
      <c r="B45" s="498"/>
      <c r="C45" s="498"/>
      <c r="D45" s="498"/>
      <c r="E45" s="498"/>
      <c r="F45" s="498"/>
      <c r="G45" s="498">
        <v>9995</v>
      </c>
      <c r="H45" s="520">
        <v>2</v>
      </c>
      <c r="I45" s="290">
        <v>2</v>
      </c>
      <c r="J45" s="290">
        <v>4</v>
      </c>
      <c r="K45" s="290">
        <v>4</v>
      </c>
      <c r="L45" s="290">
        <v>0</v>
      </c>
      <c r="M45" s="290">
        <v>1</v>
      </c>
      <c r="N45" s="290" t="s">
        <v>232</v>
      </c>
      <c r="O45" s="519"/>
      <c r="P45" s="291">
        <v>30</v>
      </c>
      <c r="Q45" s="293">
        <v>30</v>
      </c>
      <c r="R45" s="9"/>
      <c r="S45" s="58"/>
    </row>
    <row r="46" spans="1:19" ht="14.25" customHeight="1">
      <c r="A46" s="495"/>
      <c r="B46" s="498"/>
      <c r="C46" s="498"/>
      <c r="D46" s="498"/>
      <c r="E46" s="498"/>
      <c r="F46" s="498"/>
      <c r="G46" s="498"/>
      <c r="H46" s="520"/>
      <c r="I46" s="290"/>
      <c r="J46" s="290"/>
      <c r="K46" s="290"/>
      <c r="L46" s="290"/>
      <c r="M46" s="290"/>
      <c r="N46" s="290"/>
      <c r="O46" s="519"/>
      <c r="P46" s="291"/>
      <c r="Q46" s="293"/>
      <c r="R46" s="9"/>
      <c r="S46" s="58"/>
    </row>
    <row r="47" spans="1:19" ht="14.25" customHeight="1">
      <c r="A47" s="495"/>
      <c r="B47" s="498"/>
      <c r="C47" s="498"/>
      <c r="D47" s="498"/>
      <c r="E47" s="498"/>
      <c r="F47" s="498"/>
      <c r="G47" s="498"/>
      <c r="H47" s="521">
        <v>2</v>
      </c>
      <c r="I47" s="76">
        <v>2</v>
      </c>
      <c r="J47" s="76">
        <v>5</v>
      </c>
      <c r="K47" s="76"/>
      <c r="L47" s="290"/>
      <c r="M47" s="290"/>
      <c r="N47" s="76" t="s">
        <v>311</v>
      </c>
      <c r="O47" s="519"/>
      <c r="P47" s="294">
        <f>+P48</f>
        <v>180000</v>
      </c>
      <c r="Q47" s="293"/>
      <c r="R47" s="9"/>
      <c r="S47" s="58"/>
    </row>
    <row r="48" spans="1:19" ht="14.25" customHeight="1">
      <c r="A48" s="495"/>
      <c r="B48" s="498"/>
      <c r="C48" s="498"/>
      <c r="D48" s="498"/>
      <c r="E48" s="498"/>
      <c r="F48" s="498"/>
      <c r="G48" s="498">
        <v>100</v>
      </c>
      <c r="H48" s="520">
        <v>2</v>
      </c>
      <c r="I48" s="290">
        <v>2</v>
      </c>
      <c r="J48" s="290">
        <v>5</v>
      </c>
      <c r="K48" s="290">
        <v>8</v>
      </c>
      <c r="L48" s="290">
        <v>0</v>
      </c>
      <c r="M48" s="290">
        <v>1</v>
      </c>
      <c r="N48" s="290" t="s">
        <v>310</v>
      </c>
      <c r="O48" s="519"/>
      <c r="P48" s="291">
        <f>180000</f>
        <v>180000</v>
      </c>
      <c r="Q48" s="293"/>
      <c r="R48" s="9"/>
      <c r="S48" s="58"/>
    </row>
    <row r="49" spans="1:19" ht="14.25" customHeight="1">
      <c r="A49" s="495"/>
      <c r="B49" s="498"/>
      <c r="C49" s="524"/>
      <c r="D49" s="524"/>
      <c r="E49" s="524"/>
      <c r="F49" s="524"/>
      <c r="G49" s="524"/>
      <c r="H49" s="520"/>
      <c r="I49" s="290"/>
      <c r="J49" s="290"/>
      <c r="K49" s="290"/>
      <c r="L49" s="290"/>
      <c r="M49" s="290"/>
      <c r="N49" s="290"/>
      <c r="O49" s="519"/>
      <c r="P49" s="291"/>
      <c r="Q49" s="293"/>
      <c r="R49" s="9"/>
      <c r="S49" s="58"/>
    </row>
    <row r="50" spans="1:19" ht="14.25" customHeight="1">
      <c r="A50" s="495"/>
      <c r="B50" s="498"/>
      <c r="C50" s="498"/>
      <c r="D50" s="498"/>
      <c r="E50" s="498"/>
      <c r="F50" s="498"/>
      <c r="G50" s="498"/>
      <c r="H50" s="76">
        <v>2</v>
      </c>
      <c r="I50" s="521">
        <v>2</v>
      </c>
      <c r="J50" s="76">
        <v>6</v>
      </c>
      <c r="K50" s="290"/>
      <c r="L50" s="290"/>
      <c r="M50" s="290"/>
      <c r="N50" s="76" t="s">
        <v>179</v>
      </c>
      <c r="O50" s="519"/>
      <c r="P50" s="294">
        <f>+P51+P52</f>
        <v>40417.009999999995</v>
      </c>
      <c r="Q50" s="295">
        <f>+Q51+Q52</f>
        <v>39639.67</v>
      </c>
      <c r="R50" s="9"/>
      <c r="S50" s="58"/>
    </row>
    <row r="51" spans="1:19" ht="14.25" customHeight="1">
      <c r="A51" s="495"/>
      <c r="B51" s="498"/>
      <c r="C51" s="498"/>
      <c r="D51" s="498"/>
      <c r="E51" s="498"/>
      <c r="F51" s="498" t="s">
        <v>188</v>
      </c>
      <c r="G51" s="498">
        <v>100</v>
      </c>
      <c r="H51" s="290">
        <v>2</v>
      </c>
      <c r="I51" s="290">
        <v>2</v>
      </c>
      <c r="J51" s="290">
        <v>6</v>
      </c>
      <c r="K51" s="290">
        <v>2</v>
      </c>
      <c r="L51" s="290">
        <v>0</v>
      </c>
      <c r="M51" s="290">
        <v>1</v>
      </c>
      <c r="N51" s="290" t="s">
        <v>180</v>
      </c>
      <c r="O51" s="519"/>
      <c r="P51" s="291">
        <v>22274.91</v>
      </c>
      <c r="Q51" s="293">
        <v>22274.91</v>
      </c>
      <c r="R51" s="9"/>
      <c r="S51" s="58"/>
    </row>
    <row r="52" spans="1:19" ht="14.25" customHeight="1">
      <c r="A52" s="495"/>
      <c r="B52" s="498"/>
      <c r="C52" s="498"/>
      <c r="D52" s="498"/>
      <c r="E52" s="498"/>
      <c r="F52" s="498"/>
      <c r="G52" s="498">
        <v>100</v>
      </c>
      <c r="H52" s="290">
        <v>2</v>
      </c>
      <c r="I52" s="290">
        <v>2</v>
      </c>
      <c r="J52" s="290">
        <v>6</v>
      </c>
      <c r="K52" s="290">
        <v>3</v>
      </c>
      <c r="L52" s="290">
        <v>0</v>
      </c>
      <c r="M52" s="290">
        <v>1</v>
      </c>
      <c r="N52" s="290" t="s">
        <v>181</v>
      </c>
      <c r="O52" s="519"/>
      <c r="P52" s="291">
        <f>7773.3+2595.5+7773.3</f>
        <v>18142.1</v>
      </c>
      <c r="Q52" s="293">
        <f>7384.63+2595.5+7384.63</f>
        <v>17364.760000000002</v>
      </c>
      <c r="R52" s="9">
        <v>7</v>
      </c>
      <c r="S52" s="58"/>
    </row>
    <row r="53" spans="1:19" ht="14.25" customHeight="1">
      <c r="A53" s="495"/>
      <c r="B53" s="498"/>
      <c r="C53" s="498"/>
      <c r="D53" s="498"/>
      <c r="E53" s="498"/>
      <c r="F53" s="498"/>
      <c r="G53" s="498"/>
      <c r="H53" s="290"/>
      <c r="I53" s="290"/>
      <c r="J53" s="290"/>
      <c r="K53" s="290"/>
      <c r="L53" s="290"/>
      <c r="M53" s="290"/>
      <c r="N53" s="290"/>
      <c r="O53" s="519"/>
      <c r="P53" s="291"/>
      <c r="Q53" s="293"/>
      <c r="R53" s="9"/>
      <c r="S53" s="58"/>
    </row>
    <row r="54" spans="1:19" ht="14.25" customHeight="1">
      <c r="A54" s="495"/>
      <c r="B54" s="498"/>
      <c r="C54" s="498"/>
      <c r="D54" s="498"/>
      <c r="E54" s="498"/>
      <c r="F54" s="498"/>
      <c r="G54" s="498"/>
      <c r="H54" s="76">
        <v>2</v>
      </c>
      <c r="I54" s="76">
        <v>2</v>
      </c>
      <c r="J54" s="76">
        <v>7</v>
      </c>
      <c r="K54" s="76"/>
      <c r="L54" s="290"/>
      <c r="M54" s="290"/>
      <c r="N54" s="311" t="s">
        <v>314</v>
      </c>
      <c r="O54" s="519"/>
      <c r="P54" s="294">
        <f>+P55</f>
        <v>12337.66</v>
      </c>
      <c r="Q54" s="295">
        <f>+Q55</f>
        <v>12068.310000000001</v>
      </c>
      <c r="R54" s="9"/>
      <c r="S54" s="58"/>
    </row>
    <row r="55" spans="1:19" ht="14.25" customHeight="1">
      <c r="A55" s="495"/>
      <c r="B55" s="498"/>
      <c r="C55" s="498"/>
      <c r="D55" s="498"/>
      <c r="E55" s="498"/>
      <c r="F55" s="498"/>
      <c r="G55" s="498">
        <v>9995</v>
      </c>
      <c r="H55" s="290">
        <v>2</v>
      </c>
      <c r="I55" s="290">
        <v>2</v>
      </c>
      <c r="J55" s="290">
        <v>7</v>
      </c>
      <c r="K55" s="290">
        <v>2</v>
      </c>
      <c r="L55" s="290">
        <v>0</v>
      </c>
      <c r="M55" s="290">
        <v>6</v>
      </c>
      <c r="N55" s="290" t="s">
        <v>248</v>
      </c>
      <c r="O55" s="519"/>
      <c r="P55" s="291">
        <f>6356.66+5981</f>
        <v>12337.66</v>
      </c>
      <c r="Q55" s="293">
        <f>6087.31+5981</f>
        <v>12068.310000000001</v>
      </c>
      <c r="R55" s="9"/>
      <c r="S55" s="58"/>
    </row>
    <row r="56" spans="1:19" ht="14.25" customHeight="1">
      <c r="A56" s="495"/>
      <c r="B56" s="498"/>
      <c r="C56" s="498"/>
      <c r="D56" s="498"/>
      <c r="E56" s="498"/>
      <c r="F56" s="498"/>
      <c r="G56" s="498"/>
      <c r="H56" s="525"/>
      <c r="I56" s="290"/>
      <c r="J56" s="290"/>
      <c r="K56" s="290"/>
      <c r="L56" s="290"/>
      <c r="M56" s="290"/>
      <c r="N56" s="290"/>
      <c r="O56" s="519"/>
      <c r="P56" s="291"/>
      <c r="Q56" s="293"/>
      <c r="R56" s="9"/>
      <c r="S56" s="58"/>
    </row>
    <row r="57" spans="1:19" ht="14.25" customHeight="1">
      <c r="A57" s="495"/>
      <c r="B57" s="498"/>
      <c r="C57" s="498"/>
      <c r="D57" s="498"/>
      <c r="E57" s="498"/>
      <c r="F57" s="498"/>
      <c r="G57" s="498"/>
      <c r="H57" s="520"/>
      <c r="I57" s="290"/>
      <c r="J57" s="290"/>
      <c r="K57" s="290"/>
      <c r="L57" s="290"/>
      <c r="M57" s="290"/>
      <c r="N57" s="76"/>
      <c r="O57" s="519"/>
      <c r="P57" s="291"/>
      <c r="Q57" s="293"/>
      <c r="R57" s="9"/>
      <c r="S57" s="58"/>
    </row>
    <row r="58" spans="1:19" ht="14.25" customHeight="1">
      <c r="A58" s="495"/>
      <c r="B58" s="498"/>
      <c r="C58" s="498"/>
      <c r="D58" s="498"/>
      <c r="E58" s="498"/>
      <c r="F58" s="498"/>
      <c r="G58" s="498"/>
      <c r="H58" s="521">
        <v>2</v>
      </c>
      <c r="I58" s="76">
        <v>2</v>
      </c>
      <c r="J58" s="76">
        <v>8</v>
      </c>
      <c r="K58" s="290"/>
      <c r="L58" s="290"/>
      <c r="M58" s="290"/>
      <c r="N58" s="76" t="s">
        <v>151</v>
      </c>
      <c r="O58" s="519"/>
      <c r="P58" s="294">
        <f>+P59+P60+P61+P62</f>
        <v>60438.35</v>
      </c>
      <c r="Q58" s="295">
        <f>+Q59+Q60+Q61+Q62</f>
        <v>60428.35</v>
      </c>
      <c r="R58" s="9"/>
      <c r="S58" s="58"/>
    </row>
    <row r="59" spans="1:19" ht="14.25" customHeight="1">
      <c r="A59" s="495"/>
      <c r="B59" s="498"/>
      <c r="C59" s="498"/>
      <c r="D59" s="498"/>
      <c r="E59" s="498"/>
      <c r="F59" s="498" t="s">
        <v>188</v>
      </c>
      <c r="G59" s="498">
        <v>9995</v>
      </c>
      <c r="H59" s="520">
        <v>2</v>
      </c>
      <c r="I59" s="290">
        <v>2</v>
      </c>
      <c r="J59" s="290">
        <v>8</v>
      </c>
      <c r="K59" s="290">
        <v>2</v>
      </c>
      <c r="L59" s="290">
        <v>0</v>
      </c>
      <c r="M59" s="290">
        <v>1</v>
      </c>
      <c r="N59" s="290" t="s">
        <v>187</v>
      </c>
      <c r="O59" s="519"/>
      <c r="P59" s="292">
        <f>7234.35+250</f>
        <v>7484.35</v>
      </c>
      <c r="Q59" s="293">
        <f>7234.35+250</f>
        <v>7484.35</v>
      </c>
      <c r="R59" s="9"/>
      <c r="S59" s="58"/>
    </row>
    <row r="60" spans="1:19" ht="14.25" customHeight="1">
      <c r="A60" s="495"/>
      <c r="B60" s="498"/>
      <c r="C60" s="498"/>
      <c r="D60" s="498"/>
      <c r="E60" s="498"/>
      <c r="F60" s="104"/>
      <c r="G60" s="498">
        <v>100</v>
      </c>
      <c r="H60" s="526">
        <v>2</v>
      </c>
      <c r="I60" s="527">
        <v>2</v>
      </c>
      <c r="J60" s="527">
        <v>8</v>
      </c>
      <c r="K60" s="527">
        <v>5</v>
      </c>
      <c r="L60" s="527">
        <v>0</v>
      </c>
      <c r="M60" s="527">
        <v>3</v>
      </c>
      <c r="N60" s="325" t="s">
        <v>244</v>
      </c>
      <c r="O60" s="519"/>
      <c r="P60" s="292">
        <v>400</v>
      </c>
      <c r="Q60" s="293">
        <v>400</v>
      </c>
      <c r="R60" s="9"/>
      <c r="S60" s="58"/>
    </row>
    <row r="61" spans="1:19" ht="14.25" customHeight="1">
      <c r="A61" s="495"/>
      <c r="B61" s="498"/>
      <c r="C61" s="498"/>
      <c r="D61" s="498"/>
      <c r="E61" s="498"/>
      <c r="F61" s="104"/>
      <c r="G61" s="498">
        <v>100</v>
      </c>
      <c r="H61" s="526">
        <v>2</v>
      </c>
      <c r="I61" s="527">
        <v>2</v>
      </c>
      <c r="J61" s="527">
        <v>8</v>
      </c>
      <c r="K61" s="527">
        <v>6</v>
      </c>
      <c r="L61" s="527">
        <v>0</v>
      </c>
      <c r="M61" s="527">
        <v>1</v>
      </c>
      <c r="N61" s="325" t="s">
        <v>229</v>
      </c>
      <c r="O61" s="519"/>
      <c r="P61" s="292">
        <f>3000+25000</f>
        <v>28000</v>
      </c>
      <c r="Q61" s="293">
        <f>3000+25000</f>
        <v>28000</v>
      </c>
      <c r="R61" s="9"/>
      <c r="S61" s="58"/>
    </row>
    <row r="62" spans="1:19" ht="14.25" customHeight="1">
      <c r="A62" s="495"/>
      <c r="B62" s="498"/>
      <c r="C62" s="498"/>
      <c r="D62" s="499"/>
      <c r="E62" s="499"/>
      <c r="F62" s="499" t="s">
        <v>188</v>
      </c>
      <c r="G62" s="499">
        <v>100</v>
      </c>
      <c r="H62" s="526">
        <v>2</v>
      </c>
      <c r="I62" s="527">
        <v>2</v>
      </c>
      <c r="J62" s="527">
        <v>8</v>
      </c>
      <c r="K62" s="527">
        <v>7</v>
      </c>
      <c r="L62" s="527">
        <v>0</v>
      </c>
      <c r="M62" s="527">
        <v>6</v>
      </c>
      <c r="N62" s="325" t="s">
        <v>162</v>
      </c>
      <c r="O62" s="519"/>
      <c r="P62" s="292">
        <v>24554</v>
      </c>
      <c r="Q62" s="293">
        <v>24544</v>
      </c>
      <c r="R62" s="9"/>
      <c r="S62" s="58"/>
    </row>
    <row r="63" spans="1:19" ht="14.25" customHeight="1" thickBot="1">
      <c r="A63" s="495"/>
      <c r="B63" s="498"/>
      <c r="C63" s="498"/>
      <c r="D63" s="498"/>
      <c r="E63" s="498"/>
      <c r="F63" s="498"/>
      <c r="G63" s="498"/>
      <c r="H63" s="526"/>
      <c r="I63" s="527"/>
      <c r="J63" s="527"/>
      <c r="K63" s="527"/>
      <c r="L63" s="527"/>
      <c r="M63" s="527"/>
      <c r="N63" s="325"/>
      <c r="O63" s="519"/>
      <c r="P63" s="292"/>
      <c r="Q63" s="291"/>
      <c r="R63" s="9"/>
      <c r="S63" s="58"/>
    </row>
    <row r="64" spans="1:19" ht="14.25" customHeight="1">
      <c r="A64" s="528">
        <v>11</v>
      </c>
      <c r="B64" s="529" t="s">
        <v>192</v>
      </c>
      <c r="C64" s="530" t="s">
        <v>192</v>
      </c>
      <c r="D64" s="531">
        <v>0.1</v>
      </c>
      <c r="E64" s="531" t="s">
        <v>191</v>
      </c>
      <c r="F64" s="531" t="s">
        <v>188</v>
      </c>
      <c r="G64" s="531"/>
      <c r="H64" s="76">
        <v>2</v>
      </c>
      <c r="I64" s="76">
        <v>3</v>
      </c>
      <c r="J64" s="76"/>
      <c r="K64" s="76"/>
      <c r="L64" s="76"/>
      <c r="M64" s="76"/>
      <c r="N64" s="76" t="s">
        <v>126</v>
      </c>
      <c r="O64" s="522">
        <f>+P64-Q64</f>
        <v>2783.180000000051</v>
      </c>
      <c r="P64" s="294">
        <f>+P66+P69+P73+P76+P80+P87+P96</f>
        <v>729499.32</v>
      </c>
      <c r="Q64" s="295">
        <f>+Q66+Q69+Q73+Q76+Q80+Q87+Q96</f>
        <v>726716.1399999999</v>
      </c>
      <c r="R64" s="101"/>
      <c r="S64" s="58"/>
    </row>
    <row r="65" spans="1:19" ht="14.25" customHeight="1">
      <c r="A65" s="495"/>
      <c r="B65" s="498"/>
      <c r="C65" s="498"/>
      <c r="D65" s="498"/>
      <c r="E65" s="104"/>
      <c r="F65" s="498"/>
      <c r="G65" s="126"/>
      <c r="H65" s="76"/>
      <c r="I65" s="76"/>
      <c r="J65" s="76"/>
      <c r="K65" s="76"/>
      <c r="L65" s="76"/>
      <c r="M65" s="76"/>
      <c r="N65" s="76"/>
      <c r="O65" s="523"/>
      <c r="P65" s="294"/>
      <c r="Q65" s="295"/>
      <c r="R65" s="102"/>
      <c r="S65" s="58"/>
    </row>
    <row r="66" spans="1:19" ht="14.25" customHeight="1">
      <c r="A66" s="495"/>
      <c r="B66" s="498"/>
      <c r="C66" s="498"/>
      <c r="D66" s="498"/>
      <c r="E66" s="498"/>
      <c r="F66" s="498"/>
      <c r="G66" s="498"/>
      <c r="H66" s="76">
        <v>2</v>
      </c>
      <c r="I66" s="76">
        <v>3</v>
      </c>
      <c r="J66" s="76">
        <v>1</v>
      </c>
      <c r="K66" s="76"/>
      <c r="L66" s="76"/>
      <c r="M66" s="76"/>
      <c r="N66" s="76" t="s">
        <v>127</v>
      </c>
      <c r="O66" s="519"/>
      <c r="P66" s="294">
        <f>+P67</f>
        <v>492681.52999999997</v>
      </c>
      <c r="Q66" s="295">
        <f>+Q67</f>
        <v>490123.06</v>
      </c>
      <c r="R66" s="102"/>
      <c r="S66" s="58"/>
    </row>
    <row r="67" spans="1:19" ht="14.25" customHeight="1">
      <c r="A67" s="495"/>
      <c r="B67" s="498"/>
      <c r="C67" s="498"/>
      <c r="D67" s="498"/>
      <c r="E67" s="498"/>
      <c r="F67" s="498" t="s">
        <v>188</v>
      </c>
      <c r="G67" s="498">
        <v>9995</v>
      </c>
      <c r="H67" s="290">
        <v>2</v>
      </c>
      <c r="I67" s="290">
        <v>3</v>
      </c>
      <c r="J67" s="290">
        <v>1</v>
      </c>
      <c r="K67" s="290">
        <v>1</v>
      </c>
      <c r="L67" s="290">
        <v>0</v>
      </c>
      <c r="M67" s="290">
        <v>1</v>
      </c>
      <c r="N67" s="290" t="s">
        <v>128</v>
      </c>
      <c r="O67" s="519"/>
      <c r="P67" s="291">
        <f>4414.3+329.94+3000+15715.08+17659.14+5789.85+25000.12+433654.13+16598-35928.21+6449.18</f>
        <v>492681.52999999997</v>
      </c>
      <c r="Q67" s="293">
        <f>4414.3+329.94+3000+15049.18+16910.87+5789.85+23940.79+414238.95+6449.18</f>
        <v>490123.06</v>
      </c>
      <c r="R67" s="102"/>
      <c r="S67" s="58"/>
    </row>
    <row r="68" spans="1:19" ht="14.25" customHeight="1">
      <c r="A68" s="495"/>
      <c r="B68" s="498"/>
      <c r="C68" s="498"/>
      <c r="D68" s="498"/>
      <c r="E68" s="498"/>
      <c r="F68" s="498"/>
      <c r="G68" s="499"/>
      <c r="H68" s="290"/>
      <c r="I68" s="290"/>
      <c r="J68" s="290"/>
      <c r="K68" s="290"/>
      <c r="L68" s="290"/>
      <c r="M68" s="290"/>
      <c r="N68" s="290"/>
      <c r="O68" s="519"/>
      <c r="P68" s="291"/>
      <c r="Q68" s="293"/>
      <c r="R68" s="102"/>
      <c r="S68" s="58"/>
    </row>
    <row r="69" spans="1:19" ht="14.25" customHeight="1">
      <c r="A69" s="495"/>
      <c r="B69" s="498"/>
      <c r="C69" s="498"/>
      <c r="D69" s="498"/>
      <c r="E69" s="498"/>
      <c r="F69" s="498"/>
      <c r="G69" s="499"/>
      <c r="H69" s="76">
        <v>2</v>
      </c>
      <c r="I69" s="76">
        <v>3</v>
      </c>
      <c r="J69" s="76">
        <v>3</v>
      </c>
      <c r="K69" s="290"/>
      <c r="L69" s="290"/>
      <c r="M69" s="290"/>
      <c r="N69" s="97" t="s">
        <v>129</v>
      </c>
      <c r="O69" s="519"/>
      <c r="P69" s="294">
        <f>+P70+P71</f>
        <v>5027.8099999999995</v>
      </c>
      <c r="Q69" s="295">
        <f>+Q70+Q71</f>
        <v>4865.3099999999995</v>
      </c>
      <c r="R69" s="102"/>
      <c r="S69" s="58"/>
    </row>
    <row r="70" spans="1:19" ht="14.25" customHeight="1">
      <c r="A70" s="495"/>
      <c r="B70" s="498"/>
      <c r="C70" s="498"/>
      <c r="D70" s="498"/>
      <c r="E70" s="498"/>
      <c r="F70" s="498" t="s">
        <v>188</v>
      </c>
      <c r="G70" s="498">
        <v>9995</v>
      </c>
      <c r="H70" s="290">
        <v>2</v>
      </c>
      <c r="I70" s="290">
        <v>3</v>
      </c>
      <c r="J70" s="290">
        <v>3</v>
      </c>
      <c r="K70" s="290">
        <v>3</v>
      </c>
      <c r="L70" s="290">
        <v>0</v>
      </c>
      <c r="M70" s="290">
        <v>1</v>
      </c>
      <c r="N70" s="290" t="s">
        <v>233</v>
      </c>
      <c r="O70" s="519"/>
      <c r="P70" s="292">
        <f>500+444.48</f>
        <v>944.48</v>
      </c>
      <c r="Q70" s="293">
        <f>500+444.48</f>
        <v>944.48</v>
      </c>
      <c r="R70" s="102"/>
      <c r="S70" s="58"/>
    </row>
    <row r="71" spans="1:19" ht="14.25" customHeight="1">
      <c r="A71" s="495"/>
      <c r="B71" s="498"/>
      <c r="C71" s="498"/>
      <c r="D71" s="498"/>
      <c r="E71" s="498"/>
      <c r="F71" s="498"/>
      <c r="G71" s="498">
        <v>9995</v>
      </c>
      <c r="H71" s="290">
        <v>2</v>
      </c>
      <c r="I71" s="290">
        <v>3</v>
      </c>
      <c r="J71" s="290">
        <v>3</v>
      </c>
      <c r="K71" s="290">
        <v>4</v>
      </c>
      <c r="L71" s="290">
        <v>0</v>
      </c>
      <c r="M71" s="290">
        <v>1</v>
      </c>
      <c r="N71" s="290" t="s">
        <v>253</v>
      </c>
      <c r="O71" s="519"/>
      <c r="P71" s="292">
        <f>3250+833.33</f>
        <v>4083.33</v>
      </c>
      <c r="Q71" s="293">
        <f>3087.5+833.33</f>
        <v>3920.83</v>
      </c>
      <c r="R71" s="102"/>
      <c r="S71" s="58"/>
    </row>
    <row r="72" spans="1:19" ht="14.25" customHeight="1">
      <c r="A72" s="495"/>
      <c r="B72" s="498"/>
      <c r="C72" s="498"/>
      <c r="D72" s="498"/>
      <c r="E72" s="498"/>
      <c r="F72" s="498"/>
      <c r="G72" s="499"/>
      <c r="H72" s="290"/>
      <c r="I72" s="290"/>
      <c r="J72" s="290"/>
      <c r="K72" s="290"/>
      <c r="L72" s="290"/>
      <c r="M72" s="290"/>
      <c r="N72" s="290"/>
      <c r="O72" s="519"/>
      <c r="P72" s="292"/>
      <c r="Q72" s="293"/>
      <c r="R72" s="102"/>
      <c r="S72" s="58"/>
    </row>
    <row r="73" spans="1:19" ht="14.25" customHeight="1">
      <c r="A73" s="495"/>
      <c r="B73" s="498"/>
      <c r="C73" s="498"/>
      <c r="D73" s="498"/>
      <c r="E73" s="498"/>
      <c r="F73" s="498"/>
      <c r="G73" s="499"/>
      <c r="H73" s="76">
        <v>2</v>
      </c>
      <c r="I73" s="76">
        <v>3</v>
      </c>
      <c r="J73" s="76">
        <v>4</v>
      </c>
      <c r="K73" s="76"/>
      <c r="L73" s="290"/>
      <c r="M73" s="290"/>
      <c r="N73" s="76" t="s">
        <v>246</v>
      </c>
      <c r="O73" s="519"/>
      <c r="P73" s="320">
        <f>+P74</f>
        <v>4778.5</v>
      </c>
      <c r="Q73" s="295">
        <f>+Q74</f>
        <v>4778.5</v>
      </c>
      <c r="R73" s="102"/>
      <c r="S73" s="58"/>
    </row>
    <row r="74" spans="1:19" ht="14.25" customHeight="1">
      <c r="A74" s="621"/>
      <c r="B74" s="499"/>
      <c r="C74" s="499"/>
      <c r="D74" s="499"/>
      <c r="E74" s="499"/>
      <c r="F74" s="499"/>
      <c r="G74" s="499">
        <v>100</v>
      </c>
      <c r="H74" s="290">
        <v>2</v>
      </c>
      <c r="I74" s="290">
        <v>3</v>
      </c>
      <c r="J74" s="290">
        <v>4</v>
      </c>
      <c r="K74" s="290">
        <v>1</v>
      </c>
      <c r="L74" s="290">
        <v>0</v>
      </c>
      <c r="M74" s="290">
        <v>1</v>
      </c>
      <c r="N74" s="290" t="s">
        <v>234</v>
      </c>
      <c r="O74" s="622"/>
      <c r="P74" s="623">
        <f>1464.25+3314.25</f>
        <v>4778.5</v>
      </c>
      <c r="Q74" s="624">
        <f>1464.25+3314.25</f>
        <v>4778.5</v>
      </c>
      <c r="R74" s="102"/>
      <c r="S74" s="58"/>
    </row>
    <row r="75" spans="1:19" ht="14.25" customHeight="1">
      <c r="A75" s="13"/>
      <c r="B75" s="13"/>
      <c r="C75" s="13"/>
      <c r="D75" s="13"/>
      <c r="E75" s="13"/>
      <c r="F75" s="13"/>
      <c r="G75" s="13"/>
      <c r="H75" s="525"/>
      <c r="I75" s="525"/>
      <c r="J75" s="525"/>
      <c r="K75" s="525"/>
      <c r="L75" s="525"/>
      <c r="M75" s="525"/>
      <c r="N75" s="525"/>
      <c r="O75" s="399"/>
      <c r="P75" s="292"/>
      <c r="Q75" s="292"/>
      <c r="R75" s="102"/>
      <c r="S75" s="58"/>
    </row>
    <row r="76" spans="1:19" ht="14.25" customHeight="1">
      <c r="A76" s="528"/>
      <c r="B76" s="531"/>
      <c r="C76" s="531"/>
      <c r="D76" s="531"/>
      <c r="E76" s="531"/>
      <c r="F76" s="531"/>
      <c r="G76" s="533"/>
      <c r="H76" s="76">
        <v>2</v>
      </c>
      <c r="I76" s="76">
        <v>3</v>
      </c>
      <c r="J76" s="76">
        <v>5</v>
      </c>
      <c r="K76" s="290"/>
      <c r="L76" s="290"/>
      <c r="M76" s="290"/>
      <c r="N76" s="76" t="s">
        <v>245</v>
      </c>
      <c r="O76" s="625"/>
      <c r="P76" s="626">
        <f>+P77+P78</f>
        <v>5513.32</v>
      </c>
      <c r="Q76" s="603">
        <f>+Q77+Q78</f>
        <v>5513.32</v>
      </c>
      <c r="R76" s="102"/>
      <c r="S76" s="58"/>
    </row>
    <row r="77" spans="1:19" ht="14.25" customHeight="1">
      <c r="A77" s="495"/>
      <c r="B77" s="498"/>
      <c r="C77" s="498"/>
      <c r="D77" s="498"/>
      <c r="E77" s="498"/>
      <c r="F77" s="498"/>
      <c r="G77" s="498">
        <v>9995</v>
      </c>
      <c r="H77" s="290">
        <v>2</v>
      </c>
      <c r="I77" s="290">
        <v>3</v>
      </c>
      <c r="J77" s="290">
        <v>5</v>
      </c>
      <c r="K77" s="290">
        <v>4</v>
      </c>
      <c r="L77" s="290">
        <v>0</v>
      </c>
      <c r="M77" s="290">
        <v>1</v>
      </c>
      <c r="N77" s="290" t="s">
        <v>249</v>
      </c>
      <c r="O77" s="519"/>
      <c r="P77" s="292">
        <f>2992+249.99</f>
        <v>3241.99</v>
      </c>
      <c r="Q77" s="293">
        <f>2992+249.99</f>
        <v>3241.99</v>
      </c>
      <c r="R77" s="102"/>
      <c r="S77" s="58"/>
    </row>
    <row r="78" spans="1:19" ht="14.25" customHeight="1">
      <c r="A78" s="495"/>
      <c r="B78" s="498"/>
      <c r="C78" s="498"/>
      <c r="D78" s="498"/>
      <c r="E78" s="498"/>
      <c r="F78" s="498"/>
      <c r="G78" s="498">
        <v>9995</v>
      </c>
      <c r="H78" s="527">
        <v>2</v>
      </c>
      <c r="I78" s="527">
        <v>3</v>
      </c>
      <c r="J78" s="527">
        <v>5</v>
      </c>
      <c r="K78" s="527">
        <v>5</v>
      </c>
      <c r="L78" s="527">
        <v>0</v>
      </c>
      <c r="M78" s="527">
        <v>1</v>
      </c>
      <c r="N78" s="527" t="s">
        <v>235</v>
      </c>
      <c r="O78" s="519"/>
      <c r="P78" s="292">
        <f>199.99+174.99+1832.35+64</f>
        <v>2271.33</v>
      </c>
      <c r="Q78" s="293">
        <f>199.99+174.99+1832.35+64</f>
        <v>2271.33</v>
      </c>
      <c r="R78" s="102"/>
      <c r="S78" s="58"/>
    </row>
    <row r="79" spans="1:19" ht="14.25" customHeight="1">
      <c r="A79" s="495"/>
      <c r="B79" s="498"/>
      <c r="C79" s="498"/>
      <c r="D79" s="498"/>
      <c r="E79" s="498"/>
      <c r="F79" s="498"/>
      <c r="G79" s="498"/>
      <c r="H79" s="627"/>
      <c r="I79" s="627"/>
      <c r="J79" s="627"/>
      <c r="K79" s="627"/>
      <c r="L79" s="627"/>
      <c r="M79" s="627"/>
      <c r="N79" s="628"/>
      <c r="O79" s="519"/>
      <c r="P79" s="292"/>
      <c r="Q79" s="293"/>
      <c r="R79" s="102"/>
      <c r="S79" s="58"/>
    </row>
    <row r="80" spans="1:19" ht="14.25" customHeight="1">
      <c r="A80" s="495"/>
      <c r="B80" s="498"/>
      <c r="C80" s="498"/>
      <c r="D80" s="498"/>
      <c r="E80" s="498"/>
      <c r="F80" s="498"/>
      <c r="G80" s="499"/>
      <c r="H80" s="97">
        <v>2</v>
      </c>
      <c r="I80" s="97">
        <v>3</v>
      </c>
      <c r="J80" s="97">
        <v>6</v>
      </c>
      <c r="K80" s="327"/>
      <c r="L80" s="327"/>
      <c r="M80" s="327"/>
      <c r="N80" s="618" t="s">
        <v>247</v>
      </c>
      <c r="O80" s="519"/>
      <c r="P80" s="320">
        <f>+P81+P82+P83+P84+P85</f>
        <v>13699.85</v>
      </c>
      <c r="Q80" s="295">
        <f>+Q81+Q82+Q83+Q84+Q85</f>
        <v>13699.85</v>
      </c>
      <c r="R80" s="102"/>
      <c r="S80" s="58"/>
    </row>
    <row r="81" spans="1:19" ht="14.25" customHeight="1">
      <c r="A81" s="495"/>
      <c r="B81" s="498"/>
      <c r="C81" s="498"/>
      <c r="D81" s="498"/>
      <c r="E81" s="498"/>
      <c r="F81" s="498"/>
      <c r="G81" s="498">
        <v>9995</v>
      </c>
      <c r="H81" s="290">
        <v>2</v>
      </c>
      <c r="I81" s="290">
        <v>3</v>
      </c>
      <c r="J81" s="290">
        <v>6</v>
      </c>
      <c r="K81" s="290">
        <v>1</v>
      </c>
      <c r="L81" s="290">
        <v>0</v>
      </c>
      <c r="M81" s="290">
        <v>1</v>
      </c>
      <c r="N81" s="296" t="s">
        <v>288</v>
      </c>
      <c r="O81" s="519"/>
      <c r="P81" s="292">
        <v>260</v>
      </c>
      <c r="Q81" s="293">
        <v>260</v>
      </c>
      <c r="R81" s="102"/>
      <c r="S81" s="58"/>
    </row>
    <row r="82" spans="1:19" ht="14.25" customHeight="1">
      <c r="A82" s="495"/>
      <c r="B82" s="498"/>
      <c r="C82" s="498"/>
      <c r="D82" s="498"/>
      <c r="E82" s="498"/>
      <c r="F82" s="498"/>
      <c r="G82" s="498">
        <v>9995</v>
      </c>
      <c r="H82" s="290">
        <v>2</v>
      </c>
      <c r="I82" s="290">
        <v>3</v>
      </c>
      <c r="J82" s="290">
        <v>6</v>
      </c>
      <c r="K82" s="290">
        <v>1</v>
      </c>
      <c r="L82" s="290">
        <v>0</v>
      </c>
      <c r="M82" s="290">
        <v>2</v>
      </c>
      <c r="N82" s="296" t="s">
        <v>243</v>
      </c>
      <c r="O82" s="519"/>
      <c r="P82" s="292">
        <v>385</v>
      </c>
      <c r="Q82" s="293">
        <v>385</v>
      </c>
      <c r="R82" s="102"/>
      <c r="S82" s="58"/>
    </row>
    <row r="83" spans="1:19" ht="14.25" customHeight="1">
      <c r="A83" s="495"/>
      <c r="B83" s="498"/>
      <c r="C83" s="498"/>
      <c r="D83" s="498"/>
      <c r="E83" s="498"/>
      <c r="F83" s="498"/>
      <c r="G83" s="498">
        <v>9995</v>
      </c>
      <c r="H83" s="290">
        <v>2</v>
      </c>
      <c r="I83" s="290">
        <v>3</v>
      </c>
      <c r="J83" s="290">
        <v>6</v>
      </c>
      <c r="K83" s="290">
        <v>2</v>
      </c>
      <c r="L83" s="290">
        <v>0</v>
      </c>
      <c r="M83" s="290">
        <v>1</v>
      </c>
      <c r="N83" s="296" t="s">
        <v>250</v>
      </c>
      <c r="O83" s="519"/>
      <c r="P83" s="292">
        <f>1947.5+944</f>
        <v>2891.5</v>
      </c>
      <c r="Q83" s="293">
        <f>1947.5+944</f>
        <v>2891.5</v>
      </c>
      <c r="R83" s="102"/>
      <c r="S83" s="58"/>
    </row>
    <row r="84" spans="1:19" ht="14.25" customHeight="1">
      <c r="A84" s="495"/>
      <c r="B84" s="498"/>
      <c r="C84" s="498"/>
      <c r="D84" s="498"/>
      <c r="E84" s="498"/>
      <c r="F84" s="498"/>
      <c r="G84" s="498">
        <v>9995</v>
      </c>
      <c r="H84" s="290">
        <v>2</v>
      </c>
      <c r="I84" s="290">
        <v>3</v>
      </c>
      <c r="J84" s="290">
        <v>6</v>
      </c>
      <c r="K84" s="290">
        <v>3</v>
      </c>
      <c r="L84" s="290">
        <v>0</v>
      </c>
      <c r="M84" s="290">
        <v>1</v>
      </c>
      <c r="N84" s="296" t="s">
        <v>236</v>
      </c>
      <c r="O84" s="519"/>
      <c r="P84" s="292">
        <f>370+160+3115+3825.05+821.3</f>
        <v>8291.35</v>
      </c>
      <c r="Q84" s="293">
        <f>370+160+3115+3825.05+821.3</f>
        <v>8291.35</v>
      </c>
      <c r="R84" s="102"/>
      <c r="S84" s="58"/>
    </row>
    <row r="85" spans="1:19" ht="14.25" customHeight="1">
      <c r="A85" s="495"/>
      <c r="B85" s="498"/>
      <c r="C85" s="498"/>
      <c r="D85" s="498"/>
      <c r="E85" s="498"/>
      <c r="F85" s="498"/>
      <c r="G85" s="498">
        <v>9995</v>
      </c>
      <c r="H85" s="290">
        <v>2</v>
      </c>
      <c r="I85" s="290">
        <v>3</v>
      </c>
      <c r="J85" s="290">
        <v>6</v>
      </c>
      <c r="K85" s="290">
        <v>3</v>
      </c>
      <c r="L85" s="290">
        <v>0</v>
      </c>
      <c r="M85" s="290">
        <v>3</v>
      </c>
      <c r="N85" s="296" t="s">
        <v>237</v>
      </c>
      <c r="O85" s="519"/>
      <c r="P85" s="292">
        <f>1400+472</f>
        <v>1872</v>
      </c>
      <c r="Q85" s="293">
        <f>1400+472</f>
        <v>1872</v>
      </c>
      <c r="R85" s="102"/>
      <c r="S85" s="58"/>
    </row>
    <row r="86" spans="1:19" ht="14.25" customHeight="1">
      <c r="A86" s="495"/>
      <c r="B86" s="498"/>
      <c r="C86" s="498"/>
      <c r="D86" s="498"/>
      <c r="E86" s="498"/>
      <c r="F86" s="498"/>
      <c r="G86" s="499"/>
      <c r="H86" s="290"/>
      <c r="I86" s="290"/>
      <c r="J86" s="290"/>
      <c r="K86" s="290"/>
      <c r="L86" s="290"/>
      <c r="M86" s="290"/>
      <c r="N86" s="296"/>
      <c r="O86" s="519"/>
      <c r="P86" s="292"/>
      <c r="Q86" s="293"/>
      <c r="R86" s="102"/>
      <c r="S86" s="58"/>
    </row>
    <row r="87" spans="1:19" ht="14.25" customHeight="1">
      <c r="A87" s="532"/>
      <c r="B87" s="498"/>
      <c r="C87" s="498"/>
      <c r="D87" s="498"/>
      <c r="E87" s="498"/>
      <c r="F87" s="498"/>
      <c r="G87" s="499"/>
      <c r="H87" s="76">
        <v>2</v>
      </c>
      <c r="I87" s="76">
        <v>3</v>
      </c>
      <c r="J87" s="76">
        <v>7</v>
      </c>
      <c r="K87" s="290"/>
      <c r="L87" s="290"/>
      <c r="M87" s="290"/>
      <c r="N87" s="326" t="s">
        <v>131</v>
      </c>
      <c r="O87" s="519"/>
      <c r="P87" s="294">
        <f>+P88+P89+P90+P91+P92+P93</f>
        <v>183889.21</v>
      </c>
      <c r="Q87" s="295">
        <f>+Q88+Q89+Q90+Q91+Q92+Q93</f>
        <v>183826.99999999997</v>
      </c>
      <c r="R87" s="102"/>
      <c r="S87" s="58"/>
    </row>
    <row r="88" spans="1:19" ht="14.25" customHeight="1">
      <c r="A88" s="532"/>
      <c r="B88" s="498"/>
      <c r="C88" s="498"/>
      <c r="D88" s="498"/>
      <c r="E88" s="498"/>
      <c r="F88" s="498" t="s">
        <v>188</v>
      </c>
      <c r="G88" s="499">
        <v>9995</v>
      </c>
      <c r="H88" s="290">
        <v>2</v>
      </c>
      <c r="I88" s="290">
        <v>3</v>
      </c>
      <c r="J88" s="290">
        <v>7</v>
      </c>
      <c r="K88" s="290">
        <v>1</v>
      </c>
      <c r="L88" s="290">
        <v>0</v>
      </c>
      <c r="M88" s="290">
        <v>1</v>
      </c>
      <c r="N88" s="296" t="s">
        <v>167</v>
      </c>
      <c r="O88" s="291"/>
      <c r="P88" s="291">
        <f>3900+850+91688.6+83636.6-8800+6449.18</f>
        <v>177724.38</v>
      </c>
      <c r="Q88" s="293">
        <f>3900+850+87104.17+79358.82+6449.18</f>
        <v>177662.16999999998</v>
      </c>
      <c r="R88" s="102"/>
      <c r="S88" s="58"/>
    </row>
    <row r="89" spans="1:19" ht="14.25" customHeight="1">
      <c r="A89" s="532"/>
      <c r="B89" s="498"/>
      <c r="C89" s="498"/>
      <c r="D89" s="498"/>
      <c r="E89" s="498"/>
      <c r="F89" s="498" t="s">
        <v>188</v>
      </c>
      <c r="G89" s="499">
        <v>9995</v>
      </c>
      <c r="H89" s="290">
        <v>2</v>
      </c>
      <c r="I89" s="290">
        <v>3</v>
      </c>
      <c r="J89" s="290">
        <v>7</v>
      </c>
      <c r="K89" s="290">
        <v>1</v>
      </c>
      <c r="L89" s="290">
        <v>0</v>
      </c>
      <c r="M89" s="290">
        <v>2</v>
      </c>
      <c r="N89" s="296" t="s">
        <v>172</v>
      </c>
      <c r="O89" s="291"/>
      <c r="P89" s="291">
        <f>550.02</f>
        <v>550.02</v>
      </c>
      <c r="Q89" s="293">
        <f>550.02</f>
        <v>550.02</v>
      </c>
      <c r="R89" s="102"/>
      <c r="S89" s="58"/>
    </row>
    <row r="90" spans="1:19" ht="14.25" customHeight="1">
      <c r="A90" s="532"/>
      <c r="B90" s="498"/>
      <c r="C90" s="498"/>
      <c r="D90" s="498"/>
      <c r="E90" s="498"/>
      <c r="F90" s="498"/>
      <c r="G90" s="499">
        <v>9995</v>
      </c>
      <c r="H90" s="327">
        <v>2</v>
      </c>
      <c r="I90" s="327">
        <v>3</v>
      </c>
      <c r="J90" s="327">
        <v>7</v>
      </c>
      <c r="K90" s="327">
        <v>1</v>
      </c>
      <c r="L90" s="327">
        <v>0</v>
      </c>
      <c r="M90" s="327">
        <v>4</v>
      </c>
      <c r="N90" s="329" t="s">
        <v>239</v>
      </c>
      <c r="O90" s="519"/>
      <c r="P90" s="291">
        <v>700</v>
      </c>
      <c r="Q90" s="301">
        <v>700</v>
      </c>
      <c r="R90" s="102"/>
      <c r="S90" s="58"/>
    </row>
    <row r="91" spans="1:19" ht="14.25" customHeight="1">
      <c r="A91" s="532"/>
      <c r="B91" s="498"/>
      <c r="C91" s="498"/>
      <c r="D91" s="498"/>
      <c r="E91" s="498"/>
      <c r="F91" s="498"/>
      <c r="G91" s="499">
        <v>9995</v>
      </c>
      <c r="H91" s="327">
        <v>2</v>
      </c>
      <c r="I91" s="327">
        <v>3</v>
      </c>
      <c r="J91" s="327">
        <v>7</v>
      </c>
      <c r="K91" s="327">
        <v>1</v>
      </c>
      <c r="L91" s="327">
        <v>0</v>
      </c>
      <c r="M91" s="327">
        <v>5</v>
      </c>
      <c r="N91" s="329" t="s">
        <v>251</v>
      </c>
      <c r="O91" s="523"/>
      <c r="P91" s="291">
        <v>450.01</v>
      </c>
      <c r="Q91" s="301">
        <v>450.01</v>
      </c>
      <c r="R91" s="102"/>
      <c r="S91" s="58"/>
    </row>
    <row r="92" spans="1:19" ht="14.25" customHeight="1">
      <c r="A92" s="532"/>
      <c r="B92" s="498"/>
      <c r="C92" s="498"/>
      <c r="D92" s="498"/>
      <c r="E92" s="498"/>
      <c r="F92" s="498"/>
      <c r="G92" s="499">
        <v>9995</v>
      </c>
      <c r="H92" s="327">
        <v>2</v>
      </c>
      <c r="I92" s="327">
        <v>3</v>
      </c>
      <c r="J92" s="327">
        <v>7</v>
      </c>
      <c r="K92" s="327">
        <v>1</v>
      </c>
      <c r="L92" s="327">
        <v>0</v>
      </c>
      <c r="M92" s="327">
        <v>6</v>
      </c>
      <c r="N92" s="329" t="s">
        <v>252</v>
      </c>
      <c r="O92" s="519"/>
      <c r="P92" s="291">
        <v>678</v>
      </c>
      <c r="Q92" s="301">
        <v>678</v>
      </c>
      <c r="R92" s="102"/>
      <c r="S92" s="58"/>
    </row>
    <row r="93" spans="1:19" ht="14.25" customHeight="1">
      <c r="A93" s="532"/>
      <c r="B93" s="498"/>
      <c r="C93" s="498"/>
      <c r="D93" s="498"/>
      <c r="E93" s="498"/>
      <c r="F93" s="498"/>
      <c r="G93" s="499">
        <v>9995</v>
      </c>
      <c r="H93" s="327">
        <v>2</v>
      </c>
      <c r="I93" s="327">
        <v>3</v>
      </c>
      <c r="J93" s="327">
        <v>7</v>
      </c>
      <c r="K93" s="327">
        <v>2</v>
      </c>
      <c r="L93" s="327">
        <v>0</v>
      </c>
      <c r="M93" s="327">
        <v>1</v>
      </c>
      <c r="N93" s="329" t="s">
        <v>287</v>
      </c>
      <c r="O93" s="519"/>
      <c r="P93" s="291">
        <f>3241.99+544.81</f>
        <v>3786.7999999999997</v>
      </c>
      <c r="Q93" s="301">
        <f>3241.99+544.81</f>
        <v>3786.7999999999997</v>
      </c>
      <c r="R93" s="102"/>
      <c r="S93" s="58"/>
    </row>
    <row r="94" spans="1:19" ht="14.25" customHeight="1">
      <c r="A94" s="532"/>
      <c r="B94" s="498"/>
      <c r="C94" s="498"/>
      <c r="D94" s="498"/>
      <c r="E94" s="498"/>
      <c r="F94" s="498"/>
      <c r="G94" s="499"/>
      <c r="H94" s="327"/>
      <c r="I94" s="327"/>
      <c r="J94" s="327"/>
      <c r="K94" s="327"/>
      <c r="L94" s="327"/>
      <c r="M94" s="327"/>
      <c r="N94" s="329"/>
      <c r="O94" s="519"/>
      <c r="P94" s="291"/>
      <c r="Q94" s="301"/>
      <c r="R94" s="102"/>
      <c r="S94" s="58"/>
    </row>
    <row r="95" spans="1:19" ht="14.25" customHeight="1">
      <c r="A95" s="532"/>
      <c r="B95" s="498"/>
      <c r="C95" s="498"/>
      <c r="D95" s="498"/>
      <c r="E95" s="498"/>
      <c r="F95" s="498"/>
      <c r="G95" s="499"/>
      <c r="H95" s="327"/>
      <c r="I95" s="327"/>
      <c r="J95" s="327"/>
      <c r="K95" s="327"/>
      <c r="L95" s="327"/>
      <c r="M95" s="327"/>
      <c r="N95" s="329"/>
      <c r="O95" s="519"/>
      <c r="P95" s="291"/>
      <c r="Q95" s="301"/>
      <c r="R95" s="102"/>
      <c r="S95" s="58"/>
    </row>
    <row r="96" spans="1:19" ht="14.25" customHeight="1">
      <c r="A96" s="495"/>
      <c r="B96" s="498"/>
      <c r="C96" s="498"/>
      <c r="D96" s="498"/>
      <c r="E96" s="498"/>
      <c r="F96" s="498"/>
      <c r="G96" s="499">
        <v>9995</v>
      </c>
      <c r="H96" s="97">
        <v>2</v>
      </c>
      <c r="I96" s="97">
        <v>3</v>
      </c>
      <c r="J96" s="97">
        <v>9</v>
      </c>
      <c r="K96" s="97"/>
      <c r="L96" s="97"/>
      <c r="M96" s="97"/>
      <c r="N96" s="97" t="s">
        <v>132</v>
      </c>
      <c r="O96" s="519"/>
      <c r="P96" s="294">
        <f>+P97+P98+P99</f>
        <v>23909.1</v>
      </c>
      <c r="Q96" s="321">
        <f>+Q97+Q98+Q99</f>
        <v>23909.1</v>
      </c>
      <c r="R96" s="102"/>
      <c r="S96" s="58"/>
    </row>
    <row r="97" spans="1:19" ht="14.25" customHeight="1">
      <c r="A97" s="495"/>
      <c r="B97" s="498"/>
      <c r="C97" s="498"/>
      <c r="D97" s="498"/>
      <c r="E97" s="498"/>
      <c r="F97" s="498"/>
      <c r="G97" s="499">
        <v>9995</v>
      </c>
      <c r="H97" s="327">
        <v>2</v>
      </c>
      <c r="I97" s="327">
        <v>3</v>
      </c>
      <c r="J97" s="327">
        <v>9</v>
      </c>
      <c r="K97" s="327">
        <v>1</v>
      </c>
      <c r="L97" s="327">
        <v>0</v>
      </c>
      <c r="M97" s="327">
        <v>1</v>
      </c>
      <c r="N97" s="327" t="s">
        <v>196</v>
      </c>
      <c r="O97" s="519"/>
      <c r="P97" s="291">
        <v>590</v>
      </c>
      <c r="Q97" s="301">
        <v>590</v>
      </c>
      <c r="R97" s="102"/>
      <c r="S97" s="58"/>
    </row>
    <row r="98" spans="1:19" ht="14.25" customHeight="1">
      <c r="A98" s="495"/>
      <c r="B98" s="498"/>
      <c r="C98" s="498"/>
      <c r="D98" s="498"/>
      <c r="E98" s="498"/>
      <c r="F98" s="498" t="s">
        <v>188</v>
      </c>
      <c r="G98" s="499">
        <v>9995</v>
      </c>
      <c r="H98" s="290">
        <v>2</v>
      </c>
      <c r="I98" s="290">
        <v>3</v>
      </c>
      <c r="J98" s="290">
        <v>9</v>
      </c>
      <c r="K98" s="290">
        <v>2</v>
      </c>
      <c r="L98" s="290">
        <v>0</v>
      </c>
      <c r="M98" s="290">
        <v>1</v>
      </c>
      <c r="N98" s="328" t="s">
        <v>240</v>
      </c>
      <c r="O98" s="519"/>
      <c r="P98" s="291">
        <f>100.3+5336.55+649</f>
        <v>6085.85</v>
      </c>
      <c r="Q98" s="301">
        <f>100.3+5336.55+649</f>
        <v>6085.85</v>
      </c>
      <c r="R98" s="102"/>
      <c r="S98" s="58"/>
    </row>
    <row r="99" spans="1:19" ht="14.25" customHeight="1">
      <c r="A99" s="495"/>
      <c r="B99" s="498"/>
      <c r="C99" s="498"/>
      <c r="D99" s="498"/>
      <c r="E99" s="498"/>
      <c r="F99" s="498" t="s">
        <v>188</v>
      </c>
      <c r="G99" s="499">
        <v>9995</v>
      </c>
      <c r="H99" s="290">
        <v>2</v>
      </c>
      <c r="I99" s="290">
        <v>3</v>
      </c>
      <c r="J99" s="290">
        <v>9</v>
      </c>
      <c r="K99" s="290">
        <v>6</v>
      </c>
      <c r="L99" s="290">
        <v>0</v>
      </c>
      <c r="M99" s="290">
        <v>1</v>
      </c>
      <c r="N99" s="290" t="s">
        <v>166</v>
      </c>
      <c r="O99" s="534"/>
      <c r="P99" s="291">
        <f>3607.28+299.98+885+2908.06+9532.93</f>
        <v>17233.25</v>
      </c>
      <c r="Q99" s="301">
        <f>3607.28+299.98+885+2908.06+9532.93</f>
        <v>17233.25</v>
      </c>
      <c r="R99" s="102"/>
      <c r="S99" s="58"/>
    </row>
    <row r="100" spans="1:19" ht="14.25" customHeight="1">
      <c r="A100" s="495"/>
      <c r="B100" s="498"/>
      <c r="C100" s="498"/>
      <c r="D100" s="498"/>
      <c r="E100" s="498"/>
      <c r="F100" s="498"/>
      <c r="G100" s="498"/>
      <c r="H100" s="290"/>
      <c r="I100" s="290"/>
      <c r="J100" s="290"/>
      <c r="K100" s="290"/>
      <c r="L100" s="290"/>
      <c r="M100" s="290"/>
      <c r="N100" s="290"/>
      <c r="O100" s="534"/>
      <c r="P100" s="291"/>
      <c r="Q100" s="301"/>
      <c r="R100" s="102"/>
      <c r="S100" s="58"/>
    </row>
    <row r="101" spans="1:19" ht="14.25" customHeight="1">
      <c r="A101" s="495"/>
      <c r="B101" s="498"/>
      <c r="C101" s="498"/>
      <c r="D101" s="498"/>
      <c r="E101" s="498"/>
      <c r="F101" s="498"/>
      <c r="G101" s="498"/>
      <c r="H101" s="76">
        <v>2</v>
      </c>
      <c r="I101" s="76">
        <v>6</v>
      </c>
      <c r="J101" s="290"/>
      <c r="K101" s="290"/>
      <c r="L101" s="290"/>
      <c r="M101" s="290"/>
      <c r="N101" s="76" t="s">
        <v>277</v>
      </c>
      <c r="O101" s="330">
        <f>+P101-Q101</f>
        <v>1121.1299999999974</v>
      </c>
      <c r="P101" s="294">
        <f>+P103+P107</f>
        <v>25807.21</v>
      </c>
      <c r="Q101" s="321">
        <f>+Q103+Q107</f>
        <v>24686.08</v>
      </c>
      <c r="R101" s="102"/>
      <c r="S101" s="58"/>
    </row>
    <row r="102" spans="1:19" ht="14.25" customHeight="1">
      <c r="A102" s="495"/>
      <c r="B102" s="498"/>
      <c r="C102" s="498"/>
      <c r="D102" s="498"/>
      <c r="E102" s="498"/>
      <c r="F102" s="498"/>
      <c r="G102" s="498"/>
      <c r="H102" s="290"/>
      <c r="I102" s="290"/>
      <c r="J102" s="290"/>
      <c r="K102" s="290"/>
      <c r="L102" s="290"/>
      <c r="M102" s="290"/>
      <c r="N102" s="76"/>
      <c r="O102" s="534"/>
      <c r="P102" s="291"/>
      <c r="Q102" s="301"/>
      <c r="R102" s="102"/>
      <c r="S102" s="58"/>
    </row>
    <row r="103" spans="1:19" ht="14.25" customHeight="1">
      <c r="A103" s="495"/>
      <c r="B103" s="498"/>
      <c r="C103" s="498"/>
      <c r="D103" s="498"/>
      <c r="E103" s="498"/>
      <c r="F103" s="498"/>
      <c r="G103" s="533"/>
      <c r="H103" s="76">
        <v>2</v>
      </c>
      <c r="I103" s="76">
        <v>6</v>
      </c>
      <c r="J103" s="76">
        <v>1</v>
      </c>
      <c r="K103" s="76"/>
      <c r="L103" s="76"/>
      <c r="M103" s="76"/>
      <c r="N103" s="76" t="s">
        <v>177</v>
      </c>
      <c r="O103" s="319"/>
      <c r="P103" s="294">
        <f>+P104+P105</f>
        <v>21679.22</v>
      </c>
      <c r="Q103" s="321">
        <f>+Q104+Q105</f>
        <v>20558.09</v>
      </c>
      <c r="R103" s="102"/>
      <c r="S103" s="58"/>
    </row>
    <row r="104" spans="1:19" ht="14.25" customHeight="1">
      <c r="A104" s="495"/>
      <c r="B104" s="498"/>
      <c r="C104" s="498"/>
      <c r="D104" s="498"/>
      <c r="E104" s="498"/>
      <c r="F104" s="498" t="s">
        <v>188</v>
      </c>
      <c r="G104" s="533">
        <v>9995</v>
      </c>
      <c r="H104" s="290">
        <v>2</v>
      </c>
      <c r="I104" s="290">
        <v>6</v>
      </c>
      <c r="J104" s="290">
        <v>1</v>
      </c>
      <c r="K104" s="290">
        <v>3</v>
      </c>
      <c r="L104" s="290">
        <v>0</v>
      </c>
      <c r="M104" s="290">
        <v>1</v>
      </c>
      <c r="N104" s="290" t="s">
        <v>174</v>
      </c>
      <c r="O104" s="319"/>
      <c r="P104" s="291">
        <f>17700+557.22</f>
        <v>18257.22</v>
      </c>
      <c r="Q104" s="301">
        <f>16723.87+557.22</f>
        <v>17281.09</v>
      </c>
      <c r="R104" s="102"/>
      <c r="S104" s="58"/>
    </row>
    <row r="105" spans="1:19" ht="14.25" customHeight="1">
      <c r="A105" s="495"/>
      <c r="B105" s="498"/>
      <c r="C105" s="498"/>
      <c r="D105" s="498"/>
      <c r="E105" s="498"/>
      <c r="F105" s="498"/>
      <c r="G105" s="533">
        <v>9995</v>
      </c>
      <c r="H105" s="290">
        <v>2</v>
      </c>
      <c r="I105" s="290">
        <v>6</v>
      </c>
      <c r="J105" s="290">
        <v>1</v>
      </c>
      <c r="K105" s="290">
        <v>5</v>
      </c>
      <c r="L105" s="290">
        <v>0</v>
      </c>
      <c r="M105" s="290">
        <v>1</v>
      </c>
      <c r="N105" s="290" t="s">
        <v>258</v>
      </c>
      <c r="O105" s="319"/>
      <c r="P105" s="291">
        <v>3422</v>
      </c>
      <c r="Q105" s="301">
        <v>3277</v>
      </c>
      <c r="R105" s="102"/>
      <c r="S105" s="58"/>
    </row>
    <row r="106" spans="1:19" ht="14.25" customHeight="1">
      <c r="A106" s="495"/>
      <c r="B106" s="498"/>
      <c r="C106" s="498"/>
      <c r="D106" s="498"/>
      <c r="E106" s="498"/>
      <c r="F106" s="498"/>
      <c r="G106" s="533"/>
      <c r="H106" s="290"/>
      <c r="I106" s="290"/>
      <c r="J106" s="290"/>
      <c r="K106" s="290"/>
      <c r="L106" s="290"/>
      <c r="M106" s="290"/>
      <c r="N106" s="290"/>
      <c r="O106" s="319"/>
      <c r="P106" s="291"/>
      <c r="Q106" s="301"/>
      <c r="R106" s="102"/>
      <c r="S106" s="58"/>
    </row>
    <row r="107" spans="1:19" ht="14.25" customHeight="1">
      <c r="A107" s="495"/>
      <c r="B107" s="498"/>
      <c r="C107" s="498"/>
      <c r="D107" s="498"/>
      <c r="E107" s="498"/>
      <c r="F107" s="498"/>
      <c r="G107" s="533"/>
      <c r="H107" s="290">
        <v>2</v>
      </c>
      <c r="I107" s="290">
        <v>6</v>
      </c>
      <c r="J107" s="290">
        <v>5</v>
      </c>
      <c r="K107" s="290"/>
      <c r="L107" s="290"/>
      <c r="M107" s="290"/>
      <c r="N107" s="68" t="s">
        <v>276</v>
      </c>
      <c r="O107" s="319"/>
      <c r="P107" s="294">
        <f>+P108</f>
        <v>4127.99</v>
      </c>
      <c r="Q107" s="321">
        <f>+Q108</f>
        <v>4127.99</v>
      </c>
      <c r="R107" s="102"/>
      <c r="S107" s="58"/>
    </row>
    <row r="108" spans="1:19" ht="14.25" customHeight="1">
      <c r="A108" s="495"/>
      <c r="B108" s="498"/>
      <c r="C108" s="498"/>
      <c r="D108" s="498"/>
      <c r="E108" s="498"/>
      <c r="F108" s="498"/>
      <c r="G108" s="499">
        <v>9995</v>
      </c>
      <c r="H108" s="290">
        <v>2</v>
      </c>
      <c r="I108" s="290">
        <v>6</v>
      </c>
      <c r="J108" s="290">
        <v>5</v>
      </c>
      <c r="K108" s="290">
        <v>1</v>
      </c>
      <c r="L108" s="290">
        <v>0</v>
      </c>
      <c r="M108" s="290">
        <v>1</v>
      </c>
      <c r="N108" s="290" t="s">
        <v>272</v>
      </c>
      <c r="O108" s="319"/>
      <c r="P108" s="291">
        <v>4127.99</v>
      </c>
      <c r="Q108" s="301">
        <v>4127.99</v>
      </c>
      <c r="R108" s="102"/>
      <c r="S108" s="58"/>
    </row>
    <row r="109" spans="1:19" ht="14.25" customHeight="1" thickBot="1">
      <c r="A109" s="495"/>
      <c r="B109" s="498"/>
      <c r="C109" s="498"/>
      <c r="D109" s="498"/>
      <c r="E109" s="498"/>
      <c r="F109" s="498" t="s">
        <v>188</v>
      </c>
      <c r="G109" s="1"/>
      <c r="H109" s="290"/>
      <c r="I109" s="290"/>
      <c r="J109" s="290"/>
      <c r="K109" s="290"/>
      <c r="L109" s="290"/>
      <c r="M109" s="290"/>
      <c r="N109" s="290"/>
      <c r="O109" s="319"/>
      <c r="P109" s="291"/>
      <c r="Q109" s="301"/>
      <c r="R109" s="102"/>
      <c r="S109" s="58"/>
    </row>
    <row r="110" spans="1:19" ht="14.25" customHeight="1" thickBot="1">
      <c r="A110" s="535"/>
      <c r="B110" s="536"/>
      <c r="C110" s="536"/>
      <c r="D110" s="536"/>
      <c r="E110" s="536"/>
      <c r="F110" s="536"/>
      <c r="G110" s="536"/>
      <c r="H110" s="537" t="s">
        <v>139</v>
      </c>
      <c r="I110" s="537"/>
      <c r="J110" s="537"/>
      <c r="K110" s="537"/>
      <c r="L110" s="537"/>
      <c r="M110" s="537"/>
      <c r="N110" s="537"/>
      <c r="O110" s="478">
        <f>+O15+O31+O64+O101</f>
        <v>1187464.4099999997</v>
      </c>
      <c r="P110" s="538">
        <f>+P15+P31+P64+P101</f>
        <v>4532381.1</v>
      </c>
      <c r="Q110" s="539">
        <f>+Q15+Q31+Q64+Q101</f>
        <v>3344916.6900000004</v>
      </c>
      <c r="R110" s="12"/>
      <c r="S110" s="58"/>
    </row>
    <row r="111" spans="1:19" ht="14.25" customHeight="1">
      <c r="A111" s="13"/>
      <c r="B111" s="13"/>
      <c r="C111" s="13"/>
      <c r="D111" s="13"/>
      <c r="E111" s="13"/>
      <c r="F111" s="13"/>
      <c r="G111" s="13"/>
      <c r="H111" s="540"/>
      <c r="I111" s="540"/>
      <c r="J111" s="540"/>
      <c r="K111" s="540"/>
      <c r="L111" s="540"/>
      <c r="M111" s="540"/>
      <c r="N111" s="540"/>
      <c r="O111" s="541"/>
      <c r="P111" s="292"/>
      <c r="Q111" s="23"/>
      <c r="R111" s="9"/>
      <c r="S111" s="58"/>
    </row>
    <row r="112" spans="1:19" ht="14.25" customHeight="1">
      <c r="A112" s="13"/>
      <c r="B112" s="13"/>
      <c r="C112" s="13"/>
      <c r="D112" s="13"/>
      <c r="E112" s="13"/>
      <c r="F112" s="13"/>
      <c r="G112" s="13"/>
      <c r="H112" s="540"/>
      <c r="I112" s="540"/>
      <c r="J112" s="540"/>
      <c r="K112" s="540"/>
      <c r="L112" s="540"/>
      <c r="M112" s="540"/>
      <c r="N112" s="540"/>
      <c r="O112" s="1"/>
      <c r="P112" s="33"/>
      <c r="Q112" s="23"/>
      <c r="R112" s="9"/>
      <c r="S112" s="58"/>
    </row>
    <row r="113" spans="1:19" ht="14.25" customHeight="1">
      <c r="A113" s="13"/>
      <c r="B113" s="13"/>
      <c r="C113" s="13"/>
      <c r="D113" s="13"/>
      <c r="E113" s="13"/>
      <c r="F113" s="13"/>
      <c r="G113" s="13"/>
      <c r="H113" s="540"/>
      <c r="I113" s="540"/>
      <c r="J113" s="540"/>
      <c r="K113" s="540"/>
      <c r="L113" s="540"/>
      <c r="M113" s="540"/>
      <c r="N113" s="540"/>
      <c r="O113" s="1"/>
      <c r="P113" s="33"/>
      <c r="Q113" s="23"/>
      <c r="R113" s="9"/>
      <c r="S113" s="58"/>
    </row>
    <row r="114" spans="1:19" ht="14.25" customHeight="1">
      <c r="A114" s="708" t="s">
        <v>39</v>
      </c>
      <c r="B114" s="708"/>
      <c r="C114" s="708"/>
      <c r="D114" s="708"/>
      <c r="E114" s="708"/>
      <c r="F114" s="7" t="s">
        <v>103</v>
      </c>
      <c r="G114" s="7"/>
      <c r="H114" s="7"/>
      <c r="I114" s="7"/>
      <c r="J114" s="708" t="s">
        <v>40</v>
      </c>
      <c r="K114" s="708"/>
      <c r="L114" s="708"/>
      <c r="M114" s="708"/>
      <c r="N114" s="708"/>
      <c r="O114" s="1"/>
      <c r="P114" s="1"/>
      <c r="Q114" s="1"/>
      <c r="R114" s="9"/>
      <c r="S114" s="58"/>
    </row>
    <row r="115" spans="1:19" ht="14.25" customHeight="1">
      <c r="A115" s="750" t="s">
        <v>41</v>
      </c>
      <c r="B115" s="750"/>
      <c r="C115" s="750"/>
      <c r="D115" s="750"/>
      <c r="E115" s="750"/>
      <c r="F115" s="617"/>
      <c r="G115" s="617"/>
      <c r="H115" s="617"/>
      <c r="I115" s="63"/>
      <c r="J115" s="686" t="s">
        <v>145</v>
      </c>
      <c r="K115" s="686"/>
      <c r="L115" s="686"/>
      <c r="M115" s="686"/>
      <c r="N115" s="686"/>
      <c r="O115" s="304" t="s">
        <v>144</v>
      </c>
      <c r="P115" s="304"/>
      <c r="Q115" s="304"/>
      <c r="R115" s="1"/>
      <c r="S115" s="58"/>
    </row>
    <row r="116" spans="1:19" ht="14.25" customHeight="1">
      <c r="A116" s="368"/>
      <c r="B116" s="368"/>
      <c r="C116" s="368"/>
      <c r="D116" s="368"/>
      <c r="E116" s="368"/>
      <c r="F116" s="63"/>
      <c r="G116" s="63"/>
      <c r="H116" s="63"/>
      <c r="I116" s="63"/>
      <c r="J116" s="368"/>
      <c r="K116" s="368"/>
      <c r="L116" s="368"/>
      <c r="M116" s="368"/>
      <c r="N116" s="368"/>
      <c r="O116" s="1"/>
      <c r="P116" s="1"/>
      <c r="Q116" s="1"/>
      <c r="R116" s="9"/>
      <c r="S116" s="58"/>
    </row>
    <row r="117" spans="1:19" ht="14.25" customHeight="1">
      <c r="A117" s="368"/>
      <c r="B117" s="368"/>
      <c r="C117" s="368"/>
      <c r="D117" s="368"/>
      <c r="E117" s="368"/>
      <c r="F117" s="63"/>
      <c r="G117" s="63"/>
      <c r="H117" s="63"/>
      <c r="I117" s="63"/>
      <c r="J117" s="368"/>
      <c r="K117" s="368"/>
      <c r="L117" s="368"/>
      <c r="M117" s="368"/>
      <c r="N117" s="368"/>
      <c r="O117" s="1"/>
      <c r="P117" s="1"/>
      <c r="Q117" s="1"/>
      <c r="R117" s="9"/>
      <c r="S117" s="58"/>
    </row>
    <row r="118" spans="1:19" ht="14.25" customHeight="1">
      <c r="A118" s="368"/>
      <c r="B118" s="368"/>
      <c r="C118" s="368"/>
      <c r="D118" s="368"/>
      <c r="E118" s="368"/>
      <c r="F118" s="63"/>
      <c r="G118" s="63"/>
      <c r="H118" s="63"/>
      <c r="I118" s="63"/>
      <c r="J118" s="368"/>
      <c r="K118" s="368"/>
      <c r="L118" s="368"/>
      <c r="M118" s="368"/>
      <c r="N118" s="368"/>
      <c r="O118" s="1"/>
      <c r="P118" s="1"/>
      <c r="Q118" s="1"/>
      <c r="R118" s="9"/>
      <c r="S118" s="58"/>
    </row>
    <row r="119" spans="1:19" ht="14.25" customHeight="1">
      <c r="A119" s="368"/>
      <c r="B119" s="368"/>
      <c r="C119" s="368"/>
      <c r="D119" s="368"/>
      <c r="E119" s="368"/>
      <c r="F119" s="63"/>
      <c r="G119" s="63"/>
      <c r="H119" s="63"/>
      <c r="I119" s="63"/>
      <c r="J119" s="368"/>
      <c r="K119" s="368"/>
      <c r="L119" s="368"/>
      <c r="M119" s="368"/>
      <c r="N119" s="368"/>
      <c r="O119" s="1"/>
      <c r="P119" s="1"/>
      <c r="Q119" s="1"/>
      <c r="R119" s="9"/>
      <c r="S119" s="58"/>
    </row>
    <row r="120" spans="1:19" ht="14.25" customHeight="1">
      <c r="A120" s="368"/>
      <c r="B120" s="368"/>
      <c r="C120" s="368"/>
      <c r="D120" s="368"/>
      <c r="E120" s="368"/>
      <c r="F120" s="63"/>
      <c r="G120" s="63"/>
      <c r="H120" s="63"/>
      <c r="I120" s="63"/>
      <c r="J120" s="368"/>
      <c r="K120" s="368"/>
      <c r="L120" s="368"/>
      <c r="M120" s="368"/>
      <c r="N120" s="368"/>
      <c r="O120" s="1"/>
      <c r="P120" s="33"/>
      <c r="Q120" s="23"/>
      <c r="R120" s="9"/>
      <c r="S120" s="58"/>
    </row>
    <row r="121" spans="1:19" ht="14.25" customHeight="1" thickBot="1">
      <c r="A121" s="687"/>
      <c r="B121" s="687"/>
      <c r="C121" s="687"/>
      <c r="D121" s="687"/>
      <c r="E121" s="687"/>
      <c r="F121" s="687"/>
      <c r="G121" s="687"/>
      <c r="H121" s="687"/>
      <c r="I121" s="687"/>
      <c r="J121" s="687"/>
      <c r="K121" s="687"/>
      <c r="L121" s="14"/>
      <c r="M121" s="8"/>
      <c r="N121" s="20" t="s">
        <v>147</v>
      </c>
      <c r="O121" s="1"/>
      <c r="P121" s="33"/>
      <c r="Q121" s="23"/>
      <c r="R121" s="9"/>
      <c r="S121" s="58"/>
    </row>
    <row r="122" spans="1:19" ht="14.25" customHeight="1" thickBot="1">
      <c r="A122" s="724">
        <v>1</v>
      </c>
      <c r="B122" s="725"/>
      <c r="C122" s="725"/>
      <c r="D122" s="725"/>
      <c r="E122" s="725"/>
      <c r="F122" s="725"/>
      <c r="G122" s="725"/>
      <c r="H122" s="725"/>
      <c r="I122" s="725"/>
      <c r="J122" s="725"/>
      <c r="K122" s="725"/>
      <c r="L122" s="725"/>
      <c r="M122" s="725"/>
      <c r="N122" s="725"/>
      <c r="O122" s="725"/>
      <c r="P122" s="725"/>
      <c r="Q122" s="726"/>
      <c r="R122" s="9"/>
      <c r="S122" s="58"/>
    </row>
    <row r="123" spans="1:19" ht="14.25" customHeight="1">
      <c r="A123" s="727" t="s">
        <v>22</v>
      </c>
      <c r="B123" s="728"/>
      <c r="C123" s="728"/>
      <c r="D123" s="728"/>
      <c r="E123" s="728"/>
      <c r="F123" s="728"/>
      <c r="G123" s="728"/>
      <c r="H123" s="728"/>
      <c r="I123" s="728"/>
      <c r="J123" s="728"/>
      <c r="K123" s="728"/>
      <c r="L123" s="728"/>
      <c r="M123" s="728"/>
      <c r="N123" s="728"/>
      <c r="O123" s="728"/>
      <c r="P123" s="728"/>
      <c r="Q123" s="729"/>
      <c r="R123" s="9"/>
      <c r="S123" s="58"/>
    </row>
    <row r="124" spans="1:19" ht="14.25" customHeight="1">
      <c r="A124" s="47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85"/>
      <c r="Q124" s="86" t="s">
        <v>23</v>
      </c>
      <c r="R124" s="4"/>
      <c r="S124" s="58"/>
    </row>
    <row r="125" spans="1:19" ht="14.25" customHeight="1">
      <c r="A125" s="480" t="s">
        <v>133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73"/>
      <c r="P125" s="313" t="s">
        <v>3</v>
      </c>
      <c r="Q125" s="314"/>
      <c r="R125" s="4"/>
      <c r="S125" s="58"/>
    </row>
    <row r="126" spans="1:19" ht="14.25" customHeight="1">
      <c r="A126" s="480" t="s">
        <v>4</v>
      </c>
      <c r="B126" s="1"/>
      <c r="C126" s="35">
        <v>5120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35"/>
      <c r="P126" s="88" t="s">
        <v>5</v>
      </c>
      <c r="Q126" s="89"/>
      <c r="R126" s="9"/>
      <c r="S126" s="58"/>
    </row>
    <row r="127" spans="1:19" ht="14.25" customHeight="1">
      <c r="A127" s="480" t="s">
        <v>63</v>
      </c>
      <c r="B127" s="35"/>
      <c r="C127" s="35" t="s">
        <v>223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35"/>
      <c r="P127" s="88" t="s">
        <v>6</v>
      </c>
      <c r="Q127" s="89"/>
      <c r="R127" s="9"/>
      <c r="S127" s="58"/>
    </row>
    <row r="128" spans="1:19" ht="14.25" customHeight="1">
      <c r="A128" s="480" t="s">
        <v>64</v>
      </c>
      <c r="B128" s="35">
        <v>2014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35"/>
      <c r="P128" s="90" t="s">
        <v>7</v>
      </c>
      <c r="Q128" s="91"/>
      <c r="R128" s="9"/>
      <c r="S128" s="58"/>
    </row>
    <row r="129" spans="1:19" ht="14.25" customHeight="1" thickBot="1">
      <c r="A129" s="481"/>
      <c r="B129" s="482"/>
      <c r="C129" s="482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3"/>
      <c r="Q129" s="484"/>
      <c r="R129" s="9"/>
      <c r="S129" s="58"/>
    </row>
    <row r="130" spans="1:19" ht="14.25" customHeight="1">
      <c r="A130" s="730" t="s">
        <v>24</v>
      </c>
      <c r="B130" s="731"/>
      <c r="C130" s="731"/>
      <c r="D130" s="731"/>
      <c r="E130" s="731"/>
      <c r="F130" s="731"/>
      <c r="G130" s="731"/>
      <c r="H130" s="731"/>
      <c r="I130" s="731"/>
      <c r="J130" s="731"/>
      <c r="K130" s="731"/>
      <c r="L130" s="731"/>
      <c r="M130" s="731"/>
      <c r="N130" s="732"/>
      <c r="O130" s="733" t="s">
        <v>25</v>
      </c>
      <c r="P130" s="734"/>
      <c r="Q130" s="735"/>
      <c r="R130" s="9"/>
      <c r="S130" s="58"/>
    </row>
    <row r="131" spans="1:19" ht="14.25" customHeight="1" thickBot="1">
      <c r="A131" s="713" t="s">
        <v>29</v>
      </c>
      <c r="B131" s="474" t="s">
        <v>30</v>
      </c>
      <c r="C131" s="715" t="s">
        <v>31</v>
      </c>
      <c r="D131" s="474" t="s">
        <v>32</v>
      </c>
      <c r="E131" s="474" t="s">
        <v>33</v>
      </c>
      <c r="F131" s="715" t="s">
        <v>34</v>
      </c>
      <c r="G131" s="717" t="s">
        <v>35</v>
      </c>
      <c r="H131" s="705" t="s">
        <v>109</v>
      </c>
      <c r="I131" s="705" t="s">
        <v>134</v>
      </c>
      <c r="J131" s="705" t="s">
        <v>135</v>
      </c>
      <c r="K131" s="705" t="s">
        <v>136</v>
      </c>
      <c r="L131" s="705" t="s">
        <v>137</v>
      </c>
      <c r="M131" s="704"/>
      <c r="N131" s="377"/>
      <c r="O131" s="706">
        <v>3</v>
      </c>
      <c r="P131" s="719">
        <v>4</v>
      </c>
      <c r="Q131" s="709">
        <v>5</v>
      </c>
      <c r="R131" s="9"/>
      <c r="S131" s="58"/>
    </row>
    <row r="132" spans="1:19" ht="14.25" customHeight="1">
      <c r="A132" s="714"/>
      <c r="B132" s="375" t="s">
        <v>29</v>
      </c>
      <c r="C132" s="716"/>
      <c r="D132" s="375" t="s">
        <v>36</v>
      </c>
      <c r="E132" s="375" t="s">
        <v>37</v>
      </c>
      <c r="F132" s="716"/>
      <c r="G132" s="718"/>
      <c r="H132" s="705"/>
      <c r="I132" s="705"/>
      <c r="J132" s="705"/>
      <c r="K132" s="705"/>
      <c r="L132" s="705"/>
      <c r="M132" s="704"/>
      <c r="N132" s="543" t="s">
        <v>138</v>
      </c>
      <c r="O132" s="707"/>
      <c r="P132" s="720"/>
      <c r="Q132" s="710"/>
      <c r="R132" s="9"/>
      <c r="S132" s="58"/>
    </row>
    <row r="133" spans="1:19" ht="14.25" customHeight="1" thickBot="1">
      <c r="A133" s="741">
        <v>2</v>
      </c>
      <c r="B133" s="742"/>
      <c r="C133" s="742"/>
      <c r="D133" s="742"/>
      <c r="E133" s="742"/>
      <c r="F133" s="719"/>
      <c r="G133" s="742"/>
      <c r="H133" s="544"/>
      <c r="I133" s="544"/>
      <c r="J133" s="544"/>
      <c r="K133" s="544"/>
      <c r="L133" s="544"/>
      <c r="M133" s="544"/>
      <c r="N133" s="490"/>
      <c r="O133" s="474" t="s">
        <v>26</v>
      </c>
      <c r="P133" s="474" t="s">
        <v>27</v>
      </c>
      <c r="Q133" s="491" t="s">
        <v>28</v>
      </c>
      <c r="R133" s="9"/>
      <c r="S133" s="58"/>
    </row>
    <row r="134" spans="1:19" ht="14.25" customHeight="1">
      <c r="A134" s="604"/>
      <c r="B134" s="545"/>
      <c r="C134" s="545"/>
      <c r="D134" s="545"/>
      <c r="E134" s="546"/>
      <c r="F134" s="542"/>
      <c r="G134" s="476"/>
      <c r="H134" s="333">
        <v>2</v>
      </c>
      <c r="I134" s="333">
        <v>1</v>
      </c>
      <c r="J134" s="333"/>
      <c r="K134" s="333"/>
      <c r="L134" s="333"/>
      <c r="M134" s="333"/>
      <c r="N134" s="333" t="s">
        <v>114</v>
      </c>
      <c r="O134" s="547">
        <f>+P134-Q134</f>
        <v>0</v>
      </c>
      <c r="P134" s="548">
        <f>+P135</f>
        <v>1106000</v>
      </c>
      <c r="Q134" s="549">
        <f>+Q135</f>
        <v>1106000</v>
      </c>
      <c r="R134" s="9"/>
      <c r="S134" s="58"/>
    </row>
    <row r="135" spans="1:19" ht="14.25" customHeight="1">
      <c r="A135" s="605"/>
      <c r="B135" s="545"/>
      <c r="C135" s="545"/>
      <c r="D135" s="545"/>
      <c r="E135" s="546"/>
      <c r="F135" s="545"/>
      <c r="G135" s="476"/>
      <c r="H135" s="334">
        <v>2</v>
      </c>
      <c r="I135" s="334">
        <v>1</v>
      </c>
      <c r="J135" s="334">
        <v>1</v>
      </c>
      <c r="K135" s="334"/>
      <c r="L135" s="334"/>
      <c r="M135" s="334"/>
      <c r="N135" s="334" t="s">
        <v>148</v>
      </c>
      <c r="O135" s="115"/>
      <c r="P135" s="548">
        <f>+P136</f>
        <v>1106000</v>
      </c>
      <c r="Q135" s="549">
        <f>+Q136</f>
        <v>1106000</v>
      </c>
      <c r="R135" s="9"/>
      <c r="S135" s="58"/>
    </row>
    <row r="136" spans="1:19" ht="14.25" customHeight="1">
      <c r="A136" s="605"/>
      <c r="B136" s="545"/>
      <c r="C136" s="545"/>
      <c r="D136" s="545"/>
      <c r="E136" s="546"/>
      <c r="F136" s="545"/>
      <c r="G136" s="477">
        <v>100</v>
      </c>
      <c r="H136" s="290">
        <v>2</v>
      </c>
      <c r="I136" s="290">
        <v>1</v>
      </c>
      <c r="J136" s="290">
        <v>1</v>
      </c>
      <c r="K136" s="290">
        <v>1</v>
      </c>
      <c r="L136" s="290">
        <v>0</v>
      </c>
      <c r="M136" s="290">
        <v>1</v>
      </c>
      <c r="N136" s="290" t="s">
        <v>149</v>
      </c>
      <c r="O136" s="115"/>
      <c r="P136" s="366">
        <f>274000+832000</f>
        <v>1106000</v>
      </c>
      <c r="Q136" s="367">
        <f>274000+832000</f>
        <v>1106000</v>
      </c>
      <c r="R136" s="9"/>
      <c r="S136" s="58"/>
    </row>
    <row r="137" spans="1:19" ht="14.25" customHeight="1">
      <c r="A137" s="605"/>
      <c r="B137" s="545"/>
      <c r="C137" s="545"/>
      <c r="D137" s="545"/>
      <c r="E137" s="546"/>
      <c r="F137" s="545"/>
      <c r="G137" s="476"/>
      <c r="H137" s="290"/>
      <c r="I137" s="290"/>
      <c r="J137" s="290"/>
      <c r="K137" s="290"/>
      <c r="L137" s="290"/>
      <c r="M137" s="290"/>
      <c r="N137" s="290"/>
      <c r="O137" s="115"/>
      <c r="P137" s="374"/>
      <c r="Q137" s="550"/>
      <c r="R137" s="9"/>
      <c r="S137" s="58"/>
    </row>
    <row r="138" spans="1:19" ht="14.25" customHeight="1">
      <c r="A138" s="495">
        <v>11</v>
      </c>
      <c r="B138" s="496" t="s">
        <v>192</v>
      </c>
      <c r="C138" s="497" t="s">
        <v>192</v>
      </c>
      <c r="D138" s="498">
        <v>0.1</v>
      </c>
      <c r="E138" s="104" t="s">
        <v>191</v>
      </c>
      <c r="F138" s="498" t="s">
        <v>188</v>
      </c>
      <c r="G138" s="126"/>
      <c r="H138" s="551">
        <v>2</v>
      </c>
      <c r="I138" s="551">
        <v>2</v>
      </c>
      <c r="J138" s="551"/>
      <c r="K138" s="551"/>
      <c r="L138" s="551"/>
      <c r="M138" s="551"/>
      <c r="N138" s="332" t="s">
        <v>146</v>
      </c>
      <c r="O138" s="552">
        <f>+P138-Q138</f>
        <v>3351.4100000000035</v>
      </c>
      <c r="P138" s="322">
        <f>+P140+P143+P146+P149</f>
        <v>99273.05</v>
      </c>
      <c r="Q138" s="323">
        <f>+Q140+Q143+Q146+Q149</f>
        <v>95921.64</v>
      </c>
      <c r="R138" s="9"/>
      <c r="S138" s="58"/>
    </row>
    <row r="139" spans="1:19" ht="14.25" customHeight="1">
      <c r="A139" s="495"/>
      <c r="B139" s="496"/>
      <c r="C139" s="497"/>
      <c r="D139" s="498"/>
      <c r="E139" s="104"/>
      <c r="F139" s="498"/>
      <c r="G139" s="126"/>
      <c r="H139" s="551"/>
      <c r="I139" s="551"/>
      <c r="J139" s="551"/>
      <c r="K139" s="551"/>
      <c r="L139" s="551"/>
      <c r="M139" s="551"/>
      <c r="N139" s="332"/>
      <c r="O139" s="552"/>
      <c r="P139" s="322"/>
      <c r="Q139" s="323"/>
      <c r="R139" s="9"/>
      <c r="S139" s="58"/>
    </row>
    <row r="140" spans="1:19" ht="14.25" customHeight="1">
      <c r="A140" s="495"/>
      <c r="B140" s="496"/>
      <c r="C140" s="497"/>
      <c r="D140" s="498"/>
      <c r="E140" s="104"/>
      <c r="F140" s="498"/>
      <c r="G140" s="126"/>
      <c r="H140" s="551">
        <v>2</v>
      </c>
      <c r="I140" s="551">
        <v>2</v>
      </c>
      <c r="J140" s="551">
        <v>2</v>
      </c>
      <c r="K140" s="551"/>
      <c r="L140" s="551"/>
      <c r="M140" s="551"/>
      <c r="N140" s="332" t="s">
        <v>278</v>
      </c>
      <c r="O140" s="552"/>
      <c r="P140" s="322">
        <f>+P141</f>
        <v>370</v>
      </c>
      <c r="Q140" s="323">
        <f>+Q141</f>
        <v>370</v>
      </c>
      <c r="R140" s="9"/>
      <c r="S140" s="58"/>
    </row>
    <row r="141" spans="1:19" ht="14.25" customHeight="1">
      <c r="A141" s="495"/>
      <c r="B141" s="496"/>
      <c r="C141" s="497"/>
      <c r="D141" s="498"/>
      <c r="E141" s="104"/>
      <c r="F141" s="498"/>
      <c r="G141" s="499">
        <v>9995</v>
      </c>
      <c r="H141" s="553">
        <v>2</v>
      </c>
      <c r="I141" s="553">
        <v>2</v>
      </c>
      <c r="J141" s="553">
        <v>2</v>
      </c>
      <c r="K141" s="553">
        <v>2</v>
      </c>
      <c r="L141" s="553">
        <v>0</v>
      </c>
      <c r="M141" s="553">
        <v>1</v>
      </c>
      <c r="N141" s="335" t="s">
        <v>230</v>
      </c>
      <c r="O141" s="552"/>
      <c r="P141" s="307">
        <v>370</v>
      </c>
      <c r="Q141" s="308">
        <v>370</v>
      </c>
      <c r="R141" s="9"/>
      <c r="S141" s="58"/>
    </row>
    <row r="142" spans="1:19" ht="14.25" customHeight="1">
      <c r="A142" s="495"/>
      <c r="B142" s="498"/>
      <c r="C142" s="498"/>
      <c r="D142" s="498"/>
      <c r="E142" s="104"/>
      <c r="F142" s="498"/>
      <c r="G142" s="554"/>
      <c r="H142" s="551"/>
      <c r="I142" s="551"/>
      <c r="J142" s="551"/>
      <c r="K142" s="551"/>
      <c r="L142" s="551"/>
      <c r="M142" s="551"/>
      <c r="N142" s="332"/>
      <c r="O142" s="552"/>
      <c r="P142" s="322"/>
      <c r="Q142" s="323"/>
      <c r="R142" s="9"/>
      <c r="S142" s="58"/>
    </row>
    <row r="143" spans="1:19" ht="14.25" customHeight="1">
      <c r="A143" s="495"/>
      <c r="B143" s="498"/>
      <c r="C143" s="498"/>
      <c r="D143" s="498"/>
      <c r="E143" s="104"/>
      <c r="F143" s="498" t="s">
        <v>188</v>
      </c>
      <c r="G143" s="554"/>
      <c r="H143" s="551">
        <v>2</v>
      </c>
      <c r="I143" s="551">
        <v>2</v>
      </c>
      <c r="J143" s="551">
        <v>3</v>
      </c>
      <c r="K143" s="551"/>
      <c r="L143" s="551"/>
      <c r="M143" s="551"/>
      <c r="N143" s="76" t="s">
        <v>161</v>
      </c>
      <c r="O143" s="552"/>
      <c r="P143" s="322">
        <f>+P144</f>
        <v>97296.05</v>
      </c>
      <c r="Q143" s="323">
        <f>+Q144</f>
        <v>93944.64</v>
      </c>
      <c r="R143" s="9"/>
      <c r="S143" s="58"/>
    </row>
    <row r="144" spans="1:19" ht="14.25" customHeight="1">
      <c r="A144" s="495"/>
      <c r="B144" s="498"/>
      <c r="C144" s="498"/>
      <c r="D144" s="498"/>
      <c r="E144" s="104"/>
      <c r="F144" s="498" t="s">
        <v>188</v>
      </c>
      <c r="G144" s="554">
        <v>9995</v>
      </c>
      <c r="H144" s="516">
        <v>2</v>
      </c>
      <c r="I144" s="516">
        <v>2</v>
      </c>
      <c r="J144" s="516">
        <v>3</v>
      </c>
      <c r="K144" s="290">
        <v>1</v>
      </c>
      <c r="L144" s="290">
        <v>0</v>
      </c>
      <c r="M144" s="290">
        <v>1</v>
      </c>
      <c r="N144" s="290" t="s">
        <v>164</v>
      </c>
      <c r="O144" s="330"/>
      <c r="P144" s="291">
        <f>85796.05+11500</f>
        <v>97296.05</v>
      </c>
      <c r="Q144" s="301">
        <f>82444.64+11500</f>
        <v>93944.64</v>
      </c>
      <c r="R144" s="9"/>
      <c r="S144" s="58"/>
    </row>
    <row r="145" spans="1:19" ht="14.25" customHeight="1">
      <c r="A145" s="495"/>
      <c r="B145" s="498"/>
      <c r="C145" s="498"/>
      <c r="D145" s="498"/>
      <c r="E145" s="104"/>
      <c r="F145" s="498"/>
      <c r="G145" s="554"/>
      <c r="H145" s="555"/>
      <c r="I145" s="556"/>
      <c r="J145" s="556"/>
      <c r="K145" s="556"/>
      <c r="L145" s="556"/>
      <c r="M145" s="556"/>
      <c r="N145" s="556"/>
      <c r="O145" s="557"/>
      <c r="P145" s="294"/>
      <c r="Q145" s="323"/>
      <c r="R145" s="9"/>
      <c r="S145" s="58"/>
    </row>
    <row r="146" spans="1:17" ht="15">
      <c r="A146" s="495"/>
      <c r="B146" s="498"/>
      <c r="C146" s="498"/>
      <c r="D146" s="498"/>
      <c r="E146" s="104"/>
      <c r="F146" s="498"/>
      <c r="G146" s="554"/>
      <c r="H146" s="521">
        <v>2</v>
      </c>
      <c r="I146" s="76">
        <v>2</v>
      </c>
      <c r="J146" s="76">
        <v>7</v>
      </c>
      <c r="K146" s="76"/>
      <c r="L146" s="290"/>
      <c r="M146" s="290"/>
      <c r="N146" s="303" t="s">
        <v>279</v>
      </c>
      <c r="O146" s="558"/>
      <c r="P146" s="331">
        <f>+P147</f>
        <v>1357</v>
      </c>
      <c r="Q146" s="295">
        <f>+Q147</f>
        <v>1357</v>
      </c>
    </row>
    <row r="147" spans="1:17" ht="14.25">
      <c r="A147" s="495"/>
      <c r="B147" s="498"/>
      <c r="C147" s="498"/>
      <c r="D147" s="498"/>
      <c r="E147" s="104"/>
      <c r="F147" s="498"/>
      <c r="G147" s="499">
        <v>9995</v>
      </c>
      <c r="H147" s="520">
        <v>2</v>
      </c>
      <c r="I147" s="290">
        <v>2</v>
      </c>
      <c r="J147" s="290">
        <v>7</v>
      </c>
      <c r="K147" s="290">
        <v>2</v>
      </c>
      <c r="L147" s="290">
        <v>0</v>
      </c>
      <c r="M147" s="290">
        <v>3</v>
      </c>
      <c r="N147" s="296" t="s">
        <v>241</v>
      </c>
      <c r="O147" s="519"/>
      <c r="P147" s="292">
        <v>1357</v>
      </c>
      <c r="Q147" s="293">
        <v>1357</v>
      </c>
    </row>
    <row r="148" spans="1:17" ht="14.25">
      <c r="A148" s="495"/>
      <c r="B148" s="498"/>
      <c r="C148" s="498"/>
      <c r="D148" s="498"/>
      <c r="E148" s="104"/>
      <c r="F148" s="498"/>
      <c r="G148" s="554"/>
      <c r="H148" s="520"/>
      <c r="I148" s="290"/>
      <c r="J148" s="290"/>
      <c r="K148" s="290"/>
      <c r="L148" s="290"/>
      <c r="M148" s="290"/>
      <c r="N148" s="296"/>
      <c r="O148" s="523"/>
      <c r="P148" s="292"/>
      <c r="Q148" s="293"/>
    </row>
    <row r="149" spans="1:17" ht="15">
      <c r="A149" s="495"/>
      <c r="B149" s="498"/>
      <c r="C149" s="498"/>
      <c r="D149" s="498"/>
      <c r="E149" s="104"/>
      <c r="F149" s="498"/>
      <c r="G149" s="554"/>
      <c r="H149" s="520">
        <v>2</v>
      </c>
      <c r="I149" s="290">
        <v>2</v>
      </c>
      <c r="J149" s="290">
        <v>8</v>
      </c>
      <c r="K149" s="290"/>
      <c r="L149" s="290"/>
      <c r="M149" s="290"/>
      <c r="N149" s="303" t="s">
        <v>151</v>
      </c>
      <c r="O149" s="519"/>
      <c r="P149" s="320">
        <f>+P150</f>
        <v>250</v>
      </c>
      <c r="Q149" s="295">
        <f>+Q150</f>
        <v>250</v>
      </c>
    </row>
    <row r="150" spans="1:17" ht="14.25">
      <c r="A150" s="495"/>
      <c r="B150" s="498"/>
      <c r="C150" s="498"/>
      <c r="D150" s="498"/>
      <c r="E150" s="104"/>
      <c r="F150" s="498"/>
      <c r="G150" s="554">
        <v>9995</v>
      </c>
      <c r="H150" s="520">
        <v>2</v>
      </c>
      <c r="I150" s="290">
        <v>2</v>
      </c>
      <c r="J150" s="290">
        <v>8</v>
      </c>
      <c r="K150" s="290">
        <v>2</v>
      </c>
      <c r="L150" s="290">
        <v>0</v>
      </c>
      <c r="M150" s="290">
        <v>1</v>
      </c>
      <c r="N150" s="296" t="s">
        <v>187</v>
      </c>
      <c r="O150" s="519"/>
      <c r="P150" s="292">
        <v>250</v>
      </c>
      <c r="Q150" s="293">
        <v>250</v>
      </c>
    </row>
    <row r="151" spans="1:17" ht="14.25">
      <c r="A151" s="495"/>
      <c r="B151" s="498"/>
      <c r="C151" s="498"/>
      <c r="D151" s="498"/>
      <c r="E151" s="104"/>
      <c r="F151" s="498"/>
      <c r="G151" s="554"/>
      <c r="H151" s="520"/>
      <c r="I151" s="290"/>
      <c r="J151" s="290"/>
      <c r="K151" s="290"/>
      <c r="L151" s="290"/>
      <c r="M151" s="290"/>
      <c r="N151" s="296"/>
      <c r="O151" s="519"/>
      <c r="P151" s="292"/>
      <c r="Q151" s="293"/>
    </row>
    <row r="152" spans="1:17" ht="15">
      <c r="A152" s="495"/>
      <c r="B152" s="498"/>
      <c r="C152" s="498"/>
      <c r="D152" s="498"/>
      <c r="E152" s="104"/>
      <c r="F152" s="498"/>
      <c r="G152" s="554"/>
      <c r="H152" s="521">
        <v>2</v>
      </c>
      <c r="I152" s="76">
        <v>3</v>
      </c>
      <c r="J152" s="290"/>
      <c r="K152" s="290"/>
      <c r="L152" s="290"/>
      <c r="M152" s="290"/>
      <c r="N152" s="303" t="s">
        <v>275</v>
      </c>
      <c r="O152" s="523">
        <f>+P152-Q152</f>
        <v>1836.8000000000175</v>
      </c>
      <c r="P152" s="292">
        <f>+P154+P158+P161+P164+P168+P173+P180</f>
        <v>142991.79</v>
      </c>
      <c r="Q152" s="293">
        <f>+Q154+Q158+Q161+Q164+Q168+Q173+Q180</f>
        <v>141154.99</v>
      </c>
    </row>
    <row r="153" spans="1:17" ht="15">
      <c r="A153" s="495"/>
      <c r="B153" s="498"/>
      <c r="C153" s="498"/>
      <c r="D153" s="498"/>
      <c r="E153" s="104"/>
      <c r="F153" s="498"/>
      <c r="G153" s="554"/>
      <c r="H153" s="521"/>
      <c r="I153" s="76"/>
      <c r="J153" s="290"/>
      <c r="K153" s="290"/>
      <c r="L153" s="290"/>
      <c r="M153" s="290"/>
      <c r="N153" s="303"/>
      <c r="O153" s="519"/>
      <c r="P153" s="292"/>
      <c r="Q153" s="293"/>
    </row>
    <row r="154" spans="1:17" ht="15">
      <c r="A154" s="495"/>
      <c r="B154" s="498"/>
      <c r="C154" s="498"/>
      <c r="D154" s="498"/>
      <c r="E154" s="104"/>
      <c r="F154" s="498"/>
      <c r="G154" s="554"/>
      <c r="H154" s="521">
        <v>2</v>
      </c>
      <c r="I154" s="76">
        <v>3</v>
      </c>
      <c r="J154" s="76">
        <v>1</v>
      </c>
      <c r="K154" s="290"/>
      <c r="L154" s="290"/>
      <c r="M154" s="290"/>
      <c r="N154" s="303" t="s">
        <v>289</v>
      </c>
      <c r="O154" s="523"/>
      <c r="P154" s="320">
        <f>+P155+P156</f>
        <v>812.96</v>
      </c>
      <c r="Q154" s="295">
        <f>+Q155+Q156</f>
        <v>812.96</v>
      </c>
    </row>
    <row r="155" spans="1:17" ht="15">
      <c r="A155" s="495"/>
      <c r="B155" s="498"/>
      <c r="C155" s="498"/>
      <c r="D155" s="498"/>
      <c r="E155" s="104"/>
      <c r="F155" s="498"/>
      <c r="G155" s="554">
        <v>9995</v>
      </c>
      <c r="H155" s="521">
        <v>2</v>
      </c>
      <c r="I155" s="76">
        <v>3</v>
      </c>
      <c r="J155" s="290">
        <v>1</v>
      </c>
      <c r="K155" s="290">
        <v>1</v>
      </c>
      <c r="L155" s="290">
        <v>0</v>
      </c>
      <c r="M155" s="290">
        <v>1</v>
      </c>
      <c r="N155" s="296" t="s">
        <v>281</v>
      </c>
      <c r="O155" s="1"/>
      <c r="P155" s="292">
        <v>787.96</v>
      </c>
      <c r="Q155" s="293">
        <v>787.96</v>
      </c>
    </row>
    <row r="156" spans="1:18" ht="15">
      <c r="A156" s="495"/>
      <c r="B156" s="498"/>
      <c r="C156" s="498"/>
      <c r="D156" s="498"/>
      <c r="E156" s="104"/>
      <c r="F156" s="498"/>
      <c r="G156" s="499">
        <v>9995</v>
      </c>
      <c r="H156" s="521">
        <v>2</v>
      </c>
      <c r="I156" s="76">
        <v>3</v>
      </c>
      <c r="J156" s="290">
        <v>1</v>
      </c>
      <c r="K156" s="290">
        <v>4</v>
      </c>
      <c r="L156" s="290">
        <v>0</v>
      </c>
      <c r="M156" s="290">
        <v>1</v>
      </c>
      <c r="N156" s="296" t="s">
        <v>282</v>
      </c>
      <c r="O156" s="519"/>
      <c r="P156" s="292">
        <v>25</v>
      </c>
      <c r="Q156" s="293">
        <v>25</v>
      </c>
      <c r="R156" s="28" t="s">
        <v>283</v>
      </c>
    </row>
    <row r="157" spans="1:17" ht="15">
      <c r="A157" s="495"/>
      <c r="B157" s="498"/>
      <c r="C157" s="498"/>
      <c r="D157" s="498"/>
      <c r="E157" s="104"/>
      <c r="F157" s="498"/>
      <c r="G157" s="554"/>
      <c r="H157" s="521"/>
      <c r="I157" s="76"/>
      <c r="J157" s="290"/>
      <c r="K157" s="290"/>
      <c r="L157" s="290"/>
      <c r="M157" s="290"/>
      <c r="N157" s="296"/>
      <c r="O157" s="519"/>
      <c r="P157" s="292"/>
      <c r="Q157" s="293"/>
    </row>
    <row r="158" spans="1:17" ht="15">
      <c r="A158" s="495"/>
      <c r="B158" s="498"/>
      <c r="C158" s="498"/>
      <c r="D158" s="498"/>
      <c r="E158" s="104"/>
      <c r="F158" s="498"/>
      <c r="G158" s="554"/>
      <c r="H158" s="521">
        <v>2</v>
      </c>
      <c r="I158" s="76">
        <v>3</v>
      </c>
      <c r="J158" s="76">
        <v>2</v>
      </c>
      <c r="K158" s="290"/>
      <c r="L158" s="290"/>
      <c r="M158" s="290"/>
      <c r="N158" s="303" t="s">
        <v>290</v>
      </c>
      <c r="O158" s="519"/>
      <c r="P158" s="320">
        <f>+P159</f>
        <v>350</v>
      </c>
      <c r="Q158" s="295">
        <f>+Q159</f>
        <v>350</v>
      </c>
    </row>
    <row r="159" spans="1:17" ht="15">
      <c r="A159" s="495"/>
      <c r="B159" s="498"/>
      <c r="C159" s="498"/>
      <c r="D159" s="498"/>
      <c r="E159" s="104"/>
      <c r="F159" s="498"/>
      <c r="G159" s="499">
        <v>9995</v>
      </c>
      <c r="H159" s="521">
        <v>2</v>
      </c>
      <c r="I159" s="76">
        <v>3</v>
      </c>
      <c r="J159" s="290">
        <v>2</v>
      </c>
      <c r="K159" s="290">
        <v>1</v>
      </c>
      <c r="L159" s="290">
        <v>0</v>
      </c>
      <c r="M159" s="290">
        <v>1</v>
      </c>
      <c r="N159" s="296" t="s">
        <v>284</v>
      </c>
      <c r="O159" s="519"/>
      <c r="P159" s="292">
        <v>350</v>
      </c>
      <c r="Q159" s="293">
        <v>350</v>
      </c>
    </row>
    <row r="160" spans="1:17" ht="15">
      <c r="A160" s="495"/>
      <c r="B160" s="498"/>
      <c r="C160" s="498"/>
      <c r="D160" s="498"/>
      <c r="E160" s="104"/>
      <c r="F160" s="498"/>
      <c r="G160" s="554"/>
      <c r="H160" s="521"/>
      <c r="I160" s="76"/>
      <c r="J160" s="290"/>
      <c r="K160" s="290"/>
      <c r="L160" s="290"/>
      <c r="M160" s="290"/>
      <c r="N160" s="296"/>
      <c r="O160" s="519"/>
      <c r="P160" s="292"/>
      <c r="Q160" s="293"/>
    </row>
    <row r="161" spans="1:17" ht="15">
      <c r="A161" s="495"/>
      <c r="B161" s="498"/>
      <c r="C161" s="498"/>
      <c r="D161" s="498"/>
      <c r="E161" s="104"/>
      <c r="F161" s="498"/>
      <c r="G161" s="554"/>
      <c r="H161" s="521">
        <v>2</v>
      </c>
      <c r="I161" s="76">
        <v>3</v>
      </c>
      <c r="J161" s="76">
        <v>3</v>
      </c>
      <c r="K161" s="290"/>
      <c r="L161" s="290"/>
      <c r="M161" s="290"/>
      <c r="N161" s="303" t="s">
        <v>291</v>
      </c>
      <c r="O161" s="519"/>
      <c r="P161" s="320">
        <f>+P162</f>
        <v>99.96</v>
      </c>
      <c r="Q161" s="295">
        <f>+Q162</f>
        <v>99.96</v>
      </c>
    </row>
    <row r="162" spans="1:17" ht="15">
      <c r="A162" s="495"/>
      <c r="B162" s="498"/>
      <c r="C162" s="498"/>
      <c r="D162" s="498"/>
      <c r="E162" s="104"/>
      <c r="F162" s="498"/>
      <c r="G162" s="499">
        <v>9995</v>
      </c>
      <c r="H162" s="521">
        <v>2</v>
      </c>
      <c r="I162" s="76">
        <v>3</v>
      </c>
      <c r="J162" s="290">
        <v>3</v>
      </c>
      <c r="K162" s="290">
        <v>2</v>
      </c>
      <c r="L162" s="290">
        <v>0</v>
      </c>
      <c r="M162" s="290">
        <v>1</v>
      </c>
      <c r="N162" s="296" t="s">
        <v>285</v>
      </c>
      <c r="O162" s="519"/>
      <c r="P162" s="292">
        <v>99.96</v>
      </c>
      <c r="Q162" s="293">
        <v>99.96</v>
      </c>
    </row>
    <row r="163" spans="1:17" ht="15">
      <c r="A163" s="495"/>
      <c r="B163" s="498"/>
      <c r="C163" s="498"/>
      <c r="D163" s="498"/>
      <c r="E163" s="104"/>
      <c r="F163" s="498"/>
      <c r="G163" s="554"/>
      <c r="H163" s="521"/>
      <c r="I163" s="76"/>
      <c r="J163" s="290"/>
      <c r="K163" s="290"/>
      <c r="L163" s="290"/>
      <c r="M163" s="290"/>
      <c r="N163" s="296"/>
      <c r="O163" s="519"/>
      <c r="P163" s="292"/>
      <c r="Q163" s="293"/>
    </row>
    <row r="164" spans="1:17" ht="15">
      <c r="A164" s="495"/>
      <c r="B164" s="498"/>
      <c r="C164" s="498"/>
      <c r="D164" s="498"/>
      <c r="E164" s="104"/>
      <c r="F164" s="498"/>
      <c r="G164" s="554"/>
      <c r="H164" s="521">
        <v>2</v>
      </c>
      <c r="I164" s="76">
        <v>3</v>
      </c>
      <c r="J164" s="76">
        <v>5</v>
      </c>
      <c r="K164" s="290"/>
      <c r="L164" s="290"/>
      <c r="M164" s="290"/>
      <c r="N164" s="303" t="s">
        <v>292</v>
      </c>
      <c r="O164" s="519"/>
      <c r="P164" s="320">
        <f>+P165+P166</f>
        <v>89776.05</v>
      </c>
      <c r="Q164" s="295">
        <f>+Q165+Q166</f>
        <v>89712.05</v>
      </c>
    </row>
    <row r="165" spans="1:17" ht="15">
      <c r="A165" s="495"/>
      <c r="B165" s="498"/>
      <c r="C165" s="498"/>
      <c r="D165" s="498"/>
      <c r="E165" s="104"/>
      <c r="F165" s="498"/>
      <c r="G165" s="554">
        <v>9995</v>
      </c>
      <c r="H165" s="521">
        <v>2</v>
      </c>
      <c r="I165" s="76">
        <v>3</v>
      </c>
      <c r="J165" s="290">
        <v>5</v>
      </c>
      <c r="K165" s="290">
        <v>3</v>
      </c>
      <c r="L165" s="290">
        <v>0</v>
      </c>
      <c r="M165" s="290">
        <v>1</v>
      </c>
      <c r="N165" s="296" t="s">
        <v>293</v>
      </c>
      <c r="O165" s="519"/>
      <c r="P165" s="292">
        <f>400.01+100</f>
        <v>500.01</v>
      </c>
      <c r="Q165" s="293">
        <f>400.01+100</f>
        <v>500.01</v>
      </c>
    </row>
    <row r="166" spans="1:17" ht="15">
      <c r="A166" s="495"/>
      <c r="B166" s="498"/>
      <c r="C166" s="498"/>
      <c r="D166" s="498"/>
      <c r="E166" s="104"/>
      <c r="F166" s="498"/>
      <c r="G166" s="554">
        <v>9995</v>
      </c>
      <c r="H166" s="521">
        <v>2</v>
      </c>
      <c r="I166" s="76">
        <v>3</v>
      </c>
      <c r="J166" s="290">
        <v>5</v>
      </c>
      <c r="K166" s="290">
        <v>5</v>
      </c>
      <c r="L166" s="290">
        <v>0</v>
      </c>
      <c r="M166" s="290">
        <v>1</v>
      </c>
      <c r="N166" s="296" t="s">
        <v>294</v>
      </c>
      <c r="O166" s="519"/>
      <c r="P166" s="292">
        <f>251.88+695+86280-4400+6449.16</f>
        <v>89276.04000000001</v>
      </c>
      <c r="Q166" s="293">
        <f>251.88+695+81816+6449.16</f>
        <v>89212.04000000001</v>
      </c>
    </row>
    <row r="167" spans="1:17" ht="15">
      <c r="A167" s="495"/>
      <c r="B167" s="498"/>
      <c r="C167" s="498"/>
      <c r="D167" s="498"/>
      <c r="E167" s="104"/>
      <c r="F167" s="498"/>
      <c r="G167" s="554"/>
      <c r="H167" s="521"/>
      <c r="I167" s="76"/>
      <c r="J167" s="290"/>
      <c r="K167" s="290"/>
      <c r="L167" s="290"/>
      <c r="M167" s="290"/>
      <c r="N167" s="296"/>
      <c r="O167" s="519"/>
      <c r="P167" s="292"/>
      <c r="Q167" s="293"/>
    </row>
    <row r="168" spans="1:17" ht="15">
      <c r="A168" s="495"/>
      <c r="B168" s="498"/>
      <c r="C168" s="498"/>
      <c r="D168" s="498"/>
      <c r="E168" s="104"/>
      <c r="F168" s="498"/>
      <c r="G168" s="554"/>
      <c r="H168" s="521">
        <v>2</v>
      </c>
      <c r="I168" s="76">
        <v>3</v>
      </c>
      <c r="J168" s="76">
        <v>6</v>
      </c>
      <c r="K168" s="290"/>
      <c r="L168" s="290"/>
      <c r="M168" s="290"/>
      <c r="N168" s="312" t="s">
        <v>274</v>
      </c>
      <c r="O168" s="519"/>
      <c r="P168" s="320">
        <f>+P169+P170+P171</f>
        <v>8828.98</v>
      </c>
      <c r="Q168" s="295">
        <f>+Q169+Q170+Q171</f>
        <v>8828.98</v>
      </c>
    </row>
    <row r="169" spans="1:17" ht="15">
      <c r="A169" s="495"/>
      <c r="B169" s="498"/>
      <c r="C169" s="498"/>
      <c r="D169" s="498"/>
      <c r="E169" s="104"/>
      <c r="F169" s="498"/>
      <c r="G169" s="499">
        <v>9995</v>
      </c>
      <c r="H169" s="521">
        <v>2</v>
      </c>
      <c r="I169" s="76">
        <v>3</v>
      </c>
      <c r="J169" s="290">
        <v>6</v>
      </c>
      <c r="K169" s="290">
        <v>1</v>
      </c>
      <c r="L169" s="290">
        <v>0</v>
      </c>
      <c r="M169" s="290">
        <v>5</v>
      </c>
      <c r="N169" s="296" t="s">
        <v>295</v>
      </c>
      <c r="O169" s="519"/>
      <c r="P169" s="292">
        <v>3000</v>
      </c>
      <c r="Q169" s="293">
        <v>3000</v>
      </c>
    </row>
    <row r="170" spans="1:17" ht="15">
      <c r="A170" s="495"/>
      <c r="B170" s="498"/>
      <c r="C170" s="498"/>
      <c r="D170" s="498"/>
      <c r="E170" s="104"/>
      <c r="F170" s="498"/>
      <c r="G170" s="499">
        <v>9995</v>
      </c>
      <c r="H170" s="521">
        <v>2</v>
      </c>
      <c r="I170" s="76">
        <v>3</v>
      </c>
      <c r="J170" s="290">
        <v>6</v>
      </c>
      <c r="K170" s="290">
        <v>2</v>
      </c>
      <c r="L170" s="290">
        <v>0</v>
      </c>
      <c r="M170" s="290">
        <v>1</v>
      </c>
      <c r="N170" s="296" t="s">
        <v>250</v>
      </c>
      <c r="O170" s="519"/>
      <c r="P170" s="292">
        <v>260</v>
      </c>
      <c r="Q170" s="293">
        <v>260</v>
      </c>
    </row>
    <row r="171" spans="1:17" ht="15">
      <c r="A171" s="495"/>
      <c r="B171" s="498"/>
      <c r="C171" s="498"/>
      <c r="D171" s="498"/>
      <c r="E171" s="104"/>
      <c r="F171" s="498"/>
      <c r="G171" s="499">
        <v>9995</v>
      </c>
      <c r="H171" s="521">
        <v>2</v>
      </c>
      <c r="I171" s="76">
        <v>3</v>
      </c>
      <c r="J171" s="290">
        <v>6</v>
      </c>
      <c r="K171" s="290">
        <v>3</v>
      </c>
      <c r="L171" s="290">
        <v>0</v>
      </c>
      <c r="M171" s="290">
        <v>1</v>
      </c>
      <c r="N171" s="296" t="s">
        <v>236</v>
      </c>
      <c r="O171" s="519"/>
      <c r="P171" s="292">
        <f>472+927.59+2472.69+1696.7</f>
        <v>5568.9800000000005</v>
      </c>
      <c r="Q171" s="293">
        <f>472+927.59+2472.69+1696.7</f>
        <v>5568.9800000000005</v>
      </c>
    </row>
    <row r="172" spans="1:17" ht="14.25">
      <c r="A172" s="495"/>
      <c r="B172" s="498"/>
      <c r="C172" s="498"/>
      <c r="D172" s="498"/>
      <c r="E172" s="104"/>
      <c r="F172" s="498"/>
      <c r="G172" s="554"/>
      <c r="H172" s="520"/>
      <c r="I172" s="290"/>
      <c r="J172" s="290"/>
      <c r="K172" s="290"/>
      <c r="L172" s="290"/>
      <c r="M172" s="290"/>
      <c r="N172" s="296"/>
      <c r="O172" s="519"/>
      <c r="P172" s="292"/>
      <c r="Q172" s="293"/>
    </row>
    <row r="173" spans="1:17" ht="15">
      <c r="A173" s="495"/>
      <c r="B173" s="498"/>
      <c r="C173" s="498"/>
      <c r="D173" s="498"/>
      <c r="E173" s="104"/>
      <c r="F173" s="498"/>
      <c r="G173" s="554"/>
      <c r="H173" s="521">
        <v>2</v>
      </c>
      <c r="I173" s="76">
        <v>3</v>
      </c>
      <c r="J173" s="76">
        <v>7</v>
      </c>
      <c r="K173" s="290"/>
      <c r="L173" s="290"/>
      <c r="M173" s="290"/>
      <c r="N173" s="312" t="s">
        <v>257</v>
      </c>
      <c r="O173" s="519"/>
      <c r="P173" s="320">
        <f>+P174+P175+P176+P177+P178</f>
        <v>40782.9</v>
      </c>
      <c r="Q173" s="295">
        <f>+Q174+Q175+Q176+Q177+Q178</f>
        <v>39010.1</v>
      </c>
    </row>
    <row r="174" spans="1:17" ht="14.25">
      <c r="A174" s="495"/>
      <c r="B174" s="498"/>
      <c r="C174" s="498"/>
      <c r="D174" s="498"/>
      <c r="E174" s="104"/>
      <c r="F174" s="498"/>
      <c r="G174" s="554">
        <v>9995</v>
      </c>
      <c r="H174" s="520">
        <v>2</v>
      </c>
      <c r="I174" s="290">
        <v>3</v>
      </c>
      <c r="J174" s="290">
        <v>7</v>
      </c>
      <c r="K174" s="290">
        <v>1</v>
      </c>
      <c r="L174" s="290">
        <v>0</v>
      </c>
      <c r="M174" s="290">
        <v>1</v>
      </c>
      <c r="N174" s="296" t="s">
        <v>286</v>
      </c>
      <c r="O174" s="519"/>
      <c r="P174" s="292">
        <f>1236.9+3500</f>
        <v>4736.9</v>
      </c>
      <c r="Q174" s="293">
        <f>1236.9+3500</f>
        <v>4736.9</v>
      </c>
    </row>
    <row r="175" spans="1:17" ht="14.25">
      <c r="A175" s="495"/>
      <c r="B175" s="498"/>
      <c r="C175" s="498"/>
      <c r="D175" s="498"/>
      <c r="E175" s="104"/>
      <c r="F175" s="498"/>
      <c r="G175" s="554">
        <v>9995</v>
      </c>
      <c r="H175" s="520">
        <v>2</v>
      </c>
      <c r="I175" s="290">
        <v>3</v>
      </c>
      <c r="J175" s="290">
        <v>7</v>
      </c>
      <c r="K175" s="290">
        <v>1</v>
      </c>
      <c r="L175" s="290">
        <v>0</v>
      </c>
      <c r="M175" s="290">
        <v>4</v>
      </c>
      <c r="N175" s="296" t="s">
        <v>239</v>
      </c>
      <c r="O175" s="519"/>
      <c r="P175" s="292">
        <v>700</v>
      </c>
      <c r="Q175" s="293">
        <v>700</v>
      </c>
    </row>
    <row r="176" spans="1:17" ht="14.25">
      <c r="A176" s="495"/>
      <c r="B176" s="498"/>
      <c r="C176" s="498"/>
      <c r="D176" s="498"/>
      <c r="E176" s="104"/>
      <c r="F176" s="498"/>
      <c r="G176" s="554">
        <v>9995</v>
      </c>
      <c r="H176" s="520">
        <v>2</v>
      </c>
      <c r="I176" s="290">
        <v>3</v>
      </c>
      <c r="J176" s="290">
        <v>7</v>
      </c>
      <c r="K176" s="290">
        <v>2</v>
      </c>
      <c r="L176" s="290">
        <v>0</v>
      </c>
      <c r="M176" s="290">
        <v>1</v>
      </c>
      <c r="N176" s="296" t="s">
        <v>287</v>
      </c>
      <c r="O176" s="519"/>
      <c r="P176" s="292">
        <v>1540</v>
      </c>
      <c r="Q176" s="293">
        <v>1450</v>
      </c>
    </row>
    <row r="177" spans="1:17" ht="14.25">
      <c r="A177" s="495"/>
      <c r="B177" s="498"/>
      <c r="C177" s="498"/>
      <c r="D177" s="498"/>
      <c r="E177" s="104"/>
      <c r="F177" s="498"/>
      <c r="G177" s="554">
        <v>9995</v>
      </c>
      <c r="H177" s="520">
        <v>2</v>
      </c>
      <c r="I177" s="290">
        <v>3</v>
      </c>
      <c r="J177" s="290">
        <v>7</v>
      </c>
      <c r="K177" s="290">
        <v>2</v>
      </c>
      <c r="L177" s="290">
        <v>0</v>
      </c>
      <c r="M177" s="290">
        <v>4</v>
      </c>
      <c r="N177" s="296" t="s">
        <v>298</v>
      </c>
      <c r="O177" s="519"/>
      <c r="P177" s="292">
        <v>7444</v>
      </c>
      <c r="Q177" s="293">
        <v>7444</v>
      </c>
    </row>
    <row r="178" spans="1:17" ht="14.25">
      <c r="A178" s="495"/>
      <c r="B178" s="498"/>
      <c r="C178" s="498"/>
      <c r="D178" s="498"/>
      <c r="E178" s="104"/>
      <c r="F178" s="498"/>
      <c r="G178" s="554">
        <v>9995</v>
      </c>
      <c r="H178" s="520">
        <v>2</v>
      </c>
      <c r="I178" s="290">
        <v>3</v>
      </c>
      <c r="J178" s="290">
        <v>7</v>
      </c>
      <c r="K178" s="290">
        <v>2</v>
      </c>
      <c r="L178" s="290">
        <v>0</v>
      </c>
      <c r="M178" s="290">
        <v>5</v>
      </c>
      <c r="N178" s="296" t="s">
        <v>238</v>
      </c>
      <c r="O178" s="519"/>
      <c r="P178" s="292">
        <f>150+26212</f>
        <v>26362</v>
      </c>
      <c r="Q178" s="293">
        <f>150+24529.2</f>
        <v>24679.2</v>
      </c>
    </row>
    <row r="179" spans="1:17" ht="14.25">
      <c r="A179" s="495"/>
      <c r="B179" s="498"/>
      <c r="C179" s="498"/>
      <c r="D179" s="498"/>
      <c r="E179" s="104"/>
      <c r="F179" s="498"/>
      <c r="G179" s="554"/>
      <c r="H179" s="520"/>
      <c r="I179" s="290"/>
      <c r="J179" s="290"/>
      <c r="K179" s="290"/>
      <c r="L179" s="290"/>
      <c r="M179" s="290"/>
      <c r="N179" s="296"/>
      <c r="O179" s="519"/>
      <c r="P179" s="292"/>
      <c r="Q179" s="293"/>
    </row>
    <row r="180" spans="1:17" ht="15">
      <c r="A180" s="495"/>
      <c r="B180" s="498"/>
      <c r="C180" s="498"/>
      <c r="D180" s="498"/>
      <c r="E180" s="104"/>
      <c r="F180" s="498"/>
      <c r="G180" s="554"/>
      <c r="H180" s="521">
        <v>2</v>
      </c>
      <c r="I180" s="76">
        <v>3</v>
      </c>
      <c r="J180" s="76">
        <v>9</v>
      </c>
      <c r="K180" s="290"/>
      <c r="L180" s="290"/>
      <c r="M180" s="290"/>
      <c r="N180" s="303" t="s">
        <v>256</v>
      </c>
      <c r="O180" s="519"/>
      <c r="P180" s="320">
        <f>+P181+P182+P183+P184</f>
        <v>2340.94</v>
      </c>
      <c r="Q180" s="295">
        <f>+Q181+Q182+Q183+Q184</f>
        <v>2340.94</v>
      </c>
    </row>
    <row r="181" spans="1:17" ht="15">
      <c r="A181" s="495"/>
      <c r="B181" s="498"/>
      <c r="C181" s="498"/>
      <c r="D181" s="498"/>
      <c r="E181" s="104"/>
      <c r="F181" s="498"/>
      <c r="G181" s="499">
        <v>9995</v>
      </c>
      <c r="H181" s="521">
        <v>2</v>
      </c>
      <c r="I181" s="76">
        <v>3</v>
      </c>
      <c r="J181" s="76">
        <v>9</v>
      </c>
      <c r="K181" s="290">
        <v>1</v>
      </c>
      <c r="L181" s="290">
        <v>0</v>
      </c>
      <c r="M181" s="290">
        <v>1</v>
      </c>
      <c r="N181" s="296" t="s">
        <v>196</v>
      </c>
      <c r="O181" s="519"/>
      <c r="P181" s="292">
        <v>179.98</v>
      </c>
      <c r="Q181" s="293">
        <v>179.98</v>
      </c>
    </row>
    <row r="182" spans="1:17" ht="14.25">
      <c r="A182" s="495"/>
      <c r="B182" s="498"/>
      <c r="C182" s="498"/>
      <c r="D182" s="498"/>
      <c r="E182" s="104"/>
      <c r="F182" s="498"/>
      <c r="G182" s="499">
        <v>9995</v>
      </c>
      <c r="H182" s="520">
        <v>2</v>
      </c>
      <c r="I182" s="290">
        <v>3</v>
      </c>
      <c r="J182" s="290">
        <v>9</v>
      </c>
      <c r="K182" s="290">
        <v>2</v>
      </c>
      <c r="L182" s="290">
        <v>0</v>
      </c>
      <c r="M182" s="290">
        <v>1</v>
      </c>
      <c r="N182" s="296" t="s">
        <v>242</v>
      </c>
      <c r="O182" s="519"/>
      <c r="P182" s="292">
        <v>981.98</v>
      </c>
      <c r="Q182" s="293">
        <v>981.98</v>
      </c>
    </row>
    <row r="183" spans="1:17" ht="14.25">
      <c r="A183" s="495"/>
      <c r="B183" s="498"/>
      <c r="C183" s="498"/>
      <c r="D183" s="498"/>
      <c r="E183" s="104"/>
      <c r="F183" s="498"/>
      <c r="G183" s="499">
        <v>9995</v>
      </c>
      <c r="H183" s="520">
        <v>2</v>
      </c>
      <c r="I183" s="290">
        <v>3</v>
      </c>
      <c r="J183" s="290">
        <v>9</v>
      </c>
      <c r="K183" s="290">
        <v>5</v>
      </c>
      <c r="L183" s="290">
        <v>0</v>
      </c>
      <c r="M183" s="290">
        <v>1</v>
      </c>
      <c r="N183" s="296" t="s">
        <v>296</v>
      </c>
      <c r="O183" s="519"/>
      <c r="P183" s="292">
        <v>216</v>
      </c>
      <c r="Q183" s="293">
        <v>216</v>
      </c>
    </row>
    <row r="184" spans="1:17" ht="14.25">
      <c r="A184" s="495"/>
      <c r="B184" s="498"/>
      <c r="C184" s="498"/>
      <c r="D184" s="498"/>
      <c r="E184" s="104"/>
      <c r="F184" s="498"/>
      <c r="G184" s="499">
        <v>9995</v>
      </c>
      <c r="H184" s="520">
        <v>2</v>
      </c>
      <c r="I184" s="290">
        <v>3</v>
      </c>
      <c r="J184" s="290">
        <v>9</v>
      </c>
      <c r="K184" s="290">
        <v>6</v>
      </c>
      <c r="L184" s="290">
        <v>0</v>
      </c>
      <c r="M184" s="290">
        <v>1</v>
      </c>
      <c r="N184" s="296" t="s">
        <v>297</v>
      </c>
      <c r="O184" s="519"/>
      <c r="P184" s="292">
        <f>672.98+290</f>
        <v>962.98</v>
      </c>
      <c r="Q184" s="293">
        <f>672.98+290</f>
        <v>962.98</v>
      </c>
    </row>
    <row r="185" spans="1:17" ht="14.25">
      <c r="A185" s="495"/>
      <c r="B185" s="498"/>
      <c r="C185" s="498"/>
      <c r="D185" s="498"/>
      <c r="E185" s="104"/>
      <c r="F185" s="498"/>
      <c r="G185" s="554"/>
      <c r="H185" s="520"/>
      <c r="I185" s="290"/>
      <c r="J185" s="290"/>
      <c r="K185" s="290"/>
      <c r="L185" s="290"/>
      <c r="M185" s="290"/>
      <c r="N185" s="296"/>
      <c r="O185" s="523"/>
      <c r="P185" s="292"/>
      <c r="Q185" s="293"/>
    </row>
    <row r="186" spans="1:17" ht="15">
      <c r="A186" s="495"/>
      <c r="B186" s="498"/>
      <c r="C186" s="498"/>
      <c r="D186" s="498"/>
      <c r="E186" s="104"/>
      <c r="F186" s="498"/>
      <c r="G186" s="554"/>
      <c r="H186" s="521">
        <v>2</v>
      </c>
      <c r="I186" s="76">
        <v>4</v>
      </c>
      <c r="J186" s="290"/>
      <c r="K186" s="290"/>
      <c r="L186" s="290"/>
      <c r="M186" s="290"/>
      <c r="N186" s="303" t="s">
        <v>270</v>
      </c>
      <c r="O186" s="519"/>
      <c r="P186" s="320">
        <f>+P187</f>
        <v>495028.55</v>
      </c>
      <c r="Q186" s="295">
        <f>+Q187</f>
        <v>495028.55</v>
      </c>
    </row>
    <row r="187" spans="1:17" ht="15">
      <c r="A187" s="495"/>
      <c r="B187" s="498"/>
      <c r="C187" s="498"/>
      <c r="D187" s="498"/>
      <c r="E187" s="104"/>
      <c r="F187" s="498"/>
      <c r="G187" s="554"/>
      <c r="H187" s="520">
        <v>2</v>
      </c>
      <c r="I187" s="290">
        <v>4</v>
      </c>
      <c r="J187" s="290">
        <v>1</v>
      </c>
      <c r="K187" s="290"/>
      <c r="L187" s="290"/>
      <c r="M187" s="290"/>
      <c r="N187" s="303" t="s">
        <v>270</v>
      </c>
      <c r="O187" s="519"/>
      <c r="P187" s="292">
        <f>+P188</f>
        <v>495028.55</v>
      </c>
      <c r="Q187" s="293">
        <f>+Q188</f>
        <v>495028.55</v>
      </c>
    </row>
    <row r="188" spans="1:17" ht="14.25">
      <c r="A188" s="495"/>
      <c r="B188" s="498"/>
      <c r="C188" s="498"/>
      <c r="D188" s="498"/>
      <c r="E188" s="104"/>
      <c r="F188" s="498"/>
      <c r="G188" s="554">
        <v>9995</v>
      </c>
      <c r="H188" s="520">
        <v>2</v>
      </c>
      <c r="I188" s="290">
        <v>4</v>
      </c>
      <c r="J188" s="290">
        <v>4</v>
      </c>
      <c r="K188" s="290">
        <v>1</v>
      </c>
      <c r="L188" s="290">
        <v>0</v>
      </c>
      <c r="M188" s="290">
        <v>2</v>
      </c>
      <c r="N188" s="296" t="s">
        <v>308</v>
      </c>
      <c r="O188" s="519"/>
      <c r="P188" s="292">
        <f>495028.55</f>
        <v>495028.55</v>
      </c>
      <c r="Q188" s="293">
        <f>495028.55</f>
        <v>495028.55</v>
      </c>
    </row>
    <row r="189" spans="1:17" ht="14.25">
      <c r="A189" s="495"/>
      <c r="B189" s="498"/>
      <c r="C189" s="498"/>
      <c r="D189" s="498"/>
      <c r="E189" s="104"/>
      <c r="F189" s="498"/>
      <c r="G189" s="554"/>
      <c r="H189" s="520"/>
      <c r="I189" s="290"/>
      <c r="J189" s="290"/>
      <c r="K189" s="290"/>
      <c r="L189" s="290"/>
      <c r="M189" s="290"/>
      <c r="N189" s="296"/>
      <c r="O189" s="519"/>
      <c r="P189" s="291"/>
      <c r="Q189" s="301"/>
    </row>
    <row r="190" spans="1:17" ht="15">
      <c r="A190" s="495"/>
      <c r="B190" s="498"/>
      <c r="C190" s="498"/>
      <c r="D190" s="498"/>
      <c r="E190" s="104"/>
      <c r="F190" s="498"/>
      <c r="G190" s="554"/>
      <c r="H190" s="521">
        <v>2</v>
      </c>
      <c r="I190" s="76">
        <v>6</v>
      </c>
      <c r="J190" s="290"/>
      <c r="K190" s="290"/>
      <c r="L190" s="290"/>
      <c r="M190" s="290"/>
      <c r="N190" s="303" t="s">
        <v>277</v>
      </c>
      <c r="O190" s="523">
        <f>+P190-Q190</f>
        <v>0</v>
      </c>
      <c r="P190" s="294">
        <f>+P192+P198+P195</f>
        <v>42340.83</v>
      </c>
      <c r="Q190" s="321">
        <f>+Q192+Q198+Q195</f>
        <v>42340.83</v>
      </c>
    </row>
    <row r="191" spans="1:17" ht="15">
      <c r="A191" s="495"/>
      <c r="B191" s="498"/>
      <c r="C191" s="498"/>
      <c r="D191" s="498"/>
      <c r="E191" s="104"/>
      <c r="F191" s="498"/>
      <c r="G191" s="554"/>
      <c r="H191" s="520"/>
      <c r="I191" s="290"/>
      <c r="J191" s="290"/>
      <c r="K191" s="290"/>
      <c r="L191" s="290"/>
      <c r="M191" s="290"/>
      <c r="N191" s="303"/>
      <c r="O191" s="519"/>
      <c r="P191" s="291"/>
      <c r="Q191" s="301"/>
    </row>
    <row r="192" spans="1:17" ht="15">
      <c r="A192" s="495"/>
      <c r="B192" s="498"/>
      <c r="C192" s="498"/>
      <c r="D192" s="498"/>
      <c r="E192" s="104"/>
      <c r="F192" s="498"/>
      <c r="G192" s="554"/>
      <c r="H192" s="521">
        <v>2</v>
      </c>
      <c r="I192" s="76">
        <v>6</v>
      </c>
      <c r="J192" s="76">
        <v>1</v>
      </c>
      <c r="K192" s="290"/>
      <c r="L192" s="290"/>
      <c r="M192" s="290"/>
      <c r="N192" s="303" t="s">
        <v>280</v>
      </c>
      <c r="O192" s="519"/>
      <c r="P192" s="294">
        <f>+P193</f>
        <v>2090.83</v>
      </c>
      <c r="Q192" s="321">
        <f>+Q193</f>
        <v>2090.83</v>
      </c>
    </row>
    <row r="193" spans="1:17" ht="14.25">
      <c r="A193" s="495"/>
      <c r="B193" s="498"/>
      <c r="C193" s="498"/>
      <c r="D193" s="498"/>
      <c r="E193" s="104"/>
      <c r="F193" s="498"/>
      <c r="G193" s="499">
        <v>9995</v>
      </c>
      <c r="H193" s="520">
        <v>2</v>
      </c>
      <c r="I193" s="290">
        <v>6</v>
      </c>
      <c r="J193" s="290">
        <v>1</v>
      </c>
      <c r="K193" s="290">
        <v>3</v>
      </c>
      <c r="L193" s="290">
        <v>0</v>
      </c>
      <c r="M193" s="290">
        <v>1</v>
      </c>
      <c r="N193" s="296" t="s">
        <v>174</v>
      </c>
      <c r="O193" s="519"/>
      <c r="P193" s="291">
        <v>2090.83</v>
      </c>
      <c r="Q193" s="301">
        <v>2090.83</v>
      </c>
    </row>
    <row r="194" spans="1:17" ht="14.25">
      <c r="A194" s="495"/>
      <c r="B194" s="498"/>
      <c r="C194" s="498"/>
      <c r="D194" s="498"/>
      <c r="E194" s="104"/>
      <c r="F194" s="498"/>
      <c r="G194" s="554"/>
      <c r="H194" s="520"/>
      <c r="I194" s="290"/>
      <c r="J194" s="290"/>
      <c r="K194" s="290"/>
      <c r="L194" s="290"/>
      <c r="M194" s="290"/>
      <c r="N194" s="296"/>
      <c r="O194" s="519"/>
      <c r="P194" s="291"/>
      <c r="Q194" s="301"/>
    </row>
    <row r="195" spans="1:17" ht="15">
      <c r="A195" s="495"/>
      <c r="B195" s="498"/>
      <c r="C195" s="498"/>
      <c r="D195" s="498"/>
      <c r="E195" s="104"/>
      <c r="F195" s="498"/>
      <c r="G195" s="554"/>
      <c r="H195" s="521">
        <v>2</v>
      </c>
      <c r="I195" s="76">
        <v>6</v>
      </c>
      <c r="J195" s="76">
        <v>4</v>
      </c>
      <c r="K195" s="290"/>
      <c r="L195" s="290"/>
      <c r="M195" s="290"/>
      <c r="N195" s="303" t="s">
        <v>316</v>
      </c>
      <c r="O195" s="519"/>
      <c r="P195" s="294">
        <f>+P196</f>
        <v>40000</v>
      </c>
      <c r="Q195" s="321">
        <f>+Q196</f>
        <v>40000</v>
      </c>
    </row>
    <row r="196" spans="1:17" ht="14.25">
      <c r="A196" s="495"/>
      <c r="B196" s="498"/>
      <c r="C196" s="498"/>
      <c r="D196" s="498"/>
      <c r="E196" s="104"/>
      <c r="F196" s="498"/>
      <c r="G196" s="499">
        <v>9995</v>
      </c>
      <c r="H196" s="520">
        <v>2</v>
      </c>
      <c r="I196" s="290">
        <v>6</v>
      </c>
      <c r="J196" s="290">
        <v>4</v>
      </c>
      <c r="K196" s="290">
        <v>8</v>
      </c>
      <c r="L196" s="290">
        <v>0</v>
      </c>
      <c r="M196" s="290">
        <v>1</v>
      </c>
      <c r="N196" s="296" t="s">
        <v>309</v>
      </c>
      <c r="O196" s="519"/>
      <c r="P196" s="291">
        <v>40000</v>
      </c>
      <c r="Q196" s="301">
        <v>40000</v>
      </c>
    </row>
    <row r="197" spans="1:17" ht="14.25">
      <c r="A197" s="495"/>
      <c r="B197" s="498"/>
      <c r="C197" s="498"/>
      <c r="D197" s="498"/>
      <c r="E197" s="104"/>
      <c r="F197" s="498"/>
      <c r="G197" s="554"/>
      <c r="H197" s="520"/>
      <c r="I197" s="290"/>
      <c r="J197" s="290"/>
      <c r="K197" s="290"/>
      <c r="L197" s="290"/>
      <c r="M197" s="290"/>
      <c r="N197" s="296"/>
      <c r="O197" s="519"/>
      <c r="P197" s="291"/>
      <c r="Q197" s="301"/>
    </row>
    <row r="198" spans="1:17" ht="15">
      <c r="A198" s="495"/>
      <c r="B198" s="498"/>
      <c r="C198" s="498"/>
      <c r="D198" s="498"/>
      <c r="E198" s="104"/>
      <c r="F198" s="498"/>
      <c r="G198" s="554"/>
      <c r="H198" s="521">
        <v>2</v>
      </c>
      <c r="I198" s="76">
        <v>6</v>
      </c>
      <c r="J198" s="76">
        <v>5</v>
      </c>
      <c r="K198" s="1"/>
      <c r="L198" s="290"/>
      <c r="M198" s="290"/>
      <c r="N198" s="303" t="s">
        <v>276</v>
      </c>
      <c r="O198" s="519"/>
      <c r="P198" s="294">
        <f>+P199</f>
        <v>250</v>
      </c>
      <c r="Q198" s="321">
        <f>+Q199</f>
        <v>250</v>
      </c>
    </row>
    <row r="199" spans="1:17" ht="14.25">
      <c r="A199" s="495"/>
      <c r="B199" s="498"/>
      <c r="C199" s="498"/>
      <c r="D199" s="498"/>
      <c r="E199" s="104"/>
      <c r="F199" s="498"/>
      <c r="G199" s="499">
        <v>9995</v>
      </c>
      <c r="H199" s="520">
        <v>2</v>
      </c>
      <c r="I199" s="290">
        <v>6</v>
      </c>
      <c r="J199" s="290">
        <v>5</v>
      </c>
      <c r="K199" s="290">
        <v>1</v>
      </c>
      <c r="L199" s="290">
        <v>0</v>
      </c>
      <c r="M199" s="290">
        <v>1</v>
      </c>
      <c r="N199" s="296" t="s">
        <v>273</v>
      </c>
      <c r="O199" s="519"/>
      <c r="P199" s="291">
        <v>250</v>
      </c>
      <c r="Q199" s="301">
        <v>250</v>
      </c>
    </row>
    <row r="200" spans="1:17" ht="15.75" thickBot="1">
      <c r="A200" s="579"/>
      <c r="B200" s="559"/>
      <c r="C200" s="559"/>
      <c r="D200" s="559"/>
      <c r="E200" s="559"/>
      <c r="F200" s="559"/>
      <c r="G200" s="559"/>
      <c r="H200" s="560" t="s">
        <v>139</v>
      </c>
      <c r="I200" s="560"/>
      <c r="J200" s="560"/>
      <c r="K200" s="560"/>
      <c r="L200" s="560"/>
      <c r="M200" s="560"/>
      <c r="N200" s="560"/>
      <c r="O200" s="561">
        <f>+O134+O138+O152+O190</f>
        <v>5188.210000000021</v>
      </c>
      <c r="P200" s="562">
        <f>+P134+P138+P152+P186+P190</f>
        <v>1885634.2200000002</v>
      </c>
      <c r="Q200" s="563">
        <f>+Q134+Q138+Q152+Q186+Q190</f>
        <v>1880446.01</v>
      </c>
    </row>
    <row r="201" spans="1:17" ht="15">
      <c r="A201" s="13"/>
      <c r="B201" s="13"/>
      <c r="C201" s="13"/>
      <c r="D201" s="13"/>
      <c r="E201" s="13"/>
      <c r="F201" s="13"/>
      <c r="G201" s="13"/>
      <c r="H201" s="1"/>
      <c r="I201" s="564"/>
      <c r="J201" s="564"/>
      <c r="K201" s="564"/>
      <c r="L201" s="564"/>
      <c r="M201" s="564"/>
      <c r="N201" s="564"/>
      <c r="O201" s="1"/>
      <c r="P201" s="33"/>
      <c r="Q201" s="23"/>
    </row>
    <row r="202" spans="1:17" ht="15">
      <c r="A202" s="13"/>
      <c r="B202" s="13"/>
      <c r="C202" s="13"/>
      <c r="D202" s="13"/>
      <c r="E202" s="13"/>
      <c r="F202" s="13"/>
      <c r="G202" s="13"/>
      <c r="H202" s="525"/>
      <c r="I202" s="525"/>
      <c r="J202" s="525"/>
      <c r="K202" s="525"/>
      <c r="L202" s="525"/>
      <c r="M202" s="525"/>
      <c r="N202" s="565"/>
      <c r="O202" s="1"/>
      <c r="P202" s="33"/>
      <c r="Q202" s="23"/>
    </row>
    <row r="203" spans="1:17" ht="15">
      <c r="A203" s="748"/>
      <c r="B203" s="748"/>
      <c r="C203" s="748"/>
      <c r="D203" s="748"/>
      <c r="E203" s="748"/>
      <c r="F203" s="566"/>
      <c r="G203" s="566"/>
      <c r="H203" s="567"/>
      <c r="I203" s="567"/>
      <c r="J203" s="690" t="s">
        <v>40</v>
      </c>
      <c r="K203" s="690"/>
      <c r="L203" s="690"/>
      <c r="M203" s="690"/>
      <c r="N203" s="690"/>
      <c r="O203" s="1"/>
      <c r="P203" s="1"/>
      <c r="Q203" s="1"/>
    </row>
    <row r="204" spans="1:18" ht="15">
      <c r="A204" s="749" t="s">
        <v>41</v>
      </c>
      <c r="B204" s="749"/>
      <c r="C204" s="749"/>
      <c r="D204" s="749"/>
      <c r="E204" s="749"/>
      <c r="F204" s="568"/>
      <c r="G204" s="568"/>
      <c r="H204" s="568"/>
      <c r="I204" s="568"/>
      <c r="J204" s="686" t="s">
        <v>145</v>
      </c>
      <c r="K204" s="686"/>
      <c r="L204" s="686"/>
      <c r="M204" s="686"/>
      <c r="N204" s="686"/>
      <c r="O204" s="304" t="s">
        <v>144</v>
      </c>
      <c r="P204" s="304"/>
      <c r="Q204" s="304"/>
      <c r="R204" s="7"/>
    </row>
    <row r="205" spans="1:17" ht="15">
      <c r="A205" s="368"/>
      <c r="B205" s="368"/>
      <c r="C205" s="368"/>
      <c r="D205" s="368"/>
      <c r="E205" s="368"/>
      <c r="F205" s="63"/>
      <c r="G205" s="63"/>
      <c r="H205" s="63"/>
      <c r="I205" s="63"/>
      <c r="J205" s="368"/>
      <c r="K205" s="368"/>
      <c r="L205" s="368"/>
      <c r="M205" s="368"/>
      <c r="N205" s="368"/>
      <c r="O205" s="1"/>
      <c r="P205" s="1"/>
      <c r="Q205" s="1"/>
    </row>
    <row r="206" spans="1:17" ht="15">
      <c r="A206" s="368"/>
      <c r="B206" s="368"/>
      <c r="C206" s="368"/>
      <c r="D206" s="368"/>
      <c r="E206" s="368"/>
      <c r="F206" s="63"/>
      <c r="G206" s="63"/>
      <c r="H206" s="63"/>
      <c r="I206" s="63"/>
      <c r="J206" s="368"/>
      <c r="K206" s="368"/>
      <c r="L206" s="368"/>
      <c r="M206" s="368"/>
      <c r="N206" s="368"/>
      <c r="O206" s="1"/>
      <c r="P206" s="1"/>
      <c r="Q206" s="1"/>
    </row>
    <row r="207" spans="1:17" ht="14.2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4.2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4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4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4.2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4.2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4.2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4.2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4.2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4.2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4.2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4.2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.75" thickBot="1">
      <c r="A219" s="13"/>
      <c r="B219" s="13"/>
      <c r="C219" s="13"/>
      <c r="D219" s="13"/>
      <c r="E219" s="13"/>
      <c r="F219" s="13"/>
      <c r="G219" s="13"/>
      <c r="H219" s="569"/>
      <c r="I219" s="569"/>
      <c r="J219" s="569"/>
      <c r="K219" s="569"/>
      <c r="L219" s="569"/>
      <c r="M219" s="569"/>
      <c r="N219" s="569" t="s">
        <v>140</v>
      </c>
      <c r="O219" s="1"/>
      <c r="P219" s="33"/>
      <c r="Q219" s="23"/>
    </row>
    <row r="220" spans="1:17" ht="15" thickBot="1">
      <c r="A220" s="724">
        <v>1</v>
      </c>
      <c r="B220" s="725"/>
      <c r="C220" s="725"/>
      <c r="D220" s="725"/>
      <c r="E220" s="725"/>
      <c r="F220" s="725"/>
      <c r="G220" s="725"/>
      <c r="H220" s="725"/>
      <c r="I220" s="725"/>
      <c r="J220" s="725"/>
      <c r="K220" s="725"/>
      <c r="L220" s="725"/>
      <c r="M220" s="725"/>
      <c r="N220" s="725"/>
      <c r="O220" s="725"/>
      <c r="P220" s="725"/>
      <c r="Q220" s="726"/>
    </row>
    <row r="221" spans="1:17" ht="15">
      <c r="A221" s="727" t="s">
        <v>22</v>
      </c>
      <c r="B221" s="728"/>
      <c r="C221" s="728"/>
      <c r="D221" s="728"/>
      <c r="E221" s="728"/>
      <c r="F221" s="728"/>
      <c r="G221" s="728"/>
      <c r="H221" s="728"/>
      <c r="I221" s="728"/>
      <c r="J221" s="728"/>
      <c r="K221" s="728"/>
      <c r="L221" s="728"/>
      <c r="M221" s="728"/>
      <c r="N221" s="728"/>
      <c r="O221" s="728"/>
      <c r="P221" s="728"/>
      <c r="Q221" s="729"/>
    </row>
    <row r="222" spans="1:17" ht="14.25">
      <c r="A222" s="479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85"/>
      <c r="Q222" s="315" t="s">
        <v>23</v>
      </c>
    </row>
    <row r="223" spans="1:18" ht="15">
      <c r="A223" s="480" t="s">
        <v>133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73"/>
      <c r="P223" s="313" t="s">
        <v>3</v>
      </c>
      <c r="Q223" s="314"/>
      <c r="R223" s="28"/>
    </row>
    <row r="224" spans="1:17" ht="15">
      <c r="A224" s="480" t="s">
        <v>4</v>
      </c>
      <c r="B224" s="1"/>
      <c r="C224" s="1">
        <v>5120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35"/>
      <c r="P224" s="88" t="s">
        <v>5</v>
      </c>
      <c r="Q224" s="89"/>
    </row>
    <row r="225" spans="1:17" ht="15">
      <c r="A225" s="480" t="s">
        <v>63</v>
      </c>
      <c r="B225" s="35"/>
      <c r="C225" s="1" t="s">
        <v>223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35"/>
      <c r="P225" s="88" t="s">
        <v>6</v>
      </c>
      <c r="Q225" s="89"/>
    </row>
    <row r="226" spans="1:17" ht="15.75" thickBot="1">
      <c r="A226" s="480" t="s">
        <v>64</v>
      </c>
      <c r="B226" s="35">
        <v>2014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35"/>
      <c r="P226" s="90" t="s">
        <v>7</v>
      </c>
      <c r="Q226" s="89"/>
    </row>
    <row r="227" spans="1:17" ht="15.75" thickBot="1">
      <c r="A227" s="481"/>
      <c r="B227" s="482"/>
      <c r="C227" s="482"/>
      <c r="D227" s="482"/>
      <c r="E227" s="482"/>
      <c r="F227" s="482"/>
      <c r="G227" s="482"/>
      <c r="H227" s="482"/>
      <c r="I227" s="482"/>
      <c r="J227" s="482"/>
      <c r="K227" s="482"/>
      <c r="L227" s="482"/>
      <c r="M227" s="482"/>
      <c r="N227" s="482"/>
      <c r="O227" s="482"/>
      <c r="P227" s="483"/>
      <c r="Q227" s="616"/>
    </row>
    <row r="228" spans="1:17" ht="15.75" thickBot="1">
      <c r="A228" s="745" t="s">
        <v>24</v>
      </c>
      <c r="B228" s="746"/>
      <c r="C228" s="746"/>
      <c r="D228" s="746"/>
      <c r="E228" s="746"/>
      <c r="F228" s="746"/>
      <c r="G228" s="746"/>
      <c r="H228" s="746"/>
      <c r="I228" s="746"/>
      <c r="J228" s="746"/>
      <c r="K228" s="746"/>
      <c r="L228" s="746"/>
      <c r="M228" s="746"/>
      <c r="N228" s="747"/>
      <c r="O228" s="738" t="s">
        <v>25</v>
      </c>
      <c r="P228" s="728"/>
      <c r="Q228" s="729"/>
    </row>
    <row r="229" spans="1:17" ht="15.75" thickBot="1">
      <c r="A229" s="736" t="s">
        <v>29</v>
      </c>
      <c r="B229" s="486" t="s">
        <v>30</v>
      </c>
      <c r="C229" s="737" t="s">
        <v>31</v>
      </c>
      <c r="D229" s="486" t="s">
        <v>32</v>
      </c>
      <c r="E229" s="486" t="s">
        <v>33</v>
      </c>
      <c r="F229" s="737" t="s">
        <v>34</v>
      </c>
      <c r="G229" s="738" t="s">
        <v>35</v>
      </c>
      <c r="H229" s="485"/>
      <c r="I229" s="485"/>
      <c r="J229" s="485"/>
      <c r="K229" s="485"/>
      <c r="L229" s="485"/>
      <c r="M229" s="485"/>
      <c r="N229" s="570"/>
      <c r="O229" s="739">
        <v>3</v>
      </c>
      <c r="P229" s="740">
        <v>4</v>
      </c>
      <c r="Q229" s="721">
        <v>5</v>
      </c>
    </row>
    <row r="230" spans="1:17" ht="59.25">
      <c r="A230" s="714"/>
      <c r="B230" s="375" t="s">
        <v>29</v>
      </c>
      <c r="C230" s="716"/>
      <c r="D230" s="375" t="s">
        <v>36</v>
      </c>
      <c r="E230" s="375" t="s">
        <v>37</v>
      </c>
      <c r="F230" s="716"/>
      <c r="G230" s="718"/>
      <c r="H230" s="487" t="s">
        <v>109</v>
      </c>
      <c r="I230" s="487" t="s">
        <v>134</v>
      </c>
      <c r="J230" s="487" t="s">
        <v>135</v>
      </c>
      <c r="K230" s="488" t="s">
        <v>136</v>
      </c>
      <c r="L230" s="487" t="s">
        <v>137</v>
      </c>
      <c r="M230" s="489"/>
      <c r="N230" s="489" t="s">
        <v>138</v>
      </c>
      <c r="O230" s="707"/>
      <c r="P230" s="720"/>
      <c r="Q230" s="710"/>
    </row>
    <row r="231" spans="1:17" ht="15">
      <c r="A231" s="722">
        <v>2</v>
      </c>
      <c r="B231" s="723"/>
      <c r="C231" s="723"/>
      <c r="D231" s="723"/>
      <c r="E231" s="723"/>
      <c r="F231" s="723"/>
      <c r="G231" s="706"/>
      <c r="H231" s="490"/>
      <c r="I231" s="490"/>
      <c r="J231" s="490"/>
      <c r="K231" s="490"/>
      <c r="L231" s="490"/>
      <c r="M231" s="490"/>
      <c r="N231" s="490"/>
      <c r="O231" s="474" t="s">
        <v>26</v>
      </c>
      <c r="P231" s="474" t="s">
        <v>27</v>
      </c>
      <c r="Q231" s="491" t="s">
        <v>28</v>
      </c>
    </row>
    <row r="232" spans="1:17" ht="15.75" thickBot="1">
      <c r="A232" s="571"/>
      <c r="B232" s="544"/>
      <c r="C232" s="544"/>
      <c r="D232" s="544"/>
      <c r="E232" s="544"/>
      <c r="F232" s="544"/>
      <c r="G232" s="544"/>
      <c r="H232" s="544"/>
      <c r="I232" s="544"/>
      <c r="J232" s="544"/>
      <c r="K232" s="544"/>
      <c r="L232" s="544"/>
      <c r="M232" s="544"/>
      <c r="N232" s="544"/>
      <c r="O232" s="475"/>
      <c r="P232" s="475"/>
      <c r="Q232" s="572"/>
    </row>
    <row r="233" spans="1:17" ht="15">
      <c r="A233" s="495"/>
      <c r="B233" s="498"/>
      <c r="C233" s="498"/>
      <c r="D233" s="498"/>
      <c r="E233" s="498"/>
      <c r="F233" s="498" t="s">
        <v>188</v>
      </c>
      <c r="G233" s="498">
        <v>9995</v>
      </c>
      <c r="H233" s="333">
        <v>2</v>
      </c>
      <c r="I233" s="333">
        <v>1</v>
      </c>
      <c r="J233" s="333"/>
      <c r="K233" s="333"/>
      <c r="L233" s="333"/>
      <c r="M233" s="333"/>
      <c r="N233" s="333" t="s">
        <v>114</v>
      </c>
      <c r="O233" s="573">
        <f>+P233-Q233</f>
        <v>0</v>
      </c>
      <c r="P233" s="322">
        <f>+P235</f>
        <v>328000</v>
      </c>
      <c r="Q233" s="323">
        <f>+Q235</f>
        <v>328000</v>
      </c>
    </row>
    <row r="234" spans="1:17" ht="15">
      <c r="A234" s="495"/>
      <c r="B234" s="498"/>
      <c r="C234" s="498"/>
      <c r="D234" s="498"/>
      <c r="E234" s="498"/>
      <c r="F234" s="498"/>
      <c r="G234" s="498"/>
      <c r="H234" s="551">
        <v>2</v>
      </c>
      <c r="I234" s="551">
        <v>1</v>
      </c>
      <c r="J234" s="551">
        <v>1</v>
      </c>
      <c r="K234" s="551"/>
      <c r="L234" s="551"/>
      <c r="M234" s="551"/>
      <c r="N234" s="551" t="s">
        <v>115</v>
      </c>
      <c r="O234" s="557"/>
      <c r="P234" s="322"/>
      <c r="Q234" s="323"/>
    </row>
    <row r="235" spans="1:17" ht="15">
      <c r="A235" s="495"/>
      <c r="B235" s="498"/>
      <c r="C235" s="498"/>
      <c r="D235" s="498"/>
      <c r="E235" s="498"/>
      <c r="F235" s="498"/>
      <c r="G235" s="498"/>
      <c r="H235" s="334">
        <v>2</v>
      </c>
      <c r="I235" s="334">
        <v>1</v>
      </c>
      <c r="J235" s="334">
        <v>1</v>
      </c>
      <c r="K235" s="334">
        <v>1</v>
      </c>
      <c r="L235" s="334"/>
      <c r="M235" s="334"/>
      <c r="N235" s="334" t="s">
        <v>148</v>
      </c>
      <c r="O235" s="557"/>
      <c r="P235" s="322">
        <f>+P236</f>
        <v>328000</v>
      </c>
      <c r="Q235" s="323">
        <f>+Q236</f>
        <v>328000</v>
      </c>
    </row>
    <row r="236" spans="1:17" ht="14.25">
      <c r="A236" s="495"/>
      <c r="B236" s="498"/>
      <c r="C236" s="498"/>
      <c r="D236" s="498"/>
      <c r="E236" s="498"/>
      <c r="F236" s="498"/>
      <c r="G236" s="498">
        <v>100</v>
      </c>
      <c r="H236" s="290">
        <v>2</v>
      </c>
      <c r="I236" s="290">
        <v>1</v>
      </c>
      <c r="J236" s="290">
        <v>1</v>
      </c>
      <c r="K236" s="290">
        <v>1</v>
      </c>
      <c r="L236" s="290">
        <v>0</v>
      </c>
      <c r="M236" s="290">
        <v>1</v>
      </c>
      <c r="N236" s="290" t="s">
        <v>149</v>
      </c>
      <c r="O236" s="557"/>
      <c r="P236" s="307">
        <v>328000</v>
      </c>
      <c r="Q236" s="308">
        <v>328000</v>
      </c>
    </row>
    <row r="237" spans="1:17" ht="14.25">
      <c r="A237" s="495"/>
      <c r="B237" s="498"/>
      <c r="C237" s="498"/>
      <c r="D237" s="498"/>
      <c r="E237" s="498"/>
      <c r="F237" s="498"/>
      <c r="G237" s="498"/>
      <c r="H237" s="290"/>
      <c r="I237" s="290"/>
      <c r="J237" s="290"/>
      <c r="K237" s="290"/>
      <c r="L237" s="290"/>
      <c r="M237" s="290"/>
      <c r="N237" s="325"/>
      <c r="O237" s="557"/>
      <c r="P237" s="307"/>
      <c r="Q237" s="308"/>
    </row>
    <row r="238" spans="1:17" ht="15">
      <c r="A238" s="495"/>
      <c r="B238" s="498"/>
      <c r="C238" s="498"/>
      <c r="D238" s="498"/>
      <c r="E238" s="498"/>
      <c r="F238" s="498"/>
      <c r="G238" s="498"/>
      <c r="H238" s="76">
        <v>2</v>
      </c>
      <c r="I238" s="76">
        <v>2</v>
      </c>
      <c r="J238" s="290"/>
      <c r="K238" s="290"/>
      <c r="L238" s="290"/>
      <c r="M238" s="290"/>
      <c r="N238" s="332" t="s">
        <v>146</v>
      </c>
      <c r="O238" s="573">
        <f>+P238-Q238</f>
        <v>0</v>
      </c>
      <c r="P238" s="322">
        <f>+P240+P243</f>
        <v>40947</v>
      </c>
      <c r="Q238" s="323">
        <f>+Q240+Q243</f>
        <v>40947</v>
      </c>
    </row>
    <row r="239" spans="1:17" ht="14.25">
      <c r="A239" s="495"/>
      <c r="B239" s="498"/>
      <c r="C239" s="498"/>
      <c r="D239" s="498"/>
      <c r="E239" s="498"/>
      <c r="F239" s="498"/>
      <c r="G239" s="498"/>
      <c r="H239" s="290"/>
      <c r="I239" s="290"/>
      <c r="J239" s="290"/>
      <c r="K239" s="290"/>
      <c r="L239" s="290"/>
      <c r="M239" s="290"/>
      <c r="N239" s="325"/>
      <c r="O239" s="557"/>
      <c r="P239" s="307"/>
      <c r="Q239" s="308"/>
    </row>
    <row r="240" spans="1:17" ht="15">
      <c r="A240" s="495"/>
      <c r="B240" s="498"/>
      <c r="C240" s="498"/>
      <c r="D240" s="498"/>
      <c r="E240" s="498"/>
      <c r="F240" s="498"/>
      <c r="G240" s="498"/>
      <c r="H240" s="76">
        <v>2</v>
      </c>
      <c r="I240" s="76">
        <v>2</v>
      </c>
      <c r="J240" s="76">
        <v>4</v>
      </c>
      <c r="K240" s="76"/>
      <c r="L240" s="290"/>
      <c r="M240" s="290"/>
      <c r="N240" s="337" t="s">
        <v>315</v>
      </c>
      <c r="O240" s="557"/>
      <c r="P240" s="322">
        <f>+P241</f>
        <v>150</v>
      </c>
      <c r="Q240" s="323">
        <f>+Q241</f>
        <v>150</v>
      </c>
    </row>
    <row r="241" spans="1:17" ht="14.25">
      <c r="A241" s="495"/>
      <c r="B241" s="498"/>
      <c r="C241" s="498"/>
      <c r="D241" s="498"/>
      <c r="E241" s="498"/>
      <c r="F241" s="498"/>
      <c r="G241" s="499">
        <v>9995</v>
      </c>
      <c r="H241" s="290">
        <v>2</v>
      </c>
      <c r="I241" s="290">
        <v>2</v>
      </c>
      <c r="J241" s="290">
        <v>4</v>
      </c>
      <c r="K241" s="290">
        <v>1</v>
      </c>
      <c r="L241" s="290">
        <v>0</v>
      </c>
      <c r="M241" s="290">
        <v>1</v>
      </c>
      <c r="N241" s="325" t="s">
        <v>231</v>
      </c>
      <c r="O241" s="557"/>
      <c r="P241" s="307">
        <v>150</v>
      </c>
      <c r="Q241" s="308">
        <v>150</v>
      </c>
    </row>
    <row r="242" spans="1:17" ht="14.25">
      <c r="A242" s="495"/>
      <c r="B242" s="498"/>
      <c r="C242" s="498"/>
      <c r="D242" s="498"/>
      <c r="E242" s="498"/>
      <c r="F242" s="498"/>
      <c r="G242" s="498"/>
      <c r="H242" s="290"/>
      <c r="I242" s="290"/>
      <c r="J242" s="290"/>
      <c r="K242" s="290"/>
      <c r="L242" s="290"/>
      <c r="M242" s="290"/>
      <c r="N242" s="325"/>
      <c r="O242" s="557"/>
      <c r="P242" s="307"/>
      <c r="Q242" s="308"/>
    </row>
    <row r="243" spans="1:17" ht="15">
      <c r="A243" s="495"/>
      <c r="B243" s="498"/>
      <c r="C243" s="498"/>
      <c r="D243" s="498"/>
      <c r="E243" s="498"/>
      <c r="F243" s="498"/>
      <c r="G243" s="498"/>
      <c r="H243" s="76">
        <v>2</v>
      </c>
      <c r="I243" s="76">
        <v>2</v>
      </c>
      <c r="J243" s="76">
        <v>8</v>
      </c>
      <c r="K243" s="290"/>
      <c r="L243" s="290"/>
      <c r="M243" s="290"/>
      <c r="N243" s="337" t="s">
        <v>151</v>
      </c>
      <c r="O243" s="557"/>
      <c r="P243" s="322">
        <f>+P244</f>
        <v>40797</v>
      </c>
      <c r="Q243" s="323">
        <f>+Q244</f>
        <v>40797</v>
      </c>
    </row>
    <row r="244" spans="1:17" ht="14.25">
      <c r="A244" s="495"/>
      <c r="B244" s="498"/>
      <c r="C244" s="498"/>
      <c r="D244" s="498"/>
      <c r="E244" s="498"/>
      <c r="F244" s="498"/>
      <c r="G244" s="499">
        <v>9995</v>
      </c>
      <c r="H244" s="290">
        <v>2</v>
      </c>
      <c r="I244" s="290">
        <v>2</v>
      </c>
      <c r="J244" s="290">
        <v>8</v>
      </c>
      <c r="K244" s="290">
        <v>6</v>
      </c>
      <c r="L244" s="290">
        <v>0</v>
      </c>
      <c r="M244" s="290">
        <v>1</v>
      </c>
      <c r="N244" s="325" t="s">
        <v>229</v>
      </c>
      <c r="O244" s="557"/>
      <c r="P244" s="307">
        <f>25000+15797</f>
        <v>40797</v>
      </c>
      <c r="Q244" s="308">
        <f>25000+15797</f>
        <v>40797</v>
      </c>
    </row>
    <row r="245" spans="1:17" ht="14.25">
      <c r="A245" s="495"/>
      <c r="B245" s="498"/>
      <c r="C245" s="498"/>
      <c r="D245" s="498"/>
      <c r="E245" s="498"/>
      <c r="F245" s="498"/>
      <c r="G245" s="498"/>
      <c r="H245" s="290"/>
      <c r="I245" s="290"/>
      <c r="J245" s="290"/>
      <c r="K245" s="290"/>
      <c r="L245" s="290"/>
      <c r="M245" s="290"/>
      <c r="N245" s="325"/>
      <c r="O245" s="557"/>
      <c r="P245" s="307"/>
      <c r="Q245" s="308"/>
    </row>
    <row r="246" spans="1:17" ht="15">
      <c r="A246" s="495"/>
      <c r="B246" s="498"/>
      <c r="C246" s="498"/>
      <c r="D246" s="498"/>
      <c r="E246" s="498"/>
      <c r="F246" s="498"/>
      <c r="G246" s="498"/>
      <c r="H246" s="76">
        <v>2</v>
      </c>
      <c r="I246" s="76">
        <v>3</v>
      </c>
      <c r="J246" s="290"/>
      <c r="K246" s="290"/>
      <c r="L246" s="290"/>
      <c r="M246" s="290"/>
      <c r="N246" s="303" t="s">
        <v>275</v>
      </c>
      <c r="O246" s="573">
        <f>+P246-Q246</f>
        <v>0</v>
      </c>
      <c r="P246" s="322">
        <f>+P248+P251+P255+P259+P262</f>
        <v>4836.71</v>
      </c>
      <c r="Q246" s="323">
        <f>+Q248+Q251+Q255+Q259+Q262</f>
        <v>4836.71</v>
      </c>
    </row>
    <row r="247" spans="1:17" ht="14.25">
      <c r="A247" s="495"/>
      <c r="B247" s="498"/>
      <c r="C247" s="498"/>
      <c r="D247" s="498"/>
      <c r="E247" s="498"/>
      <c r="F247" s="498"/>
      <c r="G247" s="498"/>
      <c r="H247" s="290"/>
      <c r="I247" s="290"/>
      <c r="J247" s="290"/>
      <c r="K247" s="290"/>
      <c r="L247" s="290"/>
      <c r="M247" s="290"/>
      <c r="N247" s="325"/>
      <c r="O247" s="557"/>
      <c r="P247" s="307"/>
      <c r="Q247" s="308"/>
    </row>
    <row r="248" spans="1:17" ht="15">
      <c r="A248" s="495"/>
      <c r="B248" s="498"/>
      <c r="C248" s="498"/>
      <c r="D248" s="498"/>
      <c r="E248" s="498"/>
      <c r="F248" s="498"/>
      <c r="G248" s="498"/>
      <c r="H248" s="76">
        <v>2</v>
      </c>
      <c r="I248" s="76">
        <v>3</v>
      </c>
      <c r="J248" s="76">
        <v>1</v>
      </c>
      <c r="K248" s="290"/>
      <c r="L248" s="290"/>
      <c r="M248" s="290"/>
      <c r="N248" s="303" t="s">
        <v>289</v>
      </c>
      <c r="O248" s="557"/>
      <c r="P248" s="322">
        <f>+P249</f>
        <v>20</v>
      </c>
      <c r="Q248" s="323">
        <f>+Q249</f>
        <v>20</v>
      </c>
    </row>
    <row r="249" spans="1:17" ht="14.25">
      <c r="A249" s="495"/>
      <c r="B249" s="498"/>
      <c r="C249" s="498"/>
      <c r="D249" s="498"/>
      <c r="E249" s="498"/>
      <c r="F249" s="498"/>
      <c r="G249" s="499">
        <v>9995</v>
      </c>
      <c r="H249" s="290">
        <v>2</v>
      </c>
      <c r="I249" s="290">
        <v>3</v>
      </c>
      <c r="J249" s="290">
        <v>1</v>
      </c>
      <c r="K249" s="290">
        <v>4</v>
      </c>
      <c r="L249" s="290">
        <v>0</v>
      </c>
      <c r="M249" s="290">
        <v>1</v>
      </c>
      <c r="N249" s="325" t="s">
        <v>282</v>
      </c>
      <c r="O249" s="557"/>
      <c r="P249" s="307">
        <v>20</v>
      </c>
      <c r="Q249" s="308">
        <v>20</v>
      </c>
    </row>
    <row r="250" spans="1:17" ht="14.25">
      <c r="A250" s="495"/>
      <c r="B250" s="498"/>
      <c r="C250" s="498"/>
      <c r="D250" s="498"/>
      <c r="E250" s="498"/>
      <c r="F250" s="498"/>
      <c r="G250" s="498"/>
      <c r="H250" s="290"/>
      <c r="I250" s="290"/>
      <c r="J250" s="290"/>
      <c r="K250" s="290"/>
      <c r="L250" s="290"/>
      <c r="M250" s="290"/>
      <c r="N250" s="325"/>
      <c r="O250" s="557"/>
      <c r="P250" s="307"/>
      <c r="Q250" s="308"/>
    </row>
    <row r="251" spans="1:17" ht="15">
      <c r="A251" s="495"/>
      <c r="B251" s="498"/>
      <c r="C251" s="498"/>
      <c r="D251" s="498"/>
      <c r="E251" s="498"/>
      <c r="F251" s="498"/>
      <c r="G251" s="498"/>
      <c r="H251" s="76">
        <v>2</v>
      </c>
      <c r="I251" s="76">
        <v>3</v>
      </c>
      <c r="J251" s="76">
        <v>5</v>
      </c>
      <c r="K251" s="290"/>
      <c r="L251" s="290"/>
      <c r="M251" s="290"/>
      <c r="N251" s="303" t="s">
        <v>292</v>
      </c>
      <c r="O251" s="557"/>
      <c r="P251" s="322">
        <f>+P252+P253</f>
        <v>1123.46</v>
      </c>
      <c r="Q251" s="323">
        <f>+Q252+Q253</f>
        <v>1123.46</v>
      </c>
    </row>
    <row r="252" spans="1:17" ht="14.25">
      <c r="A252" s="495"/>
      <c r="B252" s="498"/>
      <c r="C252" s="498"/>
      <c r="D252" s="498"/>
      <c r="E252" s="498"/>
      <c r="F252" s="498"/>
      <c r="G252" s="499">
        <v>9995</v>
      </c>
      <c r="H252" s="290">
        <v>2</v>
      </c>
      <c r="I252" s="290">
        <v>3</v>
      </c>
      <c r="J252" s="290">
        <v>5</v>
      </c>
      <c r="K252" s="290">
        <v>3</v>
      </c>
      <c r="L252" s="290">
        <v>0</v>
      </c>
      <c r="M252" s="290">
        <v>1</v>
      </c>
      <c r="N252" s="296" t="s">
        <v>293</v>
      </c>
      <c r="O252" s="557"/>
      <c r="P252" s="307">
        <v>200</v>
      </c>
      <c r="Q252" s="308">
        <v>200</v>
      </c>
    </row>
    <row r="253" spans="1:17" ht="14.25">
      <c r="A253" s="495"/>
      <c r="B253" s="498"/>
      <c r="C253" s="498"/>
      <c r="D253" s="498"/>
      <c r="E253" s="498"/>
      <c r="F253" s="498"/>
      <c r="G253" s="499">
        <v>9995</v>
      </c>
      <c r="H253" s="290">
        <v>2</v>
      </c>
      <c r="I253" s="290">
        <v>3</v>
      </c>
      <c r="J253" s="290">
        <v>5</v>
      </c>
      <c r="K253" s="290">
        <v>5</v>
      </c>
      <c r="L253" s="290">
        <v>0</v>
      </c>
      <c r="M253" s="290">
        <v>1</v>
      </c>
      <c r="N253" s="296" t="s">
        <v>294</v>
      </c>
      <c r="O253" s="557"/>
      <c r="P253" s="307">
        <v>923.46</v>
      </c>
      <c r="Q253" s="308">
        <v>923.46</v>
      </c>
    </row>
    <row r="254" spans="1:17" ht="14.25">
      <c r="A254" s="495"/>
      <c r="B254" s="498"/>
      <c r="C254" s="498"/>
      <c r="D254" s="498"/>
      <c r="E254" s="498"/>
      <c r="F254" s="498"/>
      <c r="G254" s="498"/>
      <c r="H254" s="290"/>
      <c r="I254" s="290"/>
      <c r="J254" s="290"/>
      <c r="K254" s="290"/>
      <c r="L254" s="290"/>
      <c r="M254" s="290"/>
      <c r="N254" s="325"/>
      <c r="O254" s="557"/>
      <c r="P254" s="307"/>
      <c r="Q254" s="308"/>
    </row>
    <row r="255" spans="1:17" ht="15">
      <c r="A255" s="495"/>
      <c r="B255" s="498"/>
      <c r="C255" s="498"/>
      <c r="D255" s="498"/>
      <c r="E255" s="498"/>
      <c r="F255" s="498"/>
      <c r="G255" s="498"/>
      <c r="H255" s="76">
        <v>2</v>
      </c>
      <c r="I255" s="76">
        <v>3</v>
      </c>
      <c r="J255" s="76">
        <v>6</v>
      </c>
      <c r="K255" s="76"/>
      <c r="L255" s="290"/>
      <c r="M255" s="290"/>
      <c r="N255" s="303" t="s">
        <v>274</v>
      </c>
      <c r="O255" s="557"/>
      <c r="P255" s="322">
        <f>+P256+P257</f>
        <v>1979.75</v>
      </c>
      <c r="Q255" s="323">
        <f>+Q256+Q257</f>
        <v>1979.75</v>
      </c>
    </row>
    <row r="256" spans="1:17" ht="14.25">
      <c r="A256" s="495"/>
      <c r="B256" s="498"/>
      <c r="C256" s="498"/>
      <c r="D256" s="498"/>
      <c r="E256" s="498"/>
      <c r="F256" s="498"/>
      <c r="G256" s="499">
        <v>9995</v>
      </c>
      <c r="H256" s="290">
        <v>2</v>
      </c>
      <c r="I256" s="290">
        <v>3</v>
      </c>
      <c r="J256" s="290">
        <v>6</v>
      </c>
      <c r="K256" s="290">
        <v>2</v>
      </c>
      <c r="L256" s="290">
        <v>0</v>
      </c>
      <c r="M256" s="290">
        <v>1</v>
      </c>
      <c r="N256" s="296" t="s">
        <v>250</v>
      </c>
      <c r="O256" s="557"/>
      <c r="P256" s="307">
        <v>14</v>
      </c>
      <c r="Q256" s="308">
        <v>14</v>
      </c>
    </row>
    <row r="257" spans="1:17" ht="14.25">
      <c r="A257" s="495"/>
      <c r="B257" s="498"/>
      <c r="C257" s="498"/>
      <c r="D257" s="498"/>
      <c r="E257" s="498"/>
      <c r="F257" s="498"/>
      <c r="G257" s="499">
        <v>9995</v>
      </c>
      <c r="H257" s="290">
        <v>2</v>
      </c>
      <c r="I257" s="290">
        <v>3</v>
      </c>
      <c r="J257" s="290">
        <v>6</v>
      </c>
      <c r="K257" s="290">
        <v>3</v>
      </c>
      <c r="L257" s="290">
        <v>0</v>
      </c>
      <c r="M257" s="290">
        <v>1</v>
      </c>
      <c r="N257" s="296" t="s">
        <v>236</v>
      </c>
      <c r="O257" s="557"/>
      <c r="P257" s="307">
        <v>1965.75</v>
      </c>
      <c r="Q257" s="308">
        <v>1965.75</v>
      </c>
    </row>
    <row r="258" spans="1:17" ht="15">
      <c r="A258" s="495"/>
      <c r="B258" s="498"/>
      <c r="C258" s="498"/>
      <c r="D258" s="498"/>
      <c r="E258" s="498"/>
      <c r="F258" s="498"/>
      <c r="G258" s="498"/>
      <c r="H258" s="76"/>
      <c r="I258" s="76"/>
      <c r="J258" s="76"/>
      <c r="K258" s="290"/>
      <c r="L258" s="290"/>
      <c r="M258" s="290"/>
      <c r="N258" s="325"/>
      <c r="O258" s="557"/>
      <c r="P258" s="307"/>
      <c r="Q258" s="308"/>
    </row>
    <row r="259" spans="1:17" ht="15">
      <c r="A259" s="495"/>
      <c r="B259" s="498"/>
      <c r="C259" s="498"/>
      <c r="D259" s="498"/>
      <c r="E259" s="498"/>
      <c r="F259" s="498"/>
      <c r="G259" s="498"/>
      <c r="H259" s="76">
        <v>2</v>
      </c>
      <c r="I259" s="76">
        <v>3</v>
      </c>
      <c r="J259" s="76">
        <v>7</v>
      </c>
      <c r="K259" s="290"/>
      <c r="L259" s="290"/>
      <c r="M259" s="290"/>
      <c r="N259" s="303" t="s">
        <v>257</v>
      </c>
      <c r="O259" s="557"/>
      <c r="P259" s="322">
        <f>+P260</f>
        <v>690</v>
      </c>
      <c r="Q259" s="323">
        <f>+Q260</f>
        <v>690</v>
      </c>
    </row>
    <row r="260" spans="1:17" ht="14.25">
      <c r="A260" s="495"/>
      <c r="B260" s="498"/>
      <c r="C260" s="498"/>
      <c r="D260" s="498"/>
      <c r="E260" s="498"/>
      <c r="F260" s="498"/>
      <c r="G260" s="499">
        <v>9995</v>
      </c>
      <c r="H260" s="290">
        <v>2</v>
      </c>
      <c r="I260" s="290">
        <v>3</v>
      </c>
      <c r="J260" s="290">
        <v>7</v>
      </c>
      <c r="K260" s="290">
        <v>2</v>
      </c>
      <c r="L260" s="290">
        <v>0</v>
      </c>
      <c r="M260" s="290">
        <v>1</v>
      </c>
      <c r="N260" s="325" t="s">
        <v>287</v>
      </c>
      <c r="O260" s="557"/>
      <c r="P260" s="307">
        <v>690</v>
      </c>
      <c r="Q260" s="308">
        <v>690</v>
      </c>
    </row>
    <row r="261" spans="1:17" ht="14.25">
      <c r="A261" s="495"/>
      <c r="B261" s="498"/>
      <c r="C261" s="498"/>
      <c r="D261" s="498"/>
      <c r="E261" s="498"/>
      <c r="F261" s="498"/>
      <c r="G261" s="498"/>
      <c r="H261" s="290"/>
      <c r="I261" s="290"/>
      <c r="J261" s="290"/>
      <c r="K261" s="290"/>
      <c r="L261" s="290"/>
      <c r="M261" s="290"/>
      <c r="N261" s="325"/>
      <c r="O261" s="557"/>
      <c r="P261" s="307"/>
      <c r="Q261" s="308"/>
    </row>
    <row r="262" spans="1:17" ht="15">
      <c r="A262" s="495"/>
      <c r="B262" s="498"/>
      <c r="C262" s="498"/>
      <c r="D262" s="498"/>
      <c r="E262" s="498"/>
      <c r="F262" s="498"/>
      <c r="G262" s="498"/>
      <c r="H262" s="76">
        <v>2</v>
      </c>
      <c r="I262" s="76">
        <v>3</v>
      </c>
      <c r="J262" s="76">
        <v>9</v>
      </c>
      <c r="K262" s="290"/>
      <c r="L262" s="290"/>
      <c r="M262" s="290"/>
      <c r="N262" s="303" t="s">
        <v>256</v>
      </c>
      <c r="O262" s="557"/>
      <c r="P262" s="322">
        <f>+P263</f>
        <v>1023.5</v>
      </c>
      <c r="Q262" s="323">
        <f>+Q263</f>
        <v>1023.5</v>
      </c>
    </row>
    <row r="263" spans="1:17" ht="14.25">
      <c r="A263" s="495"/>
      <c r="B263" s="498"/>
      <c r="C263" s="498"/>
      <c r="D263" s="498"/>
      <c r="E263" s="498"/>
      <c r="F263" s="498"/>
      <c r="G263" s="499">
        <v>9995</v>
      </c>
      <c r="H263" s="290">
        <v>2</v>
      </c>
      <c r="I263" s="290">
        <v>3</v>
      </c>
      <c r="J263" s="290">
        <v>9</v>
      </c>
      <c r="K263" s="290">
        <v>6</v>
      </c>
      <c r="L263" s="290">
        <v>0</v>
      </c>
      <c r="M263" s="290">
        <v>1</v>
      </c>
      <c r="N263" s="296" t="s">
        <v>297</v>
      </c>
      <c r="O263" s="557"/>
      <c r="P263" s="307">
        <v>1023.5</v>
      </c>
      <c r="Q263" s="308">
        <v>1023.5</v>
      </c>
    </row>
    <row r="264" spans="1:17" ht="14.25">
      <c r="A264" s="495"/>
      <c r="B264" s="498"/>
      <c r="C264" s="498"/>
      <c r="D264" s="498"/>
      <c r="E264" s="498"/>
      <c r="F264" s="498"/>
      <c r="G264" s="498"/>
      <c r="H264" s="290"/>
      <c r="I264" s="290"/>
      <c r="J264" s="290"/>
      <c r="K264" s="290"/>
      <c r="L264" s="290"/>
      <c r="M264" s="290"/>
      <c r="N264" s="325"/>
      <c r="O264" s="557"/>
      <c r="P264" s="307"/>
      <c r="Q264" s="308"/>
    </row>
    <row r="265" spans="1:17" ht="15">
      <c r="A265" s="495"/>
      <c r="B265" s="498"/>
      <c r="C265" s="498"/>
      <c r="D265" s="498"/>
      <c r="E265" s="498"/>
      <c r="F265" s="498"/>
      <c r="G265" s="498"/>
      <c r="H265" s="76">
        <v>2</v>
      </c>
      <c r="I265" s="76">
        <v>6</v>
      </c>
      <c r="J265" s="76"/>
      <c r="K265" s="290"/>
      <c r="L265" s="290"/>
      <c r="M265" s="290"/>
      <c r="N265" s="303" t="s">
        <v>277</v>
      </c>
      <c r="O265" s="523">
        <f>+P265-Q265</f>
        <v>0</v>
      </c>
      <c r="P265" s="294">
        <f>+P266</f>
        <v>2500.01</v>
      </c>
      <c r="Q265" s="323">
        <f>+Q266</f>
        <v>2500.01</v>
      </c>
    </row>
    <row r="266" spans="1:17" ht="14.25">
      <c r="A266" s="495"/>
      <c r="B266" s="498"/>
      <c r="C266" s="498"/>
      <c r="D266" s="498"/>
      <c r="E266" s="498"/>
      <c r="F266" s="498"/>
      <c r="G266" s="499">
        <v>9995</v>
      </c>
      <c r="H266" s="290">
        <v>2</v>
      </c>
      <c r="I266" s="290">
        <v>6</v>
      </c>
      <c r="J266" s="290">
        <v>5</v>
      </c>
      <c r="K266" s="290">
        <v>1</v>
      </c>
      <c r="L266" s="290">
        <v>0</v>
      </c>
      <c r="M266" s="290">
        <v>1</v>
      </c>
      <c r="N266" s="325" t="s">
        <v>273</v>
      </c>
      <c r="O266" s="519"/>
      <c r="P266" s="291">
        <f>2500.01</f>
        <v>2500.01</v>
      </c>
      <c r="Q266" s="301">
        <f>2500.01</f>
        <v>2500.01</v>
      </c>
    </row>
    <row r="267" spans="1:17" ht="14.25">
      <c r="A267" s="495"/>
      <c r="B267" s="498"/>
      <c r="C267" s="498"/>
      <c r="D267" s="498"/>
      <c r="E267" s="498"/>
      <c r="F267" s="498"/>
      <c r="G267" s="498"/>
      <c r="H267" s="290"/>
      <c r="I267" s="290"/>
      <c r="J267" s="290"/>
      <c r="K267" s="290"/>
      <c r="L267" s="290"/>
      <c r="M267" s="290"/>
      <c r="N267" s="325"/>
      <c r="O267" s="519"/>
      <c r="P267" s="291"/>
      <c r="Q267" s="308"/>
    </row>
    <row r="268" spans="1:17" ht="15.75" thickBot="1">
      <c r="A268" s="574"/>
      <c r="B268" s="533"/>
      <c r="C268" s="533"/>
      <c r="D268" s="533"/>
      <c r="E268" s="533"/>
      <c r="F268" s="533"/>
      <c r="G268" s="533"/>
      <c r="H268" s="575" t="s">
        <v>139</v>
      </c>
      <c r="I268" s="575"/>
      <c r="J268" s="575"/>
      <c r="K268" s="575"/>
      <c r="L268" s="575"/>
      <c r="M268" s="575"/>
      <c r="N268" s="576"/>
      <c r="O268" s="577">
        <f>+O233+O238+O246+O265</f>
        <v>0</v>
      </c>
      <c r="P268" s="578">
        <f>+P233+P238+P246+P265</f>
        <v>376283.72000000003</v>
      </c>
      <c r="Q268" s="563">
        <f>+Q233+Q238+Q246+Q265</f>
        <v>376283.72000000003</v>
      </c>
    </row>
    <row r="269" spans="1:17" ht="15.75" thickBot="1">
      <c r="A269" s="579"/>
      <c r="B269" s="559"/>
      <c r="C269" s="559"/>
      <c r="D269" s="559"/>
      <c r="E269" s="559"/>
      <c r="F269" s="559"/>
      <c r="G269" s="559"/>
      <c r="H269" s="537" t="s">
        <v>143</v>
      </c>
      <c r="I269" s="537"/>
      <c r="J269" s="537"/>
      <c r="K269" s="537"/>
      <c r="L269" s="537"/>
      <c r="M269" s="537"/>
      <c r="N269" s="580"/>
      <c r="O269" s="478">
        <f>+O110+O200+O268</f>
        <v>1192652.6199999996</v>
      </c>
      <c r="P269" s="581">
        <f>+P110+P200+P268</f>
        <v>6794299.04</v>
      </c>
      <c r="Q269" s="582">
        <f>+Q110+Q200+Q268</f>
        <v>5601646.42</v>
      </c>
    </row>
    <row r="270" spans="1:17" ht="15">
      <c r="A270" s="13"/>
      <c r="B270" s="13"/>
      <c r="C270" s="13"/>
      <c r="D270" s="13"/>
      <c r="E270" s="13"/>
      <c r="F270" s="13"/>
      <c r="G270" s="13"/>
      <c r="H270" s="540"/>
      <c r="I270" s="540"/>
      <c r="J270" s="540"/>
      <c r="K270" s="540"/>
      <c r="L270" s="540"/>
      <c r="M270" s="540"/>
      <c r="N270" s="540"/>
      <c r="O270" s="619"/>
      <c r="P270" s="320"/>
      <c r="Q270" s="620"/>
    </row>
    <row r="271" spans="1:17" ht="14.2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583"/>
      <c r="P271" s="305"/>
      <c r="Q271" s="305"/>
    </row>
    <row r="272" spans="1:17" ht="14.2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541"/>
      <c r="P272" s="541"/>
      <c r="Q272" s="1"/>
    </row>
    <row r="273" spans="1:17" ht="14.25">
      <c r="A273" s="708" t="s">
        <v>39</v>
      </c>
      <c r="B273" s="708"/>
      <c r="C273" s="708"/>
      <c r="D273" s="708"/>
      <c r="E273" s="708"/>
      <c r="F273" s="1"/>
      <c r="G273" s="1"/>
      <c r="H273" s="1"/>
      <c r="I273" s="1"/>
      <c r="J273" s="708" t="s">
        <v>40</v>
      </c>
      <c r="K273" s="708"/>
      <c r="L273" s="708"/>
      <c r="M273" s="708"/>
      <c r="N273" s="708"/>
      <c r="O273" s="541"/>
      <c r="P273" s="1"/>
      <c r="Q273" s="1"/>
    </row>
    <row r="274" spans="1:18" ht="15">
      <c r="A274" s="686" t="s">
        <v>41</v>
      </c>
      <c r="B274" s="686"/>
      <c r="C274" s="686"/>
      <c r="D274" s="686"/>
      <c r="E274" s="686"/>
      <c r="F274" s="35"/>
      <c r="G274" s="35"/>
      <c r="H274" s="35"/>
      <c r="I274" s="35"/>
      <c r="J274" s="686" t="s">
        <v>145</v>
      </c>
      <c r="K274" s="686"/>
      <c r="L274" s="686"/>
      <c r="M274" s="686"/>
      <c r="N274" s="686"/>
      <c r="O274" s="304" t="s">
        <v>144</v>
      </c>
      <c r="P274" s="304"/>
      <c r="Q274" s="304"/>
      <c r="R274" s="7"/>
    </row>
    <row r="275" spans="1:17" ht="14.25">
      <c r="A275" s="391"/>
      <c r="B275" s="391"/>
      <c r="C275" s="391"/>
      <c r="D275" s="391"/>
      <c r="E275" s="391"/>
      <c r="F275" s="1"/>
      <c r="G275" s="1"/>
      <c r="H275" s="1"/>
      <c r="I275" s="1"/>
      <c r="J275" s="391"/>
      <c r="K275" s="391"/>
      <c r="L275" s="391"/>
      <c r="M275" s="391"/>
      <c r="N275" s="391"/>
      <c r="O275" s="1"/>
      <c r="P275" s="1"/>
      <c r="Q275" s="1"/>
    </row>
    <row r="276" spans="1:17" ht="14.25">
      <c r="A276" s="391"/>
      <c r="B276" s="391"/>
      <c r="C276" s="391"/>
      <c r="D276" s="391"/>
      <c r="E276" s="391"/>
      <c r="F276" s="1"/>
      <c r="G276" s="1"/>
      <c r="H276" s="1"/>
      <c r="I276" s="1"/>
      <c r="J276" s="391"/>
      <c r="K276" s="391"/>
      <c r="L276" s="391"/>
      <c r="M276" s="391"/>
      <c r="N276" s="391"/>
      <c r="O276" s="1"/>
      <c r="P276" s="1"/>
      <c r="Q276" s="1"/>
    </row>
    <row r="277" spans="1:17" ht="14.25">
      <c r="A277" s="391"/>
      <c r="B277" s="391"/>
      <c r="C277" s="391"/>
      <c r="D277" s="391"/>
      <c r="E277" s="391"/>
      <c r="F277" s="7"/>
      <c r="G277" s="7"/>
      <c r="H277" s="7"/>
      <c r="I277" s="7"/>
      <c r="J277" s="391"/>
      <c r="K277" s="391"/>
      <c r="L277" s="391"/>
      <c r="M277" s="391"/>
      <c r="N277" s="391"/>
      <c r="O277" s="541"/>
      <c r="P277" s="1"/>
      <c r="Q277" s="1"/>
    </row>
    <row r="278" spans="1:17" ht="14.25">
      <c r="A278" s="391"/>
      <c r="B278" s="391"/>
      <c r="C278" s="391"/>
      <c r="D278" s="391"/>
      <c r="E278" s="391"/>
      <c r="F278" s="7"/>
      <c r="G278" s="7"/>
      <c r="H278" s="7"/>
      <c r="I278" s="7"/>
      <c r="J278" s="391"/>
      <c r="K278" s="391"/>
      <c r="L278" s="391"/>
      <c r="M278" s="391"/>
      <c r="N278" s="391"/>
      <c r="O278" s="1"/>
      <c r="P278" s="1"/>
      <c r="Q278" s="1"/>
    </row>
    <row r="279" spans="1:17" ht="14.25">
      <c r="A279" s="391"/>
      <c r="B279" s="391"/>
      <c r="C279" s="391"/>
      <c r="D279" s="391"/>
      <c r="E279" s="391"/>
      <c r="F279" s="7"/>
      <c r="G279" s="7"/>
      <c r="H279" s="7"/>
      <c r="I279" s="7"/>
      <c r="J279" s="391"/>
      <c r="K279" s="391"/>
      <c r="L279" s="391"/>
      <c r="M279" s="391"/>
      <c r="N279" s="391"/>
      <c r="O279" s="1"/>
      <c r="P279" s="1"/>
      <c r="Q279" s="1"/>
    </row>
    <row r="280" spans="1:17" ht="14.25">
      <c r="A280" s="391"/>
      <c r="B280" s="391"/>
      <c r="C280" s="391"/>
      <c r="D280" s="391"/>
      <c r="E280" s="391"/>
      <c r="F280" s="7"/>
      <c r="G280" s="7"/>
      <c r="H280" s="7"/>
      <c r="I280" s="7"/>
      <c r="J280" s="391"/>
      <c r="K280" s="391"/>
      <c r="L280" s="391"/>
      <c r="M280" s="391"/>
      <c r="N280" s="391"/>
      <c r="O280" s="1"/>
      <c r="P280" s="1"/>
      <c r="Q280" s="1"/>
    </row>
    <row r="281" spans="1:17" ht="14.25">
      <c r="A281" s="391"/>
      <c r="B281" s="391"/>
      <c r="C281" s="391"/>
      <c r="D281" s="391"/>
      <c r="E281" s="391"/>
      <c r="F281" s="7"/>
      <c r="G281" s="7"/>
      <c r="H281" s="7"/>
      <c r="I281" s="7"/>
      <c r="J281" s="391"/>
      <c r="K281" s="391"/>
      <c r="L281" s="391"/>
      <c r="M281" s="391"/>
      <c r="N281" s="391"/>
      <c r="O281" s="1"/>
      <c r="P281" s="1"/>
      <c r="Q281" s="1"/>
    </row>
    <row r="282" spans="1:17" ht="14.25">
      <c r="A282" s="391"/>
      <c r="B282" s="391"/>
      <c r="C282" s="391"/>
      <c r="D282" s="391"/>
      <c r="E282" s="391"/>
      <c r="F282" s="7"/>
      <c r="G282" s="7"/>
      <c r="H282" s="7"/>
      <c r="I282" s="7"/>
      <c r="J282" s="391"/>
      <c r="K282" s="391"/>
      <c r="L282" s="391"/>
      <c r="M282" s="391"/>
      <c r="N282" s="391"/>
      <c r="O282" s="1"/>
      <c r="P282" s="1"/>
      <c r="Q282" s="1"/>
    </row>
    <row r="283" spans="1:17" ht="15">
      <c r="A283" s="368"/>
      <c r="B283" s="368"/>
      <c r="C283" s="368"/>
      <c r="D283" s="368"/>
      <c r="E283" s="368"/>
      <c r="F283" s="63"/>
      <c r="G283" s="63"/>
      <c r="H283" s="63"/>
      <c r="I283" s="63"/>
      <c r="J283" s="368"/>
      <c r="K283" s="368"/>
      <c r="L283" s="368"/>
      <c r="M283" s="368"/>
      <c r="N283" s="368"/>
      <c r="O283" s="1"/>
      <c r="P283" s="1"/>
      <c r="Q283" s="1"/>
    </row>
    <row r="284" spans="1:17" ht="14.2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5.75" thickBot="1">
      <c r="A285" s="13"/>
      <c r="B285" s="13"/>
      <c r="C285" s="13"/>
      <c r="D285" s="13"/>
      <c r="E285" s="13"/>
      <c r="F285" s="13"/>
      <c r="G285" s="13"/>
      <c r="H285" s="569"/>
      <c r="I285" s="569"/>
      <c r="J285" s="569"/>
      <c r="K285" s="569"/>
      <c r="L285" s="569"/>
      <c r="M285" s="569"/>
      <c r="N285" s="569"/>
      <c r="O285" s="1"/>
      <c r="P285" s="33"/>
      <c r="Q285" s="23"/>
    </row>
    <row r="286" spans="1:17" ht="15" thickBot="1">
      <c r="A286" s="724">
        <v>1</v>
      </c>
      <c r="B286" s="725"/>
      <c r="C286" s="725"/>
      <c r="D286" s="725"/>
      <c r="E286" s="725"/>
      <c r="F286" s="725"/>
      <c r="G286" s="725"/>
      <c r="H286" s="725"/>
      <c r="I286" s="725"/>
      <c r="J286" s="725"/>
      <c r="K286" s="725"/>
      <c r="L286" s="725"/>
      <c r="M286" s="725"/>
      <c r="N286" s="725"/>
      <c r="O286" s="725"/>
      <c r="P286" s="725"/>
      <c r="Q286" s="726"/>
    </row>
    <row r="287" spans="1:17" ht="15">
      <c r="A287" s="727" t="s">
        <v>22</v>
      </c>
      <c r="B287" s="728"/>
      <c r="C287" s="728"/>
      <c r="D287" s="728"/>
      <c r="E287" s="728"/>
      <c r="F287" s="728"/>
      <c r="G287" s="728"/>
      <c r="H287" s="728"/>
      <c r="I287" s="728"/>
      <c r="J287" s="728"/>
      <c r="K287" s="728"/>
      <c r="L287" s="728"/>
      <c r="M287" s="728"/>
      <c r="N287" s="728"/>
      <c r="O287" s="728"/>
      <c r="P287" s="728"/>
      <c r="Q287" s="729"/>
    </row>
    <row r="288" spans="1:18" ht="14.25">
      <c r="A288" s="479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85"/>
      <c r="Q288" s="315" t="s">
        <v>23</v>
      </c>
      <c r="R288" s="28"/>
    </row>
    <row r="289" spans="1:18" ht="15">
      <c r="A289" s="480" t="s">
        <v>133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73"/>
      <c r="P289" s="313" t="s">
        <v>3</v>
      </c>
      <c r="Q289" s="314"/>
      <c r="R289" s="28"/>
    </row>
    <row r="290" spans="1:17" ht="15">
      <c r="A290" s="480" t="s">
        <v>4</v>
      </c>
      <c r="B290" s="1"/>
      <c r="C290" s="1">
        <v>5120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35"/>
      <c r="P290" s="88" t="s">
        <v>5</v>
      </c>
      <c r="Q290" s="89"/>
    </row>
    <row r="291" spans="1:17" ht="15">
      <c r="A291" s="480" t="s">
        <v>63</v>
      </c>
      <c r="B291" s="35"/>
      <c r="C291" s="1" t="s">
        <v>223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35"/>
      <c r="P291" s="88" t="s">
        <v>6</v>
      </c>
      <c r="Q291" s="89"/>
    </row>
    <row r="292" spans="1:17" ht="15">
      <c r="A292" s="480" t="s">
        <v>64</v>
      </c>
      <c r="B292" s="35">
        <v>2014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35"/>
      <c r="P292" s="90" t="s">
        <v>7</v>
      </c>
      <c r="Q292" s="91"/>
    </row>
    <row r="293" spans="1:17" ht="15.75" thickBot="1">
      <c r="A293" s="481"/>
      <c r="B293" s="482"/>
      <c r="C293" s="482"/>
      <c r="D293" s="482"/>
      <c r="E293" s="482"/>
      <c r="F293" s="482"/>
      <c r="G293" s="482"/>
      <c r="H293" s="482"/>
      <c r="I293" s="482"/>
      <c r="J293" s="482"/>
      <c r="K293" s="482"/>
      <c r="L293" s="482"/>
      <c r="M293" s="482"/>
      <c r="N293" s="482"/>
      <c r="O293" s="482"/>
      <c r="P293" s="483"/>
      <c r="Q293" s="484"/>
    </row>
    <row r="294" spans="1:17" ht="15">
      <c r="A294" s="730" t="s">
        <v>24</v>
      </c>
      <c r="B294" s="731"/>
      <c r="C294" s="731"/>
      <c r="D294" s="731"/>
      <c r="E294" s="731"/>
      <c r="F294" s="731"/>
      <c r="G294" s="731"/>
      <c r="H294" s="731"/>
      <c r="I294" s="731"/>
      <c r="J294" s="731"/>
      <c r="K294" s="731"/>
      <c r="L294" s="731"/>
      <c r="M294" s="731"/>
      <c r="N294" s="732"/>
      <c r="O294" s="733" t="s">
        <v>25</v>
      </c>
      <c r="P294" s="734"/>
      <c r="Q294" s="735"/>
    </row>
    <row r="295" spans="1:17" ht="15">
      <c r="A295" s="713" t="s">
        <v>29</v>
      </c>
      <c r="B295" s="474" t="s">
        <v>30</v>
      </c>
      <c r="C295" s="715" t="s">
        <v>31</v>
      </c>
      <c r="D295" s="474" t="s">
        <v>32</v>
      </c>
      <c r="E295" s="474" t="s">
        <v>33</v>
      </c>
      <c r="F295" s="715" t="s">
        <v>34</v>
      </c>
      <c r="G295" s="717" t="s">
        <v>35</v>
      </c>
      <c r="H295" s="376"/>
      <c r="I295" s="376"/>
      <c r="J295" s="376"/>
      <c r="K295" s="376"/>
      <c r="L295" s="376"/>
      <c r="M295" s="376"/>
      <c r="N295" s="376"/>
      <c r="O295" s="706">
        <v>3</v>
      </c>
      <c r="P295" s="719">
        <v>4</v>
      </c>
      <c r="Q295" s="709">
        <v>5</v>
      </c>
    </row>
    <row r="296" spans="1:17" ht="59.25">
      <c r="A296" s="714"/>
      <c r="B296" s="375" t="s">
        <v>29</v>
      </c>
      <c r="C296" s="716"/>
      <c r="D296" s="375" t="s">
        <v>36</v>
      </c>
      <c r="E296" s="375" t="s">
        <v>37</v>
      </c>
      <c r="F296" s="716"/>
      <c r="G296" s="718"/>
      <c r="H296" s="584" t="s">
        <v>109</v>
      </c>
      <c r="I296" s="585" t="s">
        <v>134</v>
      </c>
      <c r="J296" s="585" t="s">
        <v>135</v>
      </c>
      <c r="K296" s="586" t="s">
        <v>136</v>
      </c>
      <c r="L296" s="585" t="s">
        <v>137</v>
      </c>
      <c r="M296" s="587"/>
      <c r="N296" s="588" t="s">
        <v>138</v>
      </c>
      <c r="O296" s="707"/>
      <c r="P296" s="720"/>
      <c r="Q296" s="710"/>
    </row>
    <row r="297" spans="1:17" ht="15.75" thickBot="1">
      <c r="A297" s="711">
        <v>2</v>
      </c>
      <c r="B297" s="712"/>
      <c r="C297" s="712"/>
      <c r="D297" s="712"/>
      <c r="E297" s="712"/>
      <c r="F297" s="712"/>
      <c r="G297" s="706"/>
      <c r="H297" s="490"/>
      <c r="I297" s="490"/>
      <c r="J297" s="490"/>
      <c r="K297" s="490"/>
      <c r="L297" s="490"/>
      <c r="M297" s="490"/>
      <c r="N297" s="490"/>
      <c r="O297" s="589" t="s">
        <v>26</v>
      </c>
      <c r="P297" s="474" t="s">
        <v>27</v>
      </c>
      <c r="Q297" s="491" t="s">
        <v>28</v>
      </c>
    </row>
    <row r="298" spans="1:17" ht="15">
      <c r="A298" s="495"/>
      <c r="B298" s="498"/>
      <c r="C298" s="498"/>
      <c r="D298" s="498"/>
      <c r="E298" s="498"/>
      <c r="F298" s="104"/>
      <c r="G298" s="531"/>
      <c r="H298" s="590"/>
      <c r="I298" s="591"/>
      <c r="J298" s="591"/>
      <c r="K298" s="591"/>
      <c r="L298" s="591"/>
      <c r="M298" s="591"/>
      <c r="N298" s="592"/>
      <c r="O298" s="493"/>
      <c r="P298" s="593"/>
      <c r="Q298" s="610"/>
    </row>
    <row r="299" spans="1:17" ht="15">
      <c r="A299" s="495">
        <v>11</v>
      </c>
      <c r="B299" s="496" t="s">
        <v>192</v>
      </c>
      <c r="C299" s="497" t="s">
        <v>192</v>
      </c>
      <c r="D299" s="498">
        <v>0.1</v>
      </c>
      <c r="E299" s="498" t="s">
        <v>191</v>
      </c>
      <c r="F299" s="104" t="s">
        <v>189</v>
      </c>
      <c r="G299" s="498"/>
      <c r="H299" s="594">
        <v>4</v>
      </c>
      <c r="I299" s="332">
        <v>1</v>
      </c>
      <c r="J299" s="335"/>
      <c r="K299" s="335"/>
      <c r="L299" s="335"/>
      <c r="M299" s="335"/>
      <c r="N299" s="332" t="s">
        <v>153</v>
      </c>
      <c r="O299" s="558"/>
      <c r="P299" s="294">
        <f>+P300</f>
        <v>688954.040000001</v>
      </c>
      <c r="Q299" s="611"/>
    </row>
    <row r="300" spans="1:17" ht="15">
      <c r="A300" s="495"/>
      <c r="B300" s="498"/>
      <c r="C300" s="498"/>
      <c r="D300" s="498"/>
      <c r="E300" s="498"/>
      <c r="F300" s="104" t="s">
        <v>188</v>
      </c>
      <c r="G300" s="498">
        <v>9995</v>
      </c>
      <c r="H300" s="594">
        <v>4</v>
      </c>
      <c r="I300" s="332">
        <v>1</v>
      </c>
      <c r="J300" s="332">
        <v>1</v>
      </c>
      <c r="K300" s="335"/>
      <c r="L300" s="335"/>
      <c r="M300" s="335"/>
      <c r="N300" s="335" t="s">
        <v>216</v>
      </c>
      <c r="O300" s="24"/>
      <c r="P300" s="294">
        <f>+P301</f>
        <v>688954.040000001</v>
      </c>
      <c r="Q300" s="611"/>
    </row>
    <row r="301" spans="1:17" ht="14.25">
      <c r="A301" s="495"/>
      <c r="B301" s="498"/>
      <c r="C301" s="498"/>
      <c r="D301" s="498"/>
      <c r="E301" s="498"/>
      <c r="F301" s="104" t="s">
        <v>188</v>
      </c>
      <c r="G301" s="498">
        <v>9995</v>
      </c>
      <c r="H301" s="125">
        <v>4</v>
      </c>
      <c r="I301" s="335">
        <v>1</v>
      </c>
      <c r="J301" s="335">
        <v>1</v>
      </c>
      <c r="K301" s="335">
        <v>1</v>
      </c>
      <c r="L301" s="335">
        <v>1</v>
      </c>
      <c r="M301" s="335"/>
      <c r="N301" s="335" t="s">
        <v>152</v>
      </c>
      <c r="O301" s="24"/>
      <c r="P301" s="307">
        <f>+'VAR. EFECT'!B11</f>
        <v>688954.040000001</v>
      </c>
      <c r="Q301" s="612"/>
    </row>
    <row r="302" spans="1:17" ht="14.25">
      <c r="A302" s="495"/>
      <c r="B302" s="498"/>
      <c r="C302" s="498"/>
      <c r="D302" s="498"/>
      <c r="E302" s="498"/>
      <c r="F302" s="104"/>
      <c r="G302" s="498"/>
      <c r="H302" s="125"/>
      <c r="I302" s="335"/>
      <c r="J302" s="335"/>
      <c r="K302" s="335"/>
      <c r="L302" s="335"/>
      <c r="M302" s="335"/>
      <c r="N302" s="335"/>
      <c r="O302" s="24"/>
      <c r="P302" s="307"/>
      <c r="Q302" s="612"/>
    </row>
    <row r="303" spans="1:17" ht="15">
      <c r="A303" s="495"/>
      <c r="B303" s="498"/>
      <c r="C303" s="498"/>
      <c r="D303" s="498"/>
      <c r="E303" s="498"/>
      <c r="F303" s="104"/>
      <c r="G303" s="498"/>
      <c r="H303" s="594">
        <v>4</v>
      </c>
      <c r="I303" s="332">
        <v>1</v>
      </c>
      <c r="J303" s="335"/>
      <c r="K303" s="335"/>
      <c r="L303" s="335"/>
      <c r="M303" s="335"/>
      <c r="N303" s="332" t="s">
        <v>153</v>
      </c>
      <c r="O303" s="24"/>
      <c r="P303" s="307"/>
      <c r="Q303" s="611"/>
    </row>
    <row r="304" spans="1:17" ht="15">
      <c r="A304" s="495"/>
      <c r="B304" s="498"/>
      <c r="C304" s="498"/>
      <c r="D304" s="498"/>
      <c r="E304" s="498"/>
      <c r="F304" s="104"/>
      <c r="G304" s="498"/>
      <c r="H304" s="594">
        <v>4</v>
      </c>
      <c r="I304" s="332">
        <v>1</v>
      </c>
      <c r="J304" s="332">
        <v>1</v>
      </c>
      <c r="K304" s="335"/>
      <c r="L304" s="335"/>
      <c r="M304" s="335"/>
      <c r="N304" s="335" t="s">
        <v>306</v>
      </c>
      <c r="O304" s="24"/>
      <c r="P304" s="307"/>
      <c r="Q304" s="612"/>
    </row>
    <row r="305" spans="1:17" ht="14.25">
      <c r="A305" s="495"/>
      <c r="B305" s="498"/>
      <c r="C305" s="498"/>
      <c r="D305" s="498"/>
      <c r="E305" s="498"/>
      <c r="F305" s="104"/>
      <c r="G305" s="498"/>
      <c r="H305" s="125">
        <v>4</v>
      </c>
      <c r="I305" s="335">
        <v>1</v>
      </c>
      <c r="J305" s="335">
        <v>1</v>
      </c>
      <c r="K305" s="335">
        <v>1</v>
      </c>
      <c r="L305" s="335">
        <v>1</v>
      </c>
      <c r="M305" s="335"/>
      <c r="N305" s="335" t="s">
        <v>307</v>
      </c>
      <c r="O305" s="595"/>
      <c r="P305" s="316"/>
      <c r="Q305" s="612"/>
    </row>
    <row r="306" spans="1:17" ht="14.25">
      <c r="A306" s="495"/>
      <c r="B306" s="498"/>
      <c r="C306" s="498"/>
      <c r="D306" s="498"/>
      <c r="E306" s="498"/>
      <c r="F306" s="104"/>
      <c r="G306" s="498"/>
      <c r="H306" s="125"/>
      <c r="I306" s="335"/>
      <c r="J306" s="335"/>
      <c r="K306" s="335"/>
      <c r="L306" s="335"/>
      <c r="M306" s="335"/>
      <c r="N306" s="335"/>
      <c r="O306" s="595"/>
      <c r="P306" s="316"/>
      <c r="Q306" s="612"/>
    </row>
    <row r="307" spans="1:18" ht="15">
      <c r="A307" s="495">
        <v>11</v>
      </c>
      <c r="B307" s="496" t="s">
        <v>192</v>
      </c>
      <c r="C307" s="497" t="s">
        <v>192</v>
      </c>
      <c r="D307" s="498">
        <v>0.1</v>
      </c>
      <c r="E307" s="498" t="s">
        <v>191</v>
      </c>
      <c r="F307" s="104" t="s">
        <v>188</v>
      </c>
      <c r="G307" s="498"/>
      <c r="H307" s="521">
        <v>4</v>
      </c>
      <c r="I307" s="76">
        <v>2</v>
      </c>
      <c r="J307" s="76"/>
      <c r="K307" s="76"/>
      <c r="L307" s="76"/>
      <c r="M307" s="76"/>
      <c r="N307" s="76" t="s">
        <v>141</v>
      </c>
      <c r="O307" s="595"/>
      <c r="P307" s="294">
        <f>+P308</f>
        <v>509180.71</v>
      </c>
      <c r="Q307" s="295">
        <f>+Q308</f>
        <v>1701833.3300000003</v>
      </c>
      <c r="R307" s="37"/>
    </row>
    <row r="308" spans="1:17" ht="15">
      <c r="A308" s="495"/>
      <c r="B308" s="498"/>
      <c r="C308" s="498"/>
      <c r="D308" s="498"/>
      <c r="E308" s="498"/>
      <c r="F308" s="104" t="s">
        <v>188</v>
      </c>
      <c r="G308" s="498"/>
      <c r="H308" s="521">
        <v>4</v>
      </c>
      <c r="I308" s="76">
        <v>2</v>
      </c>
      <c r="J308" s="76">
        <v>1</v>
      </c>
      <c r="K308" s="76"/>
      <c r="L308" s="76"/>
      <c r="M308" s="76"/>
      <c r="N308" s="76" t="s">
        <v>214</v>
      </c>
      <c r="O308" s="595"/>
      <c r="P308" s="294">
        <f>+P309</f>
        <v>509180.71</v>
      </c>
      <c r="Q308" s="613">
        <f>+Q309</f>
        <v>1701833.3300000003</v>
      </c>
    </row>
    <row r="309" spans="1:19" ht="14.25">
      <c r="A309" s="495"/>
      <c r="B309" s="498"/>
      <c r="C309" s="498"/>
      <c r="D309" s="498"/>
      <c r="E309" s="498"/>
      <c r="F309" s="104" t="s">
        <v>188</v>
      </c>
      <c r="G309" s="498"/>
      <c r="H309" s="520">
        <v>4</v>
      </c>
      <c r="I309" s="290">
        <v>2</v>
      </c>
      <c r="J309" s="290">
        <v>1</v>
      </c>
      <c r="K309" s="290">
        <v>1</v>
      </c>
      <c r="L309" s="290">
        <v>1</v>
      </c>
      <c r="M309" s="290"/>
      <c r="N309" s="290" t="s">
        <v>215</v>
      </c>
      <c r="O309" s="595"/>
      <c r="P309" s="291">
        <v>509180.71</v>
      </c>
      <c r="Q309" s="614">
        <f>16771.3+7800+1080+1200+1000+2600+5000+4800+495028.55+1028490.5+2100+3816+8232+9287.08+79358.82+35269.08</f>
        <v>1701833.3300000003</v>
      </c>
      <c r="R309" s="37"/>
      <c r="S309" s="28"/>
    </row>
    <row r="310" spans="1:18" ht="15.75" thickBot="1">
      <c r="A310" s="574"/>
      <c r="B310" s="533"/>
      <c r="C310" s="533"/>
      <c r="D310" s="533"/>
      <c r="E310" s="531"/>
      <c r="F310" s="606"/>
      <c r="G310" s="531"/>
      <c r="H310" s="537" t="s">
        <v>139</v>
      </c>
      <c r="I310" s="537"/>
      <c r="J310" s="537"/>
      <c r="K310" s="537"/>
      <c r="L310" s="537"/>
      <c r="M310" s="537"/>
      <c r="N310" s="537"/>
      <c r="O310" s="596"/>
      <c r="P310" s="562">
        <f>+P307+P299</f>
        <v>1198134.750000001</v>
      </c>
      <c r="Q310" s="615">
        <f>+Q307</f>
        <v>1701833.3300000003</v>
      </c>
      <c r="R310" s="37"/>
    </row>
    <row r="311" spans="1:18" ht="15.75" thickBot="1">
      <c r="A311" s="579"/>
      <c r="B311" s="559"/>
      <c r="C311" s="559"/>
      <c r="D311" s="597"/>
      <c r="E311" s="607"/>
      <c r="F311" s="608"/>
      <c r="G311" s="609"/>
      <c r="H311" s="537" t="s">
        <v>142</v>
      </c>
      <c r="I311" s="537"/>
      <c r="J311" s="537"/>
      <c r="K311" s="537"/>
      <c r="L311" s="537"/>
      <c r="M311" s="537"/>
      <c r="N311" s="580"/>
      <c r="O311" s="598"/>
      <c r="P311" s="599">
        <f>+P269+P310</f>
        <v>7992433.790000001</v>
      </c>
      <c r="Q311" s="600">
        <f>+Q269+Q310</f>
        <v>7303479.75</v>
      </c>
      <c r="R311" s="37"/>
    </row>
    <row r="312" spans="1:18" ht="14.2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305"/>
      <c r="P312" s="583"/>
      <c r="Q312" s="583"/>
      <c r="R312" s="37"/>
    </row>
    <row r="313" spans="1:17" ht="14.2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583"/>
      <c r="P313" s="583"/>
      <c r="Q313" s="583"/>
    </row>
    <row r="314" spans="1:18" ht="14.2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0"/>
      <c r="P314" s="64"/>
      <c r="Q314" s="305"/>
      <c r="R314" s="37"/>
    </row>
    <row r="315" spans="1:17" ht="14.25">
      <c r="A315" s="708" t="s">
        <v>39</v>
      </c>
      <c r="B315" s="708"/>
      <c r="C315" s="708"/>
      <c r="D315" s="708"/>
      <c r="E315" s="708"/>
      <c r="F315" s="567"/>
      <c r="G315" s="567"/>
      <c r="H315" s="567"/>
      <c r="I315" s="567"/>
      <c r="J315" s="708" t="s">
        <v>40</v>
      </c>
      <c r="K315" s="708"/>
      <c r="L315" s="708"/>
      <c r="M315" s="708"/>
      <c r="N315" s="708"/>
      <c r="O315" s="7"/>
      <c r="P315" s="7"/>
      <c r="Q315" s="305"/>
    </row>
    <row r="316" spans="1:18" ht="15">
      <c r="A316" s="686" t="s">
        <v>41</v>
      </c>
      <c r="B316" s="686"/>
      <c r="C316" s="686"/>
      <c r="D316" s="686"/>
      <c r="E316" s="686"/>
      <c r="F316" s="601"/>
      <c r="G316" s="601"/>
      <c r="H316" s="601"/>
      <c r="I316" s="601"/>
      <c r="J316" s="686" t="s">
        <v>145</v>
      </c>
      <c r="K316" s="686"/>
      <c r="L316" s="686"/>
      <c r="M316" s="686"/>
      <c r="N316" s="686"/>
      <c r="O316" s="304" t="s">
        <v>144</v>
      </c>
      <c r="P316" s="304"/>
      <c r="Q316" s="304"/>
      <c r="R316" s="305"/>
    </row>
    <row r="317" spans="1:18" ht="14.2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37"/>
    </row>
    <row r="318" spans="1:17" ht="14.2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4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</sheetData>
  <sheetProtection/>
  <mergeCells count="71">
    <mergeCell ref="A203:E203"/>
    <mergeCell ref="A204:E204"/>
    <mergeCell ref="J204:N204"/>
    <mergeCell ref="A114:E114"/>
    <mergeCell ref="J114:N114"/>
    <mergeCell ref="A115:E115"/>
    <mergeCell ref="J115:N115"/>
    <mergeCell ref="A121:K121"/>
    <mergeCell ref="A123:Q123"/>
    <mergeCell ref="A122:Q122"/>
    <mergeCell ref="Q10:Q11"/>
    <mergeCell ref="A12:G12"/>
    <mergeCell ref="A1:Q1"/>
    <mergeCell ref="A2:Q2"/>
    <mergeCell ref="A9:N9"/>
    <mergeCell ref="O9:Q9"/>
    <mergeCell ref="A10:A11"/>
    <mergeCell ref="C10:C11"/>
    <mergeCell ref="P131:P132"/>
    <mergeCell ref="F10:F11"/>
    <mergeCell ref="G10:G11"/>
    <mergeCell ref="A220:Q220"/>
    <mergeCell ref="A221:Q221"/>
    <mergeCell ref="A228:N228"/>
    <mergeCell ref="O228:Q228"/>
    <mergeCell ref="J203:N203"/>
    <mergeCell ref="O10:O11"/>
    <mergeCell ref="P10:P11"/>
    <mergeCell ref="O229:O230"/>
    <mergeCell ref="P229:P230"/>
    <mergeCell ref="Q131:Q132"/>
    <mergeCell ref="A133:G133"/>
    <mergeCell ref="O130:Q130"/>
    <mergeCell ref="A130:N130"/>
    <mergeCell ref="A131:A132"/>
    <mergeCell ref="C131:C132"/>
    <mergeCell ref="F131:F132"/>
    <mergeCell ref="G131:G132"/>
    <mergeCell ref="J273:N273"/>
    <mergeCell ref="A274:E274"/>
    <mergeCell ref="J274:N274"/>
    <mergeCell ref="A229:A230"/>
    <mergeCell ref="C229:C230"/>
    <mergeCell ref="F229:F230"/>
    <mergeCell ref="G229:G230"/>
    <mergeCell ref="G295:G296"/>
    <mergeCell ref="O295:O296"/>
    <mergeCell ref="P295:P296"/>
    <mergeCell ref="Q229:Q230"/>
    <mergeCell ref="A231:G231"/>
    <mergeCell ref="A286:Q286"/>
    <mergeCell ref="A287:Q287"/>
    <mergeCell ref="A294:N294"/>
    <mergeCell ref="O294:Q294"/>
    <mergeCell ref="A273:E273"/>
    <mergeCell ref="O131:O132"/>
    <mergeCell ref="A315:E315"/>
    <mergeCell ref="J315:N315"/>
    <mergeCell ref="A316:E316"/>
    <mergeCell ref="J316:N316"/>
    <mergeCell ref="Q295:Q296"/>
    <mergeCell ref="A297:G297"/>
    <mergeCell ref="A295:A296"/>
    <mergeCell ref="C295:C296"/>
    <mergeCell ref="F295:F296"/>
    <mergeCell ref="M131:M132"/>
    <mergeCell ref="H131:H132"/>
    <mergeCell ref="I131:I132"/>
    <mergeCell ref="J131:J132"/>
    <mergeCell ref="K131:K132"/>
    <mergeCell ref="L131:L132"/>
  </mergeCells>
  <printOptions/>
  <pageMargins left="0.75" right="0.75" top="0.77" bottom="1" header="0" footer="0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OAI</cp:lastModifiedBy>
  <cp:lastPrinted>2014-11-25T16:37:23Z</cp:lastPrinted>
  <dcterms:created xsi:type="dcterms:W3CDTF">2004-12-01T18:56:44Z</dcterms:created>
  <dcterms:modified xsi:type="dcterms:W3CDTF">2014-12-09T15:59:30Z</dcterms:modified>
  <cp:category/>
  <cp:version/>
  <cp:contentType/>
  <cp:contentStatus/>
</cp:coreProperties>
</file>