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3" firstSheet="20" activeTab="20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08-OFIC_HORTICULTURA" sheetId="22" r:id="rId26"/>
    <sheet name="08-SECRET. HORTICULTURA" sheetId="21" r:id="rId27"/>
    <sheet name="08-REGISTRO DE PLANTAS" sheetId="58" r:id="rId28"/>
    <sheet name="08-01INVITRO" sheetId="24" r:id="rId29"/>
    <sheet name="08-01LABORATORIO" sheetId="25" r:id="rId30"/>
    <sheet name="08-01SD_ TECNICOS_ HORT_" sheetId="23" r:id="rId31"/>
    <sheet name="08-02BANCO DE SEMILLAS" sheetId="26" r:id="rId32"/>
    <sheet name="08-03PLANTAS ACUATICAS" sheetId="27" r:id="rId33"/>
    <sheet name="08-04-VIVERO" sheetId="28" r:id="rId34"/>
    <sheet name="08-05ORQUIDEARIO" sheetId="29" r:id="rId35"/>
    <sheet name="08-06 ALMACEN " sheetId="30" r:id="rId36"/>
    <sheet name="09-EDUCACION AMBIENTAL" sheetId="18" r:id="rId37"/>
    <sheet name="09-01EDUC AMB SERV PUBLICO DOC_" sheetId="20" r:id="rId38"/>
    <sheet name="09-02EDUC_ AMB_ SERV_ACADE" sheetId="19" r:id="rId39"/>
    <sheet name="10-MANTENIMIENTO" sheetId="31" r:id="rId40"/>
    <sheet name="10-01TALLER MECANICA" sheetId="33" r:id="rId41"/>
    <sheet name="TERRENO" sheetId="41" r:id="rId42"/>
    <sheet name="VEHICULOS J.B.N." sheetId="35" r:id="rId43"/>
    <sheet name="VEHICULOS ACTUALIZADOS" sheetId="59" r:id="rId44"/>
    <sheet name="codigos inv. activos fijos" sheetId="42" r:id="rId45"/>
    <sheet name="RESUMEN " sheetId="60" r:id="rId46"/>
    <sheet name="TOTA GENERAL" sheetId="64" r:id="rId47"/>
    <sheet name="Hoja38" sheetId="97" r:id="rId48"/>
    <sheet name="Hoja39" sheetId="98" r:id="rId49"/>
    <sheet name="Hoja40" sheetId="99" r:id="rId50"/>
    <sheet name="Hoja41" sheetId="100" r:id="rId51"/>
    <sheet name="Hoja42" sheetId="101" r:id="rId52"/>
    <sheet name="Hoja43" sheetId="102" r:id="rId53"/>
    <sheet name="Hoja44" sheetId="103" r:id="rId54"/>
    <sheet name="Hoja45" sheetId="104" r:id="rId55"/>
    <sheet name="Hoja46" sheetId="105" r:id="rId56"/>
    <sheet name="Hoja47" sheetId="106" r:id="rId57"/>
    <sheet name="Hoja48" sheetId="107" r:id="rId58"/>
    <sheet name="Hoja49" sheetId="108" r:id="rId59"/>
    <sheet name="Hoja50" sheetId="109" r:id="rId60"/>
    <sheet name="Hoja51" sheetId="110" r:id="rId61"/>
    <sheet name="Hoja52" sheetId="111" r:id="rId62"/>
    <sheet name="Hoja53" sheetId="112" r:id="rId63"/>
    <sheet name="Hoja54" sheetId="113" r:id="rId64"/>
    <sheet name="Hoja55" sheetId="114" r:id="rId65"/>
    <sheet name="Hoja56" sheetId="115" r:id="rId66"/>
    <sheet name="Hoja57" sheetId="116" r:id="rId67"/>
    <sheet name="Hoja58" sheetId="117" r:id="rId68"/>
    <sheet name="Hoja59" sheetId="118" r:id="rId69"/>
    <sheet name="Hoja60" sheetId="119" r:id="rId70"/>
    <sheet name="Hoja61" sheetId="120" r:id="rId71"/>
    <sheet name="Hoja62" sheetId="121" r:id="rId72"/>
    <sheet name="Hoja63" sheetId="122" r:id="rId73"/>
    <sheet name="Hoja64" sheetId="123" r:id="rId74"/>
    <sheet name="Hoja65" sheetId="124" r:id="rId75"/>
    <sheet name="Hoja66" sheetId="125" r:id="rId76"/>
    <sheet name="Hoja67" sheetId="126" r:id="rId77"/>
    <sheet name="Hoja68" sheetId="127" r:id="rId78"/>
    <sheet name="Hoja69" sheetId="128" r:id="rId79"/>
    <sheet name="Hoja70" sheetId="129" r:id="rId80"/>
    <sheet name="Hoja71" sheetId="130" r:id="rId81"/>
    <sheet name="Hoja72" sheetId="131" r:id="rId82"/>
    <sheet name="Hoja73" sheetId="132" r:id="rId83"/>
    <sheet name="Hoja74" sheetId="133" r:id="rId84"/>
    <sheet name="Hoja75" sheetId="134" r:id="rId85"/>
    <sheet name="Hoja76" sheetId="135" r:id="rId86"/>
    <sheet name="Hoja77" sheetId="136" r:id="rId87"/>
    <sheet name="Hoja78" sheetId="137" r:id="rId88"/>
    <sheet name="Hoja79" sheetId="138" r:id="rId89"/>
    <sheet name="Hoja80" sheetId="139" r:id="rId90"/>
    <sheet name="Hoja81" sheetId="140" r:id="rId91"/>
    <sheet name="Hoja82" sheetId="141" r:id="rId92"/>
    <sheet name="Hoja83" sheetId="142" r:id="rId93"/>
    <sheet name="Hoja84" sheetId="143" r:id="rId94"/>
    <sheet name="Hoja85" sheetId="144" r:id="rId95"/>
    <sheet name="Hoja86" sheetId="145" r:id="rId96"/>
    <sheet name="Hoja87" sheetId="146" r:id="rId97"/>
    <sheet name="Hoja88" sheetId="147" r:id="rId98"/>
    <sheet name="Hoja89" sheetId="148" r:id="rId99"/>
    <sheet name="Hoja90" sheetId="149" r:id="rId100"/>
    <sheet name="Hoja91" sheetId="150" r:id="rId101"/>
    <sheet name="Hoja92" sheetId="151" r:id="rId102"/>
    <sheet name="Hoja93" sheetId="152" r:id="rId103"/>
    <sheet name="Hoja94" sheetId="153" r:id="rId104"/>
    <sheet name="Hoja95" sheetId="154" r:id="rId105"/>
    <sheet name="Hoja96" sheetId="155" r:id="rId106"/>
    <sheet name="Hoja97" sheetId="156" r:id="rId107"/>
    <sheet name="Hoja98" sheetId="157" r:id="rId108"/>
    <sheet name="Hoja99" sheetId="158" r:id="rId109"/>
    <sheet name="Hoja100" sheetId="159" r:id="rId110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DESARROLLO'!$A$1:$S$63</definedName>
    <definedName name="_xlnm.Print_Area" localSheetId="18">'06-01-04VIGILANCIA'!$B$1:$S$45</definedName>
    <definedName name="_xlnm.Print_Area" localSheetId="28">'08-01INVITRO'!$B$1:$T$43</definedName>
    <definedName name="_xlnm.Print_Area" localSheetId="12">'COCINA ADM_'!$A$1:$T$45</definedName>
    <definedName name="_xlnm.Print_Area" localSheetId="1">'TECNOLOGIA INFORMACION'!$A$7:$S$81</definedName>
  </definedNames>
  <calcPr calcId="152511"/>
</workbook>
</file>

<file path=xl/calcChain.xml><?xml version="1.0" encoding="utf-8"?>
<calcChain xmlns="http://schemas.openxmlformats.org/spreadsheetml/2006/main">
  <c r="Q81" i="16" l="1"/>
  <c r="N33" i="6"/>
  <c r="O33" i="6"/>
  <c r="N34" i="6"/>
  <c r="O34" i="6"/>
  <c r="R34" i="6"/>
  <c r="S34" i="6"/>
  <c r="N35" i="6"/>
  <c r="O35" i="6"/>
  <c r="R35" i="6"/>
  <c r="S35" i="6"/>
  <c r="N36" i="6"/>
  <c r="O36" i="6"/>
  <c r="R36" i="6"/>
  <c r="S36" i="6"/>
  <c r="N37" i="6"/>
  <c r="O37" i="6"/>
  <c r="R37" i="6"/>
  <c r="S37" i="6"/>
  <c r="N32" i="6"/>
  <c r="O32" i="6"/>
  <c r="R32" i="6"/>
  <c r="S32" i="6"/>
  <c r="N34" i="3"/>
  <c r="O34" i="3"/>
  <c r="R34" i="3"/>
  <c r="S34" i="3"/>
  <c r="N32" i="3"/>
  <c r="O32" i="3"/>
  <c r="S24" i="3"/>
  <c r="S25" i="3"/>
  <c r="S26" i="3"/>
  <c r="S27" i="3"/>
  <c r="S28" i="3"/>
  <c r="S31" i="3"/>
  <c r="S33" i="3"/>
  <c r="S35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R14" i="3"/>
  <c r="S14" i="3"/>
  <c r="R15" i="3"/>
  <c r="S15" i="3"/>
  <c r="R20" i="3"/>
  <c r="S20" i="3"/>
  <c r="S29" i="3"/>
  <c r="S30" i="3"/>
  <c r="R35" i="3"/>
  <c r="R63" i="3"/>
  <c r="S63" i="3"/>
  <c r="N14" i="3"/>
  <c r="O14" i="3"/>
  <c r="N15" i="3"/>
  <c r="O15" i="3"/>
  <c r="N16" i="3"/>
  <c r="R16" i="3"/>
  <c r="S16" i="3"/>
  <c r="O16" i="3"/>
  <c r="N17" i="3"/>
  <c r="N18" i="3"/>
  <c r="O18" i="3"/>
  <c r="R18" i="3"/>
  <c r="S18" i="3"/>
  <c r="N19" i="3"/>
  <c r="N20" i="3"/>
  <c r="O20" i="3"/>
  <c r="N21" i="3"/>
  <c r="N22" i="3"/>
  <c r="O22" i="3"/>
  <c r="R22" i="3"/>
  <c r="S22" i="3"/>
  <c r="N23" i="3"/>
  <c r="O26" i="3"/>
  <c r="N29" i="3"/>
  <c r="O29" i="3"/>
  <c r="N36" i="3"/>
  <c r="N37" i="3"/>
  <c r="N49" i="3"/>
  <c r="N50" i="3"/>
  <c r="O50" i="3"/>
  <c r="R50" i="3"/>
  <c r="S50" i="3"/>
  <c r="N57" i="3"/>
  <c r="N60" i="3"/>
  <c r="O60" i="3"/>
  <c r="R60" i="3"/>
  <c r="S60" i="3"/>
  <c r="N61" i="3"/>
  <c r="N62" i="3"/>
  <c r="O62" i="3"/>
  <c r="N13" i="3"/>
  <c r="X38" i="59"/>
  <c r="O34" i="40"/>
  <c r="R34" i="40"/>
  <c r="S34" i="40"/>
  <c r="N34" i="40"/>
  <c r="E43" i="40"/>
  <c r="D31" i="45"/>
  <c r="N72" i="9"/>
  <c r="O72" i="9"/>
  <c r="E32" i="2"/>
  <c r="N27" i="22"/>
  <c r="O27" i="22"/>
  <c r="N82" i="9"/>
  <c r="O82" i="9"/>
  <c r="S79" i="57"/>
  <c r="R20" i="35"/>
  <c r="F48" i="35"/>
  <c r="H68" i="14"/>
  <c r="E43" i="19"/>
  <c r="N28" i="19"/>
  <c r="O28" i="19"/>
  <c r="R28" i="19"/>
  <c r="S28" i="19"/>
  <c r="F57" i="18"/>
  <c r="H72" i="30"/>
  <c r="O46" i="30"/>
  <c r="R46" i="30"/>
  <c r="S46" i="30"/>
  <c r="C103" i="26"/>
  <c r="E40" i="24"/>
  <c r="N33" i="10"/>
  <c r="O33" i="10"/>
  <c r="R33" i="10"/>
  <c r="S33" i="10"/>
  <c r="N34" i="10"/>
  <c r="O34" i="10"/>
  <c r="R34" i="10"/>
  <c r="S34" i="10"/>
  <c r="S35" i="10"/>
  <c r="S36" i="10"/>
  <c r="S37" i="10"/>
  <c r="S38" i="10"/>
  <c r="N39" i="10"/>
  <c r="O39" i="10"/>
  <c r="R39" i="10"/>
  <c r="S39" i="10"/>
  <c r="N32" i="10"/>
  <c r="O32" i="10"/>
  <c r="R32" i="10"/>
  <c r="S32" i="10"/>
  <c r="S31" i="10"/>
  <c r="N32" i="15"/>
  <c r="O32" i="15"/>
  <c r="R32" i="15"/>
  <c r="S32" i="15"/>
  <c r="S38" i="6"/>
  <c r="D50" i="12"/>
  <c r="D49" i="8"/>
  <c r="E89" i="9"/>
  <c r="D42" i="5"/>
  <c r="N20" i="2"/>
  <c r="O20" i="2"/>
  <c r="E74" i="4"/>
  <c r="N32" i="4"/>
  <c r="O32" i="4"/>
  <c r="N33" i="4"/>
  <c r="N34" i="4"/>
  <c r="N35" i="4"/>
  <c r="N36" i="4"/>
  <c r="N66" i="4"/>
  <c r="N37" i="4"/>
  <c r="N31" i="4"/>
  <c r="N30" i="4"/>
  <c r="E41" i="34"/>
  <c r="E35" i="56"/>
  <c r="E50" i="13"/>
  <c r="N34" i="13"/>
  <c r="O34" i="13"/>
  <c r="N33" i="13"/>
  <c r="O33" i="13"/>
  <c r="E91" i="57"/>
  <c r="N63" i="57"/>
  <c r="O63" i="57"/>
  <c r="R63" i="57"/>
  <c r="S63" i="57"/>
  <c r="N64" i="57"/>
  <c r="O64" i="57"/>
  <c r="R64" i="57"/>
  <c r="S64" i="57"/>
  <c r="N62" i="57"/>
  <c r="O62" i="57"/>
  <c r="R62" i="57"/>
  <c r="S62" i="57"/>
  <c r="N61" i="57"/>
  <c r="O61" i="57"/>
  <c r="R61" i="57"/>
  <c r="S61" i="57"/>
  <c r="N60" i="57"/>
  <c r="O60" i="57"/>
  <c r="R60" i="57"/>
  <c r="S60" i="57"/>
  <c r="E71" i="3"/>
  <c r="N35" i="24"/>
  <c r="O35" i="24"/>
  <c r="S34" i="24"/>
  <c r="S33" i="24"/>
  <c r="R40" i="59"/>
  <c r="N56" i="31"/>
  <c r="O39" i="31"/>
  <c r="S35" i="19"/>
  <c r="O35" i="19"/>
  <c r="N22" i="18"/>
  <c r="N24" i="30"/>
  <c r="N23" i="30"/>
  <c r="N22" i="30"/>
  <c r="N21" i="30"/>
  <c r="O20" i="30"/>
  <c r="N20" i="30"/>
  <c r="N19" i="30"/>
  <c r="O18" i="30"/>
  <c r="N18" i="30"/>
  <c r="N60" i="26"/>
  <c r="S22" i="12"/>
  <c r="N31" i="8"/>
  <c r="O31" i="8"/>
  <c r="N30" i="8"/>
  <c r="N29" i="8"/>
  <c r="N28" i="8"/>
  <c r="S28" i="9"/>
  <c r="S23" i="2"/>
  <c r="N34" i="14"/>
  <c r="O34" i="14"/>
  <c r="N33" i="14"/>
  <c r="O33" i="14"/>
  <c r="R33" i="14"/>
  <c r="S33" i="14"/>
  <c r="N32" i="14"/>
  <c r="O32" i="14"/>
  <c r="N23" i="56"/>
  <c r="N31" i="56"/>
  <c r="O17" i="48"/>
  <c r="N50" i="18"/>
  <c r="N49" i="18"/>
  <c r="N24" i="45"/>
  <c r="O24" i="45"/>
  <c r="N33" i="34"/>
  <c r="O33" i="34"/>
  <c r="N78" i="57"/>
  <c r="O78" i="57"/>
  <c r="N77" i="57"/>
  <c r="O77" i="57"/>
  <c r="L58" i="15"/>
  <c r="S43" i="15"/>
  <c r="N57" i="15"/>
  <c r="O57" i="15"/>
  <c r="R57" i="15"/>
  <c r="S57" i="15"/>
  <c r="N65" i="4"/>
  <c r="O65" i="4"/>
  <c r="R65" i="4"/>
  <c r="S65" i="4"/>
  <c r="Q80" i="16"/>
  <c r="R80" i="16"/>
  <c r="N31" i="22"/>
  <c r="L91" i="26"/>
  <c r="N90" i="26"/>
  <c r="O90" i="26"/>
  <c r="E93" i="20"/>
  <c r="E47" i="23"/>
  <c r="L38" i="23"/>
  <c r="E32" i="21"/>
  <c r="N49" i="10"/>
  <c r="N32" i="8"/>
  <c r="N18" i="9"/>
  <c r="N40" i="13"/>
  <c r="R42" i="59"/>
  <c r="P43" i="59"/>
  <c r="D29" i="33"/>
  <c r="N19" i="31"/>
  <c r="N20" i="31"/>
  <c r="N21" i="31"/>
  <c r="N22" i="31"/>
  <c r="N23" i="31"/>
  <c r="N24" i="31"/>
  <c r="N25" i="31"/>
  <c r="O25" i="31"/>
  <c r="N26" i="31"/>
  <c r="N27" i="31"/>
  <c r="N28" i="31"/>
  <c r="O28" i="31"/>
  <c r="N29" i="31"/>
  <c r="N30" i="31"/>
  <c r="N31" i="31"/>
  <c r="N32" i="31"/>
  <c r="N33" i="31"/>
  <c r="N34" i="31"/>
  <c r="O34" i="31"/>
  <c r="N35" i="31"/>
  <c r="N36" i="31"/>
  <c r="O36" i="31"/>
  <c r="R36" i="31"/>
  <c r="S36" i="31"/>
  <c r="N37" i="31"/>
  <c r="N38" i="31"/>
  <c r="O38" i="31"/>
  <c r="R38" i="31"/>
  <c r="S38" i="31"/>
  <c r="N42" i="31"/>
  <c r="N44" i="31"/>
  <c r="N51" i="31"/>
  <c r="O51" i="31"/>
  <c r="N52" i="31"/>
  <c r="O52" i="31"/>
  <c r="R52" i="31"/>
  <c r="S52" i="31"/>
  <c r="N53" i="31"/>
  <c r="O53" i="31"/>
  <c r="R53" i="31"/>
  <c r="S53" i="31"/>
  <c r="N54" i="31"/>
  <c r="O54" i="31"/>
  <c r="R54" i="31"/>
  <c r="S54" i="31"/>
  <c r="N55" i="31"/>
  <c r="O55" i="31"/>
  <c r="R55" i="31"/>
  <c r="S55" i="31"/>
  <c r="O50" i="31"/>
  <c r="O49" i="31"/>
  <c r="O48" i="31"/>
  <c r="O46" i="31"/>
  <c r="O45" i="31"/>
  <c r="O44" i="31"/>
  <c r="O42" i="31"/>
  <c r="O41" i="31"/>
  <c r="O40" i="31"/>
  <c r="O20" i="31"/>
  <c r="O30" i="31"/>
  <c r="R28" i="31"/>
  <c r="S28" i="31"/>
  <c r="R25" i="31"/>
  <c r="S25" i="31"/>
  <c r="O23" i="31"/>
  <c r="R23" i="31"/>
  <c r="S23" i="31"/>
  <c r="O21" i="31"/>
  <c r="O19" i="31"/>
  <c r="R19" i="31"/>
  <c r="E32" i="29"/>
  <c r="D44" i="28"/>
  <c r="O75" i="26"/>
  <c r="S75" i="26"/>
  <c r="O74" i="26"/>
  <c r="S74" i="26"/>
  <c r="O73" i="26"/>
  <c r="S73" i="26"/>
  <c r="O63" i="26"/>
  <c r="N66" i="26"/>
  <c r="O65" i="26"/>
  <c r="N29" i="26"/>
  <c r="O29" i="26"/>
  <c r="O37" i="23"/>
  <c r="S37" i="23"/>
  <c r="O36" i="23"/>
  <c r="S36" i="23"/>
  <c r="O35" i="23"/>
  <c r="S35" i="23"/>
  <c r="O34" i="23"/>
  <c r="S34" i="23"/>
  <c r="O33" i="23"/>
  <c r="O32" i="23"/>
  <c r="S32" i="23"/>
  <c r="N31" i="23"/>
  <c r="N30" i="23"/>
  <c r="N29" i="23"/>
  <c r="N28" i="23"/>
  <c r="O28" i="23"/>
  <c r="N27" i="23"/>
  <c r="O27" i="23"/>
  <c r="N26" i="23"/>
  <c r="O26" i="23"/>
  <c r="N25" i="23"/>
  <c r="O25" i="23"/>
  <c r="N24" i="23"/>
  <c r="O24" i="23"/>
  <c r="N23" i="23"/>
  <c r="O23" i="23"/>
  <c r="N22" i="23"/>
  <c r="O22" i="23"/>
  <c r="N21" i="23"/>
  <c r="O21" i="23"/>
  <c r="N20" i="23"/>
  <c r="O20" i="23"/>
  <c r="N19" i="23"/>
  <c r="O19" i="23"/>
  <c r="N18" i="23"/>
  <c r="O18" i="23"/>
  <c r="N17" i="23"/>
  <c r="O17" i="23"/>
  <c r="N16" i="23"/>
  <c r="O16" i="23"/>
  <c r="N15" i="23"/>
  <c r="O15" i="23"/>
  <c r="N14" i="23"/>
  <c r="O14" i="23"/>
  <c r="N89" i="26"/>
  <c r="N87" i="26"/>
  <c r="N86" i="26"/>
  <c r="O86" i="26"/>
  <c r="N85" i="26"/>
  <c r="N84" i="26"/>
  <c r="O84" i="26"/>
  <c r="N83" i="26"/>
  <c r="N82" i="26"/>
  <c r="N81" i="26"/>
  <c r="N80" i="26"/>
  <c r="O80" i="26"/>
  <c r="N79" i="26"/>
  <c r="N78" i="26"/>
  <c r="N77" i="26"/>
  <c r="R77" i="26"/>
  <c r="S77" i="26"/>
  <c r="O76" i="26"/>
  <c r="N72" i="26"/>
  <c r="O72" i="26"/>
  <c r="N71" i="26"/>
  <c r="O71" i="26"/>
  <c r="O70" i="26"/>
  <c r="S70" i="26"/>
  <c r="O68" i="26"/>
  <c r="S68" i="26"/>
  <c r="O64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/>
  <c r="N45" i="26"/>
  <c r="N44" i="26"/>
  <c r="N43" i="26"/>
  <c r="N42" i="26"/>
  <c r="N41" i="26"/>
  <c r="N40" i="26"/>
  <c r="N39" i="26"/>
  <c r="N38" i="26"/>
  <c r="N37" i="26"/>
  <c r="O37" i="26"/>
  <c r="N36" i="26"/>
  <c r="N35" i="26"/>
  <c r="N34" i="26"/>
  <c r="N33" i="26"/>
  <c r="O33" i="26"/>
  <c r="N32" i="26"/>
  <c r="N31" i="26"/>
  <c r="N30" i="26"/>
  <c r="N28" i="26"/>
  <c r="O28" i="26"/>
  <c r="N27" i="26"/>
  <c r="D39" i="25"/>
  <c r="E33" i="58"/>
  <c r="E39" i="22"/>
  <c r="H272" i="17"/>
  <c r="G91" i="16"/>
  <c r="D37" i="11"/>
  <c r="E67" i="10"/>
  <c r="D66" i="15"/>
  <c r="D78" i="6"/>
  <c r="D29" i="7"/>
  <c r="E42" i="1"/>
  <c r="E37" i="48"/>
  <c r="C71" i="3"/>
  <c r="O44" i="15"/>
  <c r="L22" i="41"/>
  <c r="L35" i="5"/>
  <c r="L64" i="3"/>
  <c r="L63" i="14"/>
  <c r="N62" i="14"/>
  <c r="L62" i="30"/>
  <c r="L33" i="11"/>
  <c r="L33" i="25"/>
  <c r="R67" i="9"/>
  <c r="S67" i="9"/>
  <c r="S75" i="9"/>
  <c r="O56" i="9"/>
  <c r="S56" i="9"/>
  <c r="O61" i="9"/>
  <c r="S61" i="9"/>
  <c r="O58" i="9"/>
  <c r="L28" i="2"/>
  <c r="L36" i="24"/>
  <c r="L39" i="28"/>
  <c r="N38" i="28"/>
  <c r="L27" i="48"/>
  <c r="L27" i="58"/>
  <c r="L32" i="22"/>
  <c r="L28" i="21"/>
  <c r="N27" i="21"/>
  <c r="L43" i="8"/>
  <c r="L43" i="12"/>
  <c r="L25" i="7"/>
  <c r="L31" i="56"/>
  <c r="L80" i="57"/>
  <c r="N64" i="4"/>
  <c r="O64" i="4"/>
  <c r="N63" i="4"/>
  <c r="O63" i="4"/>
  <c r="N62" i="4"/>
  <c r="O62" i="4"/>
  <c r="N76" i="57"/>
  <c r="S61" i="4"/>
  <c r="N75" i="57"/>
  <c r="N60" i="4"/>
  <c r="L41" i="13"/>
  <c r="O40" i="13"/>
  <c r="N30" i="56"/>
  <c r="N28" i="13"/>
  <c r="O28" i="13"/>
  <c r="R28" i="13"/>
  <c r="S28" i="13"/>
  <c r="L66" i="4"/>
  <c r="N59" i="4"/>
  <c r="O59" i="4"/>
  <c r="N59" i="57"/>
  <c r="O59" i="57"/>
  <c r="N65" i="57"/>
  <c r="O65" i="57"/>
  <c r="N66" i="57"/>
  <c r="O66" i="57"/>
  <c r="O67" i="57"/>
  <c r="N68" i="57"/>
  <c r="N69" i="57"/>
  <c r="N70" i="57"/>
  <c r="N71" i="57"/>
  <c r="N72" i="57"/>
  <c r="N73" i="57"/>
  <c r="N74" i="57"/>
  <c r="L28" i="29"/>
  <c r="L38" i="19"/>
  <c r="L32" i="27"/>
  <c r="P37" i="35"/>
  <c r="R36" i="35"/>
  <c r="L26" i="33"/>
  <c r="N25" i="33"/>
  <c r="N24" i="33"/>
  <c r="N23" i="33"/>
  <c r="L25" i="45"/>
  <c r="O37" i="28"/>
  <c r="S37" i="28"/>
  <c r="O36" i="28"/>
  <c r="Q79" i="16"/>
  <c r="R79" i="16"/>
  <c r="U79" i="16"/>
  <c r="V79" i="16"/>
  <c r="N84" i="20"/>
  <c r="O84" i="20"/>
  <c r="N61" i="30"/>
  <c r="S32" i="34"/>
  <c r="S58" i="57"/>
  <c r="S81" i="9"/>
  <c r="N56" i="57"/>
  <c r="N38" i="13"/>
  <c r="O38" i="13"/>
  <c r="O39" i="13"/>
  <c r="N47" i="57"/>
  <c r="N46" i="57"/>
  <c r="N53" i="57"/>
  <c r="O53" i="57"/>
  <c r="R53" i="57"/>
  <c r="S53" i="57"/>
  <c r="N52" i="57"/>
  <c r="O52" i="57"/>
  <c r="R52" i="57"/>
  <c r="S52" i="57"/>
  <c r="N51" i="57"/>
  <c r="O51" i="57"/>
  <c r="R51" i="57"/>
  <c r="S51" i="57"/>
  <c r="N50" i="57"/>
  <c r="O50" i="57"/>
  <c r="R50" i="57"/>
  <c r="S50" i="57"/>
  <c r="N49" i="57"/>
  <c r="O49" i="57"/>
  <c r="R49" i="57"/>
  <c r="S49" i="57"/>
  <c r="N48" i="57"/>
  <c r="O48" i="57"/>
  <c r="R48" i="57"/>
  <c r="S48" i="57"/>
  <c r="N54" i="57"/>
  <c r="O54" i="57"/>
  <c r="R54" i="57"/>
  <c r="S54" i="57"/>
  <c r="N55" i="57"/>
  <c r="O55" i="57"/>
  <c r="L34" i="34"/>
  <c r="N31" i="34"/>
  <c r="N42" i="12"/>
  <c r="O42" i="12"/>
  <c r="R42" i="12"/>
  <c r="S42" i="12"/>
  <c r="L25" i="49"/>
  <c r="S24" i="49"/>
  <c r="N48" i="18"/>
  <c r="O48" i="18"/>
  <c r="N80" i="9"/>
  <c r="N31" i="14"/>
  <c r="O31" i="14"/>
  <c r="N75" i="20"/>
  <c r="O75" i="20"/>
  <c r="N62" i="20"/>
  <c r="O62" i="20"/>
  <c r="R62" i="20"/>
  <c r="S62" i="20"/>
  <c r="N19" i="20"/>
  <c r="N58" i="20"/>
  <c r="N77" i="20"/>
  <c r="O77" i="20"/>
  <c r="R77" i="20"/>
  <c r="S77" i="20"/>
  <c r="N39" i="57"/>
  <c r="O39" i="57"/>
  <c r="R39" i="57"/>
  <c r="S39" i="57"/>
  <c r="R41" i="59"/>
  <c r="R35" i="35"/>
  <c r="S35" i="35"/>
  <c r="V35" i="35"/>
  <c r="W35" i="35"/>
  <c r="R34" i="35"/>
  <c r="L85" i="20"/>
  <c r="S83" i="20"/>
  <c r="O27" i="27"/>
  <c r="O19" i="27"/>
  <c r="O30" i="27"/>
  <c r="S30" i="27"/>
  <c r="O29" i="27"/>
  <c r="O26" i="27"/>
  <c r="S26" i="27"/>
  <c r="O25" i="27"/>
  <c r="S25" i="27"/>
  <c r="O24" i="27"/>
  <c r="O23" i="27"/>
  <c r="S23" i="27"/>
  <c r="O22" i="27"/>
  <c r="S22" i="27"/>
  <c r="O20" i="27"/>
  <c r="N32" i="27"/>
  <c r="O18" i="27"/>
  <c r="N31" i="25"/>
  <c r="O31" i="25"/>
  <c r="R31" i="25"/>
  <c r="S31" i="25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N22" i="60"/>
  <c r="L22" i="60"/>
  <c r="M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M113" i="60"/>
  <c r="L114" i="60"/>
  <c r="L115" i="60"/>
  <c r="M114" i="60"/>
  <c r="M115" i="60"/>
  <c r="L116" i="60"/>
  <c r="L118" i="60"/>
  <c r="M117" i="60"/>
  <c r="L119" i="60"/>
  <c r="M118" i="60"/>
  <c r="N120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M164" i="60"/>
  <c r="L165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M218" i="60"/>
  <c r="L219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L267" i="60"/>
  <c r="M266" i="60"/>
  <c r="L268" i="60"/>
  <c r="M267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N288" i="60"/>
  <c r="L293" i="60"/>
  <c r="M291" i="60"/>
  <c r="L294" i="60"/>
  <c r="M292" i="60"/>
  <c r="L295" i="60"/>
  <c r="L296" i="60"/>
  <c r="M294" i="60"/>
  <c r="N294" i="60"/>
  <c r="L300" i="60"/>
  <c r="L302" i="60"/>
  <c r="M300" i="60"/>
  <c r="N300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L329" i="60"/>
  <c r="M326" i="60"/>
  <c r="L330" i="60"/>
  <c r="M327" i="60"/>
  <c r="L331" i="60"/>
  <c r="M328" i="60"/>
  <c r="L332" i="60"/>
  <c r="M329" i="60"/>
  <c r="L334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N393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N420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N491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N500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N595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N814" i="60"/>
  <c r="L817" i="60"/>
  <c r="M814" i="60"/>
  <c r="L823" i="60"/>
  <c r="M820" i="60"/>
  <c r="L824" i="60"/>
  <c r="M821" i="60"/>
  <c r="N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N865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N883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N91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L933" i="60"/>
  <c r="M930" i="60"/>
  <c r="L934" i="60"/>
  <c r="M931" i="60"/>
  <c r="L936" i="60"/>
  <c r="M933" i="60"/>
  <c r="L937" i="60"/>
  <c r="M934" i="60"/>
  <c r="L938" i="60"/>
  <c r="M935" i="60"/>
  <c r="L939" i="60"/>
  <c r="M936" i="60"/>
  <c r="L940" i="60"/>
  <c r="M937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L961" i="60"/>
  <c r="M958" i="60"/>
  <c r="L962" i="60"/>
  <c r="M959" i="60"/>
  <c r="L963" i="60"/>
  <c r="M960" i="60"/>
  <c r="M976" i="60"/>
  <c r="L979" i="60"/>
  <c r="L994" i="60"/>
  <c r="M991" i="60"/>
  <c r="L996" i="60"/>
  <c r="M993" i="60"/>
  <c r="L997" i="60"/>
  <c r="M994" i="60"/>
  <c r="L998" i="60"/>
  <c r="M995" i="60"/>
  <c r="L999" i="60"/>
  <c r="M996" i="60"/>
  <c r="L1004" i="60"/>
  <c r="M1001" i="60"/>
  <c r="L1006" i="60"/>
  <c r="M1003" i="60"/>
  <c r="L1007" i="60"/>
  <c r="M1004" i="60"/>
  <c r="L1010" i="60"/>
  <c r="M1007" i="60"/>
  <c r="N1009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N1066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N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N1193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4" i="60"/>
  <c r="M1273" i="60"/>
  <c r="L1285" i="60"/>
  <c r="M1274" i="60"/>
  <c r="L1286" i="60"/>
  <c r="M1275" i="60"/>
  <c r="L1287" i="60"/>
  <c r="M1276" i="60"/>
  <c r="N1291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8" i="60"/>
  <c r="N1298" i="60"/>
  <c r="L1299" i="60"/>
  <c r="M1295" i="60"/>
  <c r="N1295" i="60"/>
  <c r="L1301" i="60"/>
  <c r="L1305" i="60"/>
  <c r="B20" i="64"/>
  <c r="L1302" i="60"/>
  <c r="M1296" i="60"/>
  <c r="N1296" i="60"/>
  <c r="O1302" i="60"/>
  <c r="P1302" i="60"/>
  <c r="L1303" i="60"/>
  <c r="L1304" i="60"/>
  <c r="M1299" i="60"/>
  <c r="N1299" i="60"/>
  <c r="L1306" i="60"/>
  <c r="M1301" i="60"/>
  <c r="L1309" i="60"/>
  <c r="L1310" i="60"/>
  <c r="B22" i="64"/>
  <c r="L1311" i="60"/>
  <c r="L1316" i="60"/>
  <c r="B23" i="64"/>
  <c r="O1311" i="60"/>
  <c r="P1311" i="60"/>
  <c r="L1312" i="60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5" i="60"/>
  <c r="B26" i="64"/>
  <c r="L1326" i="60"/>
  <c r="L1327" i="60"/>
  <c r="L1328" i="60"/>
  <c r="L1329" i="60"/>
  <c r="L1330" i="60"/>
  <c r="M1326" i="60"/>
  <c r="N1327" i="60"/>
  <c r="L1331" i="60"/>
  <c r="M1327" i="60"/>
  <c r="N1331" i="60"/>
  <c r="L1332" i="60"/>
  <c r="L1334" i="60"/>
  <c r="L1335" i="60"/>
  <c r="B28" i="64"/>
  <c r="L1336" i="60"/>
  <c r="L1337" i="60"/>
  <c r="L1339" i="60"/>
  <c r="L1340" i="60"/>
  <c r="L1342" i="60"/>
  <c r="L1348" i="60"/>
  <c r="B30" i="64"/>
  <c r="L1343" i="60"/>
  <c r="L1344" i="60"/>
  <c r="L1345" i="60"/>
  <c r="L1346" i="60"/>
  <c r="M1342" i="60"/>
  <c r="N1342" i="60"/>
  <c r="L1347" i="60"/>
  <c r="M1343" i="60"/>
  <c r="L1349" i="60"/>
  <c r="L1352" i="60"/>
  <c r="B31" i="64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/>
  <c r="R26" i="59"/>
  <c r="R27" i="59"/>
  <c r="X28" i="59"/>
  <c r="X29" i="59"/>
  <c r="X30" i="59"/>
  <c r="X31" i="59"/>
  <c r="X32" i="59"/>
  <c r="X33" i="59"/>
  <c r="X34" i="59"/>
  <c r="X35" i="59"/>
  <c r="X36" i="59"/>
  <c r="X37" i="59"/>
  <c r="L93" i="60"/>
  <c r="X39" i="59"/>
  <c r="R19" i="35"/>
  <c r="S19" i="35"/>
  <c r="R21" i="35"/>
  <c r="S21" i="35"/>
  <c r="W22" i="35"/>
  <c r="W23" i="35"/>
  <c r="W24" i="35"/>
  <c r="W25" i="35"/>
  <c r="W26" i="35"/>
  <c r="W27" i="35"/>
  <c r="W28" i="35"/>
  <c r="W29" i="35"/>
  <c r="W30" i="35"/>
  <c r="W31" i="35"/>
  <c r="S32" i="35"/>
  <c r="N20" i="33"/>
  <c r="N21" i="33"/>
  <c r="O21" i="33"/>
  <c r="N22" i="33"/>
  <c r="O22" i="33"/>
  <c r="O27" i="31"/>
  <c r="R27" i="31"/>
  <c r="S27" i="31"/>
  <c r="L57" i="31"/>
  <c r="N20" i="19"/>
  <c r="O20" i="19"/>
  <c r="R20" i="19"/>
  <c r="S21" i="19"/>
  <c r="S22" i="19"/>
  <c r="S23" i="19"/>
  <c r="S24" i="19"/>
  <c r="N25" i="19"/>
  <c r="N26" i="19"/>
  <c r="O26" i="19"/>
  <c r="R26" i="19"/>
  <c r="S26" i="19"/>
  <c r="N27" i="19"/>
  <c r="O27" i="19"/>
  <c r="R27" i="19"/>
  <c r="S27" i="19"/>
  <c r="N29" i="19"/>
  <c r="S30" i="19"/>
  <c r="S31" i="19"/>
  <c r="S33" i="19"/>
  <c r="S34" i="19"/>
  <c r="S37" i="19"/>
  <c r="N15" i="20"/>
  <c r="O15" i="20"/>
  <c r="S16" i="20"/>
  <c r="S17" i="20"/>
  <c r="S18" i="20"/>
  <c r="N20" i="20"/>
  <c r="O20" i="20"/>
  <c r="R20" i="20"/>
  <c r="S20" i="20"/>
  <c r="N21" i="20"/>
  <c r="O23" i="20"/>
  <c r="O25" i="20"/>
  <c r="S26" i="20"/>
  <c r="S27" i="20"/>
  <c r="N28" i="20"/>
  <c r="O28" i="20"/>
  <c r="S29" i="20"/>
  <c r="T29" i="20"/>
  <c r="S30" i="20"/>
  <c r="S31" i="20"/>
  <c r="S32" i="20"/>
  <c r="N33" i="20"/>
  <c r="O33" i="20"/>
  <c r="R33" i="20"/>
  <c r="S33" i="20"/>
  <c r="S34" i="20"/>
  <c r="S35" i="20"/>
  <c r="S36" i="20"/>
  <c r="S37" i="20"/>
  <c r="N38" i="20"/>
  <c r="O38" i="20"/>
  <c r="S39" i="20"/>
  <c r="S40" i="20"/>
  <c r="S41" i="20"/>
  <c r="S42" i="20"/>
  <c r="N43" i="20"/>
  <c r="O43" i="20"/>
  <c r="R43" i="20"/>
  <c r="S44" i="20"/>
  <c r="S45" i="20"/>
  <c r="S46" i="20"/>
  <c r="N47" i="20"/>
  <c r="S48" i="20"/>
  <c r="S49" i="20"/>
  <c r="S50" i="20"/>
  <c r="S51" i="20"/>
  <c r="S52" i="20"/>
  <c r="S53" i="20"/>
  <c r="S54" i="20"/>
  <c r="S55" i="20"/>
  <c r="S56" i="20"/>
  <c r="S57" i="20"/>
  <c r="N59" i="20"/>
  <c r="O59" i="20"/>
  <c r="R59" i="20"/>
  <c r="S59" i="20"/>
  <c r="N60" i="20"/>
  <c r="O60" i="20"/>
  <c r="N61" i="20"/>
  <c r="O61" i="20"/>
  <c r="R61" i="20"/>
  <c r="S61" i="20"/>
  <c r="O63" i="20"/>
  <c r="O64" i="20"/>
  <c r="S65" i="20"/>
  <c r="S66" i="20"/>
  <c r="N67" i="20"/>
  <c r="O67" i="20"/>
  <c r="N68" i="20"/>
  <c r="N69" i="20"/>
  <c r="O69" i="20"/>
  <c r="R69" i="20"/>
  <c r="S69" i="20"/>
  <c r="N70" i="20"/>
  <c r="O70" i="20"/>
  <c r="N71" i="20"/>
  <c r="O71" i="20"/>
  <c r="N72" i="20"/>
  <c r="O72" i="20"/>
  <c r="N73" i="20"/>
  <c r="S74" i="20"/>
  <c r="N76" i="20"/>
  <c r="O76" i="20"/>
  <c r="S78" i="20"/>
  <c r="S79" i="20"/>
  <c r="N80" i="20"/>
  <c r="N14" i="18"/>
  <c r="O14" i="18"/>
  <c r="N15" i="18"/>
  <c r="O15" i="18"/>
  <c r="O16" i="18"/>
  <c r="R16" i="18"/>
  <c r="S16" i="18"/>
  <c r="N17" i="18"/>
  <c r="O17" i="18"/>
  <c r="N18" i="18"/>
  <c r="N19" i="18"/>
  <c r="N20" i="18"/>
  <c r="O20" i="18"/>
  <c r="N21" i="18"/>
  <c r="O21" i="18"/>
  <c r="R21" i="18"/>
  <c r="S21" i="18"/>
  <c r="S25" i="18"/>
  <c r="S26" i="18"/>
  <c r="S27" i="18"/>
  <c r="S28" i="18"/>
  <c r="S29" i="18"/>
  <c r="N30" i="18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1" i="18"/>
  <c r="S14" i="30"/>
  <c r="S15" i="30"/>
  <c r="S16" i="30"/>
  <c r="S17" i="30"/>
  <c r="N25" i="30"/>
  <c r="N26" i="30"/>
  <c r="N27" i="30"/>
  <c r="O27" i="30"/>
  <c r="S28" i="30"/>
  <c r="N29" i="30"/>
  <c r="N30" i="30"/>
  <c r="N31" i="30"/>
  <c r="N32" i="30"/>
  <c r="O32" i="30"/>
  <c r="N33" i="30"/>
  <c r="N34" i="30"/>
  <c r="O34" i="30"/>
  <c r="N35" i="30"/>
  <c r="O35" i="30"/>
  <c r="N36" i="30"/>
  <c r="O36" i="30"/>
  <c r="N37" i="30"/>
  <c r="O37" i="30"/>
  <c r="R37" i="30"/>
  <c r="S37" i="30"/>
  <c r="N38" i="30"/>
  <c r="O38" i="30"/>
  <c r="R38" i="30"/>
  <c r="S38" i="30"/>
  <c r="N39" i="30"/>
  <c r="O39" i="30"/>
  <c r="R39" i="30"/>
  <c r="S39" i="30"/>
  <c r="N40" i="30"/>
  <c r="O40" i="30"/>
  <c r="R40" i="30"/>
  <c r="N41" i="30"/>
  <c r="O41" i="30"/>
  <c r="N42" i="30"/>
  <c r="N43" i="30"/>
  <c r="O43" i="30"/>
  <c r="N44" i="30"/>
  <c r="O44" i="30"/>
  <c r="N45" i="30"/>
  <c r="O45" i="30"/>
  <c r="N47" i="30"/>
  <c r="O47" i="30"/>
  <c r="N48" i="30"/>
  <c r="O48" i="30"/>
  <c r="N49" i="30"/>
  <c r="O49" i="30"/>
  <c r="O51" i="30"/>
  <c r="N53" i="30"/>
  <c r="N54" i="30"/>
  <c r="N55" i="30"/>
  <c r="O55" i="30"/>
  <c r="R55" i="30"/>
  <c r="S55" i="30"/>
  <c r="N56" i="30"/>
  <c r="N57" i="30"/>
  <c r="N58" i="30"/>
  <c r="N59" i="30"/>
  <c r="N60" i="30"/>
  <c r="O60" i="30"/>
  <c r="R60" i="30"/>
  <c r="S60" i="30"/>
  <c r="N17" i="29"/>
  <c r="O17" i="29"/>
  <c r="N50" i="29"/>
  <c r="N18" i="29"/>
  <c r="O18" i="29"/>
  <c r="N51" i="29"/>
  <c r="O51" i="29"/>
  <c r="R51" i="29"/>
  <c r="S51" i="29"/>
  <c r="N19" i="29"/>
  <c r="O19" i="29"/>
  <c r="S20" i="29"/>
  <c r="S52" i="29"/>
  <c r="S21" i="29"/>
  <c r="S53" i="29"/>
  <c r="S23" i="29"/>
  <c r="S24" i="29"/>
  <c r="S25" i="29"/>
  <c r="N54" i="29"/>
  <c r="O54" i="29"/>
  <c r="S26" i="29"/>
  <c r="N27" i="29"/>
  <c r="S19" i="28"/>
  <c r="S20" i="28"/>
  <c r="S56" i="28"/>
  <c r="N57" i="28"/>
  <c r="O57" i="28"/>
  <c r="N21" i="28"/>
  <c r="N22" i="28"/>
  <c r="S23" i="28"/>
  <c r="N24" i="28"/>
  <c r="N58" i="28"/>
  <c r="O58" i="28"/>
  <c r="R58" i="28"/>
  <c r="S58" i="28"/>
  <c r="N25" i="28"/>
  <c r="R25" i="28"/>
  <c r="S25" i="28"/>
  <c r="N26" i="28"/>
  <c r="O26" i="28"/>
  <c r="N27" i="28"/>
  <c r="O28" i="28"/>
  <c r="S29" i="28"/>
  <c r="N30" i="28"/>
  <c r="O30" i="28"/>
  <c r="S31" i="28"/>
  <c r="S32" i="28"/>
  <c r="N33" i="28"/>
  <c r="O33" i="28"/>
  <c r="R33" i="28"/>
  <c r="S33" i="28"/>
  <c r="S34" i="28"/>
  <c r="N59" i="28"/>
  <c r="O59" i="28"/>
  <c r="R59" i="28"/>
  <c r="S59" i="28"/>
  <c r="N35" i="28"/>
  <c r="O35" i="28"/>
  <c r="R35" i="28"/>
  <c r="S35" i="28"/>
  <c r="N60" i="28"/>
  <c r="N18" i="26"/>
  <c r="N19" i="26"/>
  <c r="O19" i="26"/>
  <c r="R20" i="26"/>
  <c r="S20" i="26"/>
  <c r="R21" i="26"/>
  <c r="S21" i="26"/>
  <c r="R22" i="26"/>
  <c r="S22" i="26"/>
  <c r="R23" i="26"/>
  <c r="S23" i="26"/>
  <c r="R24" i="26"/>
  <c r="S24" i="26"/>
  <c r="R25" i="26"/>
  <c r="S25" i="26"/>
  <c r="R26" i="26"/>
  <c r="S26" i="26"/>
  <c r="O13" i="23"/>
  <c r="S13" i="23"/>
  <c r="N18" i="25"/>
  <c r="O18" i="25"/>
  <c r="N19" i="25"/>
  <c r="O19" i="25"/>
  <c r="O20" i="25"/>
  <c r="N21" i="25"/>
  <c r="O21" i="25"/>
  <c r="S22" i="25"/>
  <c r="N23" i="25"/>
  <c r="O23" i="25"/>
  <c r="N24" i="25"/>
  <c r="N25" i="25"/>
  <c r="S26" i="25"/>
  <c r="S27" i="25"/>
  <c r="S28" i="25"/>
  <c r="N32" i="25"/>
  <c r="O32" i="25"/>
  <c r="R32" i="25"/>
  <c r="S32" i="25"/>
  <c r="S18" i="24"/>
  <c r="S19" i="24"/>
  <c r="N20" i="24"/>
  <c r="N36" i="24"/>
  <c r="N21" i="24"/>
  <c r="O21" i="24"/>
  <c r="R21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N20" i="58"/>
  <c r="N21" i="58"/>
  <c r="N22" i="58"/>
  <c r="O22" i="58"/>
  <c r="N23" i="58"/>
  <c r="O23" i="58"/>
  <c r="N24" i="58"/>
  <c r="O24" i="58"/>
  <c r="O25" i="58"/>
  <c r="R25" i="58"/>
  <c r="N26" i="58"/>
  <c r="O26" i="58"/>
  <c r="N17" i="21"/>
  <c r="S18" i="21"/>
  <c r="S19" i="21"/>
  <c r="S20" i="21"/>
  <c r="O21" i="21"/>
  <c r="S21" i="21"/>
  <c r="S22" i="21"/>
  <c r="S24" i="21"/>
  <c r="O25" i="21"/>
  <c r="R25" i="21"/>
  <c r="S25" i="21"/>
  <c r="N26" i="21"/>
  <c r="O26" i="21"/>
  <c r="R26" i="21"/>
  <c r="S26" i="21"/>
  <c r="S15" i="22"/>
  <c r="N16" i="22"/>
  <c r="N17" i="22"/>
  <c r="O17" i="22"/>
  <c r="N18" i="22"/>
  <c r="O18" i="22"/>
  <c r="R18" i="22"/>
  <c r="S18" i="22"/>
  <c r="N19" i="22"/>
  <c r="O19" i="22"/>
  <c r="R19" i="22"/>
  <c r="S19" i="22"/>
  <c r="N20" i="22"/>
  <c r="O20" i="22"/>
  <c r="R20" i="22"/>
  <c r="S20" i="22"/>
  <c r="N21" i="22"/>
  <c r="O21" i="22"/>
  <c r="R21" i="22"/>
  <c r="S21" i="22"/>
  <c r="N22" i="22"/>
  <c r="O22" i="22"/>
  <c r="R22" i="22"/>
  <c r="S22" i="22"/>
  <c r="N23" i="22"/>
  <c r="O23" i="22"/>
  <c r="R23" i="22"/>
  <c r="S23" i="22"/>
  <c r="N24" i="22"/>
  <c r="O24" i="22"/>
  <c r="R24" i="22"/>
  <c r="S24" i="22"/>
  <c r="N25" i="22"/>
  <c r="O25" i="22"/>
  <c r="R25" i="22"/>
  <c r="S25" i="22"/>
  <c r="N26" i="22"/>
  <c r="O26" i="22"/>
  <c r="R26" i="22"/>
  <c r="S26" i="22"/>
  <c r="N28" i="22"/>
  <c r="O28" i="22"/>
  <c r="R28" i="22"/>
  <c r="S28" i="22"/>
  <c r="N29" i="22"/>
  <c r="O29" i="22"/>
  <c r="R29" i="22"/>
  <c r="S29" i="22"/>
  <c r="N30" i="22"/>
  <c r="O30" i="22"/>
  <c r="R30" i="22"/>
  <c r="S30" i="22"/>
  <c r="R17" i="17"/>
  <c r="R18" i="17"/>
  <c r="R19" i="17"/>
  <c r="V21" i="17"/>
  <c r="V22" i="17"/>
  <c r="Q23" i="17"/>
  <c r="R23" i="17"/>
  <c r="U23" i="17"/>
  <c r="Q24" i="17"/>
  <c r="R24" i="17"/>
  <c r="U24" i="17"/>
  <c r="V24" i="17"/>
  <c r="V25" i="17"/>
  <c r="V26" i="17"/>
  <c r="V27" i="17"/>
  <c r="V28" i="17"/>
  <c r="V29" i="17"/>
  <c r="V30" i="17"/>
  <c r="V31" i="17"/>
  <c r="V32" i="17"/>
  <c r="R33" i="17"/>
  <c r="V33" i="17"/>
  <c r="V34" i="17"/>
  <c r="V35" i="17"/>
  <c r="V36" i="17"/>
  <c r="V37" i="17"/>
  <c r="V38" i="17"/>
  <c r="V39" i="17"/>
  <c r="V40" i="17"/>
  <c r="V304" i="17"/>
  <c r="R41" i="17"/>
  <c r="R42" i="17"/>
  <c r="R43" i="17"/>
  <c r="R44" i="17"/>
  <c r="V45" i="17"/>
  <c r="V46" i="17"/>
  <c r="V47" i="17"/>
  <c r="V48" i="17"/>
  <c r="V49" i="17"/>
  <c r="Q50" i="17"/>
  <c r="V51" i="17"/>
  <c r="O52" i="17"/>
  <c r="V52" i="17"/>
  <c r="Q53" i="17"/>
  <c r="R53" i="17"/>
  <c r="Q54" i="17"/>
  <c r="R54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R137" i="17"/>
  <c r="V137" i="17"/>
  <c r="V138" i="17"/>
  <c r="V139" i="17"/>
  <c r="V140" i="17"/>
  <c r="V141" i="17"/>
  <c r="V142" i="17"/>
  <c r="V143" i="17"/>
  <c r="V144" i="17"/>
  <c r="R146" i="17"/>
  <c r="R147" i="17"/>
  <c r="V148" i="17"/>
  <c r="V149" i="17"/>
  <c r="V150" i="17"/>
  <c r="Q151" i="17"/>
  <c r="R151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305" i="17"/>
  <c r="V191" i="17"/>
  <c r="V192" i="17"/>
  <c r="V193" i="17"/>
  <c r="V194" i="17"/>
  <c r="Q195" i="17"/>
  <c r="Q196" i="17"/>
  <c r="R196" i="17"/>
  <c r="Q306" i="17"/>
  <c r="R306" i="17"/>
  <c r="U306" i="17"/>
  <c r="V306" i="17"/>
  <c r="V200" i="17"/>
  <c r="V201" i="17"/>
  <c r="V202" i="17"/>
  <c r="V203" i="17"/>
  <c r="Q204" i="17"/>
  <c r="R204" i="17"/>
  <c r="V205" i="17"/>
  <c r="V206" i="17"/>
  <c r="V207" i="17"/>
  <c r="V208" i="17"/>
  <c r="V209" i="17"/>
  <c r="V210" i="17"/>
  <c r="V211" i="17"/>
  <c r="Q212" i="17"/>
  <c r="R212" i="17"/>
  <c r="Q213" i="17"/>
  <c r="Q214" i="17"/>
  <c r="R214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Q264" i="17"/>
  <c r="R264" i="17"/>
  <c r="U264" i="17"/>
  <c r="V264" i="17"/>
  <c r="V265" i="17"/>
  <c r="V266" i="17"/>
  <c r="V267" i="17"/>
  <c r="Q21" i="16"/>
  <c r="R21" i="16"/>
  <c r="U21" i="16"/>
  <c r="V21" i="16"/>
  <c r="Q22" i="16"/>
  <c r="R22" i="16"/>
  <c r="Q23" i="16"/>
  <c r="R23" i="16"/>
  <c r="Q24" i="16"/>
  <c r="Q25" i="16"/>
  <c r="R25" i="16"/>
  <c r="Q26" i="16"/>
  <c r="R26" i="16"/>
  <c r="Q27" i="16"/>
  <c r="Q28" i="16"/>
  <c r="Q29" i="16"/>
  <c r="R29" i="16"/>
  <c r="U29" i="16"/>
  <c r="V29" i="16"/>
  <c r="Q30" i="16"/>
  <c r="R30" i="16"/>
  <c r="Q31" i="16"/>
  <c r="Q32" i="16"/>
  <c r="Q33" i="16"/>
  <c r="Q34" i="16"/>
  <c r="Q35" i="16"/>
  <c r="Q36" i="16"/>
  <c r="Q112" i="16"/>
  <c r="R112" i="16"/>
  <c r="U112" i="16"/>
  <c r="V112" i="16"/>
  <c r="Q37" i="16"/>
  <c r="R37" i="16"/>
  <c r="U37" i="16"/>
  <c r="V37" i="16"/>
  <c r="Q113" i="16"/>
  <c r="R113" i="16"/>
  <c r="Q38" i="16"/>
  <c r="R39" i="16"/>
  <c r="U39" i="16"/>
  <c r="Q40" i="16"/>
  <c r="Q41" i="16"/>
  <c r="U41" i="16"/>
  <c r="V41" i="16"/>
  <c r="Q114" i="16"/>
  <c r="Q42" i="16"/>
  <c r="O44" i="16"/>
  <c r="V44" i="16"/>
  <c r="V45" i="16"/>
  <c r="V46" i="16"/>
  <c r="Q47" i="16"/>
  <c r="R47" i="16"/>
  <c r="U47" i="16"/>
  <c r="V47" i="16"/>
  <c r="V48" i="16"/>
  <c r="V49" i="16"/>
  <c r="V50" i="16"/>
  <c r="V51" i="16"/>
  <c r="V52" i="16"/>
  <c r="V53" i="16"/>
  <c r="V54" i="16"/>
  <c r="V55" i="16"/>
  <c r="V56" i="16"/>
  <c r="V58" i="16"/>
  <c r="Q59" i="16"/>
  <c r="V115" i="16"/>
  <c r="Q62" i="16"/>
  <c r="R62" i="16"/>
  <c r="U62" i="16"/>
  <c r="V62" i="16"/>
  <c r="Q63" i="16"/>
  <c r="Q64" i="16"/>
  <c r="R64" i="16"/>
  <c r="V65" i="16"/>
  <c r="R66" i="16"/>
  <c r="V67" i="16"/>
  <c r="V68" i="16"/>
  <c r="V69" i="16"/>
  <c r="V70" i="16"/>
  <c r="V71" i="16"/>
  <c r="Q72" i="16"/>
  <c r="R72" i="16"/>
  <c r="Q73" i="16"/>
  <c r="R73" i="16"/>
  <c r="Q74" i="16"/>
  <c r="R74" i="16"/>
  <c r="Q75" i="16"/>
  <c r="R75" i="16"/>
  <c r="Q76" i="16"/>
  <c r="R76" i="16"/>
  <c r="Q77" i="16"/>
  <c r="R77" i="16"/>
  <c r="Q78" i="16"/>
  <c r="R78" i="16"/>
  <c r="N21" i="11"/>
  <c r="O21" i="11"/>
  <c r="N22" i="11"/>
  <c r="O22" i="11"/>
  <c r="R22" i="11"/>
  <c r="S22" i="11"/>
  <c r="N23" i="11"/>
  <c r="O23" i="11"/>
  <c r="R23" i="11"/>
  <c r="S23" i="11"/>
  <c r="N24" i="11"/>
  <c r="O24" i="11"/>
  <c r="R24" i="11"/>
  <c r="S24" i="11"/>
  <c r="N25" i="11"/>
  <c r="O25" i="11"/>
  <c r="R25" i="11"/>
  <c r="S25" i="11"/>
  <c r="S26" i="11"/>
  <c r="N27" i="11"/>
  <c r="N28" i="11"/>
  <c r="O28" i="11"/>
  <c r="N29" i="11"/>
  <c r="O29" i="11"/>
  <c r="N30" i="11"/>
  <c r="N31" i="11"/>
  <c r="N32" i="11"/>
  <c r="O32" i="11"/>
  <c r="S22" i="10"/>
  <c r="S23" i="10"/>
  <c r="S24" i="10"/>
  <c r="N25" i="10"/>
  <c r="S26" i="10"/>
  <c r="N27" i="10"/>
  <c r="N28" i="10"/>
  <c r="N29" i="10"/>
  <c r="N30" i="10"/>
  <c r="O30" i="10"/>
  <c r="O40" i="10"/>
  <c r="S40" i="10"/>
  <c r="S42" i="10"/>
  <c r="N44" i="10"/>
  <c r="O44" i="10"/>
  <c r="R44" i="10"/>
  <c r="S44" i="10"/>
  <c r="S45" i="10"/>
  <c r="S46" i="10"/>
  <c r="S47" i="10"/>
  <c r="S48" i="10"/>
  <c r="O49" i="10"/>
  <c r="N50" i="10"/>
  <c r="O50" i="10"/>
  <c r="R50" i="10"/>
  <c r="S50" i="10"/>
  <c r="S51" i="10"/>
  <c r="N52" i="10"/>
  <c r="O52" i="10"/>
  <c r="N53" i="10"/>
  <c r="O53" i="10"/>
  <c r="S54" i="10"/>
  <c r="S55" i="10"/>
  <c r="S56" i="10"/>
  <c r="S57" i="10"/>
  <c r="S58" i="10"/>
  <c r="N59" i="10"/>
  <c r="S18" i="15"/>
  <c r="S19" i="15"/>
  <c r="S20" i="15"/>
  <c r="S21" i="15"/>
  <c r="N22" i="15"/>
  <c r="O22" i="15"/>
  <c r="N23" i="15"/>
  <c r="O23" i="15"/>
  <c r="R23" i="15"/>
  <c r="S23" i="15"/>
  <c r="N24" i="15"/>
  <c r="S25" i="15"/>
  <c r="S26" i="15"/>
  <c r="N27" i="15"/>
  <c r="O27" i="15"/>
  <c r="R27" i="15"/>
  <c r="S27" i="15"/>
  <c r="N28" i="15"/>
  <c r="O28" i="15"/>
  <c r="R28" i="15"/>
  <c r="S28" i="15"/>
  <c r="N29" i="15"/>
  <c r="O29" i="15"/>
  <c r="R29" i="15"/>
  <c r="S29" i="15"/>
  <c r="N30" i="15"/>
  <c r="O30" i="15"/>
  <c r="R30" i="15"/>
  <c r="S30" i="15"/>
  <c r="N31" i="15"/>
  <c r="N33" i="15"/>
  <c r="S34" i="15"/>
  <c r="S36" i="15"/>
  <c r="O37" i="15"/>
  <c r="S37" i="15"/>
  <c r="S38" i="15"/>
  <c r="S39" i="15"/>
  <c r="N40" i="15"/>
  <c r="O40" i="15"/>
  <c r="S41" i="15"/>
  <c r="N42" i="15"/>
  <c r="O45" i="15"/>
  <c r="S45" i="15"/>
  <c r="S46" i="15"/>
  <c r="N47" i="15"/>
  <c r="O47" i="15"/>
  <c r="S48" i="15"/>
  <c r="S49" i="15"/>
  <c r="N50" i="15"/>
  <c r="O50" i="15"/>
  <c r="R50" i="15"/>
  <c r="S50" i="15"/>
  <c r="N51" i="15"/>
  <c r="N52" i="15"/>
  <c r="O52" i="15"/>
  <c r="R52" i="15"/>
  <c r="S52" i="15"/>
  <c r="N53" i="15"/>
  <c r="S54" i="15"/>
  <c r="S55" i="15"/>
  <c r="N56" i="15"/>
  <c r="O56" i="15"/>
  <c r="S23" i="6"/>
  <c r="N24" i="6"/>
  <c r="O24" i="6"/>
  <c r="N25" i="6"/>
  <c r="O25" i="6"/>
  <c r="R25" i="6"/>
  <c r="S25" i="6"/>
  <c r="S26" i="6"/>
  <c r="S27" i="6"/>
  <c r="N28" i="6"/>
  <c r="N29" i="6"/>
  <c r="N30" i="6"/>
  <c r="O38" i="6"/>
  <c r="S39" i="6"/>
  <c r="N40" i="6"/>
  <c r="O40" i="6"/>
  <c r="N41" i="6"/>
  <c r="O41" i="6"/>
  <c r="N42" i="6"/>
  <c r="O42" i="6"/>
  <c r="N43" i="6"/>
  <c r="O43" i="6"/>
  <c r="N44" i="6"/>
  <c r="O44" i="6"/>
  <c r="N45" i="6"/>
  <c r="O45" i="6"/>
  <c r="N46" i="6"/>
  <c r="O46" i="6"/>
  <c r="N47" i="6"/>
  <c r="N48" i="6"/>
  <c r="O48" i="6"/>
  <c r="N49" i="6"/>
  <c r="O49" i="6"/>
  <c r="L50" i="6"/>
  <c r="N50" i="6"/>
  <c r="N51" i="6"/>
  <c r="O51" i="6"/>
  <c r="R51" i="6"/>
  <c r="S51" i="6"/>
  <c r="N52" i="6"/>
  <c r="N53" i="6"/>
  <c r="O53" i="6"/>
  <c r="N54" i="6"/>
  <c r="S56" i="6"/>
  <c r="N58" i="6"/>
  <c r="O58" i="6"/>
  <c r="R58" i="6"/>
  <c r="S58" i="6"/>
  <c r="N59" i="6"/>
  <c r="O59" i="6"/>
  <c r="R59" i="6"/>
  <c r="S59" i="6"/>
  <c r="N60" i="6"/>
  <c r="O60" i="6"/>
  <c r="R60" i="6"/>
  <c r="S60" i="6"/>
  <c r="N61" i="6"/>
  <c r="O61" i="6"/>
  <c r="R61" i="6"/>
  <c r="S61" i="6"/>
  <c r="N62" i="6"/>
  <c r="O62" i="6"/>
  <c r="R62" i="6"/>
  <c r="S62" i="6"/>
  <c r="N63" i="6"/>
  <c r="O63" i="6"/>
  <c r="R63" i="6"/>
  <c r="S63" i="6"/>
  <c r="N64" i="6"/>
  <c r="O64" i="6"/>
  <c r="R64" i="6"/>
  <c r="S64" i="6"/>
  <c r="N65" i="6"/>
  <c r="O65" i="6"/>
  <c r="R65" i="6"/>
  <c r="S65" i="6"/>
  <c r="N66" i="6"/>
  <c r="O66" i="6"/>
  <c r="R66" i="6"/>
  <c r="S66" i="6"/>
  <c r="N67" i="6"/>
  <c r="O67" i="6"/>
  <c r="R67" i="6"/>
  <c r="S67" i="6"/>
  <c r="N68" i="6"/>
  <c r="O68" i="6"/>
  <c r="R68" i="6"/>
  <c r="S68" i="6"/>
  <c r="N69" i="6"/>
  <c r="O69" i="6"/>
  <c r="R69" i="6"/>
  <c r="S69" i="6"/>
  <c r="N70" i="6"/>
  <c r="O70" i="6"/>
  <c r="R70" i="6"/>
  <c r="S70" i="6"/>
  <c r="N19" i="40"/>
  <c r="O19" i="40"/>
  <c r="N20" i="40"/>
  <c r="N21" i="40"/>
  <c r="O21" i="40"/>
  <c r="O22" i="40"/>
  <c r="R22" i="40"/>
  <c r="S22" i="40"/>
  <c r="O23" i="40"/>
  <c r="R23" i="40"/>
  <c r="S23" i="40"/>
  <c r="O24" i="40"/>
  <c r="R24" i="40"/>
  <c r="S24" i="40"/>
  <c r="O25" i="40"/>
  <c r="R25" i="40"/>
  <c r="S25" i="40"/>
  <c r="N26" i="40"/>
  <c r="O26" i="40"/>
  <c r="N27" i="40"/>
  <c r="O27" i="40"/>
  <c r="N28" i="40"/>
  <c r="O28" i="40"/>
  <c r="N29" i="40"/>
  <c r="O29" i="40"/>
  <c r="S30" i="40"/>
  <c r="S31" i="40"/>
  <c r="N32" i="40"/>
  <c r="O32" i="40"/>
  <c r="R32" i="40"/>
  <c r="S32" i="40"/>
  <c r="N33" i="40"/>
  <c r="O33" i="40"/>
  <c r="R33" i="40"/>
  <c r="S33" i="40"/>
  <c r="N35" i="40"/>
  <c r="O35" i="40"/>
  <c r="R35" i="40"/>
  <c r="S35" i="40"/>
  <c r="L36" i="40"/>
  <c r="S20" i="12"/>
  <c r="N24" i="12"/>
  <c r="N25" i="12"/>
  <c r="O25" i="12"/>
  <c r="N27" i="12"/>
  <c r="O27" i="12"/>
  <c r="N28" i="12"/>
  <c r="O28" i="12"/>
  <c r="S29" i="12"/>
  <c r="N30" i="12"/>
  <c r="O30" i="12"/>
  <c r="N31" i="12"/>
  <c r="O31" i="12"/>
  <c r="N32" i="12"/>
  <c r="O32" i="12"/>
  <c r="N33" i="12"/>
  <c r="O33" i="12"/>
  <c r="N34" i="12"/>
  <c r="R34" i="12"/>
  <c r="S34" i="12"/>
  <c r="N35" i="12"/>
  <c r="O35" i="12"/>
  <c r="N36" i="12"/>
  <c r="O36" i="12"/>
  <c r="R36" i="12"/>
  <c r="S36" i="12"/>
  <c r="N37" i="12"/>
  <c r="O37" i="12"/>
  <c r="R37" i="12"/>
  <c r="S37" i="12"/>
  <c r="S38" i="12"/>
  <c r="N39" i="12"/>
  <c r="O39" i="12"/>
  <c r="R39" i="12"/>
  <c r="S39" i="12"/>
  <c r="S40" i="12"/>
  <c r="N41" i="12"/>
  <c r="O41" i="12"/>
  <c r="R41" i="12"/>
  <c r="S41" i="12"/>
  <c r="N22" i="45"/>
  <c r="O22" i="45"/>
  <c r="O25" i="45"/>
  <c r="R22" i="45"/>
  <c r="R25" i="45"/>
  <c r="N23" i="45"/>
  <c r="O23" i="45"/>
  <c r="R23" i="45"/>
  <c r="S23" i="45"/>
  <c r="S15" i="8"/>
  <c r="S16" i="8"/>
  <c r="S17" i="8"/>
  <c r="S18" i="8"/>
  <c r="S19" i="8"/>
  <c r="S20" i="8"/>
  <c r="S21" i="8"/>
  <c r="S22" i="8"/>
  <c r="S24" i="8"/>
  <c r="S25" i="8"/>
  <c r="S74" i="8"/>
  <c r="S73" i="8"/>
  <c r="S26" i="8"/>
  <c r="N27" i="8"/>
  <c r="O27" i="8"/>
  <c r="O32" i="8"/>
  <c r="N33" i="8"/>
  <c r="O33" i="8"/>
  <c r="S34" i="8"/>
  <c r="N35" i="8"/>
  <c r="O35" i="8"/>
  <c r="R35" i="8"/>
  <c r="S35" i="8"/>
  <c r="R36" i="8"/>
  <c r="S36" i="8"/>
  <c r="N72" i="8"/>
  <c r="O72" i="8"/>
  <c r="S38" i="8"/>
  <c r="S37" i="8"/>
  <c r="N39" i="8"/>
  <c r="O39" i="8"/>
  <c r="N76" i="8"/>
  <c r="O76" i="8"/>
  <c r="N40" i="8"/>
  <c r="O40" i="8"/>
  <c r="N41" i="8"/>
  <c r="O41" i="8"/>
  <c r="R41" i="8"/>
  <c r="S41" i="8"/>
  <c r="S42" i="8"/>
  <c r="S19" i="7"/>
  <c r="S20" i="7"/>
  <c r="N21" i="7"/>
  <c r="N25" i="7"/>
  <c r="N22" i="7"/>
  <c r="O22" i="7"/>
  <c r="R22" i="7"/>
  <c r="S22" i="7"/>
  <c r="S23" i="7"/>
  <c r="S105" i="9"/>
  <c r="S15" i="9"/>
  <c r="S106" i="9"/>
  <c r="N16" i="9"/>
  <c r="N17" i="9"/>
  <c r="N19" i="9"/>
  <c r="R19" i="9"/>
  <c r="S19" i="9"/>
  <c r="S20" i="9"/>
  <c r="S107" i="9"/>
  <c r="S108" i="9"/>
  <c r="S23" i="9"/>
  <c r="L24" i="9"/>
  <c r="S24" i="9"/>
  <c r="N25" i="9"/>
  <c r="O25" i="9"/>
  <c r="S26" i="9"/>
  <c r="S27" i="9"/>
  <c r="N30" i="9"/>
  <c r="O30" i="9"/>
  <c r="N31" i="9"/>
  <c r="S32" i="9"/>
  <c r="S33" i="9"/>
  <c r="S34" i="9"/>
  <c r="S35" i="9"/>
  <c r="S36" i="9"/>
  <c r="S37" i="9"/>
  <c r="S38" i="9"/>
  <c r="S39" i="9"/>
  <c r="S40" i="9"/>
  <c r="L41" i="9"/>
  <c r="L83" i="9"/>
  <c r="S42" i="9"/>
  <c r="S43" i="9"/>
  <c r="S44" i="9"/>
  <c r="S45" i="9"/>
  <c r="S46" i="9"/>
  <c r="S47" i="9"/>
  <c r="S48" i="9"/>
  <c r="S49" i="9"/>
  <c r="N50" i="9"/>
  <c r="S51" i="9"/>
  <c r="N53" i="9"/>
  <c r="S54" i="9"/>
  <c r="S55" i="9"/>
  <c r="S57" i="9"/>
  <c r="S58" i="9"/>
  <c r="S59" i="9"/>
  <c r="L60" i="9"/>
  <c r="S60" i="9"/>
  <c r="N62" i="9"/>
  <c r="N63" i="9"/>
  <c r="S110" i="9"/>
  <c r="N64" i="9"/>
  <c r="O64" i="9"/>
  <c r="N65" i="9"/>
  <c r="N66" i="9"/>
  <c r="S68" i="9"/>
  <c r="S69" i="9"/>
  <c r="S70" i="9"/>
  <c r="N71" i="9"/>
  <c r="O71" i="9"/>
  <c r="S73" i="9"/>
  <c r="N74" i="9"/>
  <c r="O74" i="9"/>
  <c r="N77" i="9"/>
  <c r="O77" i="9"/>
  <c r="N78" i="9"/>
  <c r="O78" i="9"/>
  <c r="N79" i="9"/>
  <c r="N23" i="5"/>
  <c r="N24" i="5"/>
  <c r="O24" i="5"/>
  <c r="N25" i="5"/>
  <c r="N26" i="5"/>
  <c r="O26" i="5"/>
  <c r="S27" i="5"/>
  <c r="S28" i="5"/>
  <c r="N29" i="5"/>
  <c r="S30" i="5"/>
  <c r="S31" i="5"/>
  <c r="N32" i="5"/>
  <c r="S33" i="5"/>
  <c r="S22" i="1"/>
  <c r="S23" i="1"/>
  <c r="N25" i="1"/>
  <c r="N38" i="1"/>
  <c r="O25" i="1"/>
  <c r="N26" i="1"/>
  <c r="O26" i="1"/>
  <c r="O38" i="1"/>
  <c r="N27" i="1"/>
  <c r="O27" i="1"/>
  <c r="O28" i="1"/>
  <c r="S28" i="1"/>
  <c r="O29" i="1"/>
  <c r="S29" i="1"/>
  <c r="N30" i="1"/>
  <c r="O30" i="1"/>
  <c r="R30" i="1"/>
  <c r="S30" i="1"/>
  <c r="S31" i="1"/>
  <c r="S32" i="1"/>
  <c r="S33" i="1"/>
  <c r="S34" i="1"/>
  <c r="S35" i="1"/>
  <c r="S36" i="1"/>
  <c r="L38" i="1"/>
  <c r="S18" i="2"/>
  <c r="N19" i="2"/>
  <c r="O19" i="2"/>
  <c r="O28" i="2"/>
  <c r="N21" i="2"/>
  <c r="O21" i="2"/>
  <c r="N22" i="2"/>
  <c r="O22" i="2"/>
  <c r="R22" i="2"/>
  <c r="S22" i="2"/>
  <c r="N24" i="2"/>
  <c r="O24" i="2"/>
  <c r="N25" i="2"/>
  <c r="O25" i="2"/>
  <c r="N26" i="2"/>
  <c r="O26" i="2"/>
  <c r="R26" i="2"/>
  <c r="S26" i="2"/>
  <c r="S27" i="2"/>
  <c r="S20" i="4"/>
  <c r="S23" i="4"/>
  <c r="S24" i="4"/>
  <c r="O25" i="4"/>
  <c r="S26" i="4"/>
  <c r="S27" i="4"/>
  <c r="S28" i="4"/>
  <c r="N29" i="4"/>
  <c r="O29" i="4"/>
  <c r="N38" i="4"/>
  <c r="O38" i="4"/>
  <c r="N39" i="4"/>
  <c r="O39" i="4"/>
  <c r="S40" i="4"/>
  <c r="N41" i="4"/>
  <c r="O41" i="4"/>
  <c r="S42" i="4"/>
  <c r="S43" i="4"/>
  <c r="S44" i="4"/>
  <c r="S45" i="4"/>
  <c r="N46" i="4"/>
  <c r="O46" i="4"/>
  <c r="S47" i="4"/>
  <c r="S48" i="4"/>
  <c r="S49" i="4"/>
  <c r="N50" i="4"/>
  <c r="S51" i="4"/>
  <c r="N52" i="4"/>
  <c r="O52" i="4"/>
  <c r="R52" i="4"/>
  <c r="S52" i="4"/>
  <c r="S53" i="4"/>
  <c r="S54" i="4"/>
  <c r="S55" i="4"/>
  <c r="S56" i="4"/>
  <c r="S57" i="4"/>
  <c r="S58" i="4"/>
  <c r="N20" i="34"/>
  <c r="O20" i="34"/>
  <c r="N21" i="34"/>
  <c r="O21" i="34"/>
  <c r="R21" i="34"/>
  <c r="S21" i="34"/>
  <c r="O22" i="34"/>
  <c r="O23" i="34"/>
  <c r="S24" i="34"/>
  <c r="S25" i="34"/>
  <c r="S26" i="34"/>
  <c r="N27" i="34"/>
  <c r="O27" i="34"/>
  <c r="R27" i="34"/>
  <c r="N28" i="34"/>
  <c r="O28" i="34"/>
  <c r="N29" i="34"/>
  <c r="N30" i="34"/>
  <c r="O30" i="34"/>
  <c r="S14" i="14"/>
  <c r="S15" i="14"/>
  <c r="S16" i="14"/>
  <c r="S17" i="14"/>
  <c r="N18" i="14"/>
  <c r="O18" i="14"/>
  <c r="N19" i="14"/>
  <c r="O19" i="14"/>
  <c r="R19" i="14"/>
  <c r="S19" i="14"/>
  <c r="N20" i="14"/>
  <c r="O20" i="14"/>
  <c r="R20" i="14"/>
  <c r="S20" i="14"/>
  <c r="S22" i="14"/>
  <c r="N23" i="14"/>
  <c r="O23" i="14"/>
  <c r="R23" i="14"/>
  <c r="S23" i="14"/>
  <c r="S25" i="14"/>
  <c r="S27" i="14"/>
  <c r="N28" i="14"/>
  <c r="N29" i="14"/>
  <c r="N30" i="14"/>
  <c r="N38" i="14"/>
  <c r="S39" i="14"/>
  <c r="S40" i="14"/>
  <c r="O41" i="14"/>
  <c r="N42" i="14"/>
  <c r="O42" i="14"/>
  <c r="N43" i="14"/>
  <c r="N44" i="14"/>
  <c r="O44" i="14"/>
  <c r="O45" i="14"/>
  <c r="O47" i="14"/>
  <c r="O49" i="14"/>
  <c r="S50" i="14"/>
  <c r="O51" i="14"/>
  <c r="N52" i="14"/>
  <c r="O53" i="14"/>
  <c r="O55" i="14"/>
  <c r="O56" i="14"/>
  <c r="O57" i="14"/>
  <c r="S57" i="14"/>
  <c r="O58" i="14"/>
  <c r="N59" i="14"/>
  <c r="O59" i="14"/>
  <c r="R59" i="14"/>
  <c r="S59" i="14"/>
  <c r="N60" i="14"/>
  <c r="N61" i="14"/>
  <c r="O61" i="14"/>
  <c r="L27" i="46"/>
  <c r="N27" i="46"/>
  <c r="O27" i="46"/>
  <c r="P27" i="46"/>
  <c r="S27" i="46"/>
  <c r="T27" i="46"/>
  <c r="N24" i="56"/>
  <c r="O24" i="56"/>
  <c r="R24" i="56"/>
  <c r="S24" i="56"/>
  <c r="N25" i="56"/>
  <c r="O25" i="56"/>
  <c r="O31" i="56"/>
  <c r="N26" i="56"/>
  <c r="O26" i="56"/>
  <c r="N27" i="56"/>
  <c r="O27" i="56"/>
  <c r="R27" i="56"/>
  <c r="S27" i="56"/>
  <c r="N28" i="56"/>
  <c r="N29" i="56"/>
  <c r="O29" i="56"/>
  <c r="R29" i="56"/>
  <c r="S29" i="56"/>
  <c r="N20" i="13"/>
  <c r="S23" i="13"/>
  <c r="S24" i="13"/>
  <c r="S25" i="13"/>
  <c r="S26" i="13"/>
  <c r="N27" i="13"/>
  <c r="R27" i="13"/>
  <c r="O27" i="13"/>
  <c r="N29" i="13"/>
  <c r="O29" i="13"/>
  <c r="R29" i="13"/>
  <c r="S29" i="13"/>
  <c r="N30" i="13"/>
  <c r="O30" i="13"/>
  <c r="R30" i="13"/>
  <c r="S30" i="13"/>
  <c r="N31" i="13"/>
  <c r="O31" i="13"/>
  <c r="R31" i="13"/>
  <c r="S31" i="13"/>
  <c r="N32" i="13"/>
  <c r="O32" i="13"/>
  <c r="R32" i="13"/>
  <c r="S32" i="13"/>
  <c r="N35" i="13"/>
  <c r="O35" i="13"/>
  <c r="R35" i="13"/>
  <c r="S35" i="13"/>
  <c r="N36" i="13"/>
  <c r="N37" i="13"/>
  <c r="O37" i="13"/>
  <c r="N21" i="49"/>
  <c r="O21" i="49"/>
  <c r="O25" i="49"/>
  <c r="N22" i="49"/>
  <c r="O22" i="49"/>
  <c r="R22" i="49"/>
  <c r="S22" i="49"/>
  <c r="S23" i="49"/>
  <c r="S18" i="48"/>
  <c r="S19" i="48"/>
  <c r="S20" i="48"/>
  <c r="O21" i="48"/>
  <c r="R21" i="48"/>
  <c r="N22" i="48"/>
  <c r="O22" i="48"/>
  <c r="N23" i="48"/>
  <c r="O23" i="48"/>
  <c r="N24" i="48"/>
  <c r="N25" i="48"/>
  <c r="O25" i="48"/>
  <c r="N26" i="48"/>
  <c r="R26" i="48"/>
  <c r="S26" i="48"/>
  <c r="N20" i="57"/>
  <c r="O20" i="57"/>
  <c r="N21" i="57"/>
  <c r="N80" i="57"/>
  <c r="N22" i="57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O41" i="10"/>
  <c r="O60" i="28"/>
  <c r="L85" i="60"/>
  <c r="S27" i="59"/>
  <c r="W27" i="59"/>
  <c r="X27" i="59"/>
  <c r="L84" i="60"/>
  <c r="L95" i="60"/>
  <c r="B6" i="64"/>
  <c r="S26" i="59"/>
  <c r="T27" i="59"/>
  <c r="N1222" i="60"/>
  <c r="N1220" i="60"/>
  <c r="N1015" i="60"/>
  <c r="N546" i="60"/>
  <c r="N1064" i="60"/>
  <c r="N1057" i="60"/>
  <c r="N937" i="60"/>
  <c r="M521" i="60"/>
  <c r="N526" i="60"/>
  <c r="L1308" i="60"/>
  <c r="B21" i="64"/>
  <c r="L1231" i="60"/>
  <c r="B15" i="64"/>
  <c r="N508" i="60"/>
  <c r="N379" i="60"/>
  <c r="N368" i="60"/>
  <c r="N374" i="60"/>
  <c r="N115" i="60"/>
  <c r="N26" i="60"/>
  <c r="N146" i="60"/>
  <c r="W26" i="59"/>
  <c r="X26" i="59"/>
  <c r="S41" i="59"/>
  <c r="W41" i="59"/>
  <c r="X41" i="59"/>
  <c r="L1055" i="60"/>
  <c r="B12" i="64"/>
  <c r="L1049" i="60"/>
  <c r="B11" i="64"/>
  <c r="M293" i="60"/>
  <c r="L297" i="60"/>
  <c r="B8" i="64"/>
  <c r="N202" i="60"/>
  <c r="N193" i="60"/>
  <c r="L53" i="60"/>
  <c r="B4" i="64"/>
  <c r="O31" i="27"/>
  <c r="S31" i="27"/>
  <c r="O21" i="27"/>
  <c r="O32" i="27"/>
  <c r="O61" i="30"/>
  <c r="R61" i="30"/>
  <c r="S61" i="30"/>
  <c r="N34" i="34"/>
  <c r="O31" i="34"/>
  <c r="R31" i="34"/>
  <c r="S31" i="34"/>
  <c r="S32" i="19"/>
  <c r="O29" i="19"/>
  <c r="R29" i="19"/>
  <c r="S29" i="19"/>
  <c r="O36" i="19"/>
  <c r="O22" i="28"/>
  <c r="R26" i="28"/>
  <c r="S26" i="28"/>
  <c r="R60" i="28"/>
  <c r="S60" i="28"/>
  <c r="S36" i="28"/>
  <c r="R57" i="28"/>
  <c r="S57" i="28"/>
  <c r="R30" i="28"/>
  <c r="S30" i="28"/>
  <c r="S20" i="27"/>
  <c r="S24" i="27"/>
  <c r="S29" i="27"/>
  <c r="O28" i="27"/>
  <c r="S28" i="27"/>
  <c r="S18" i="27"/>
  <c r="S27" i="27"/>
  <c r="S19" i="27"/>
  <c r="W32" i="35"/>
  <c r="S36" i="35"/>
  <c r="V36" i="35"/>
  <c r="W36" i="35"/>
  <c r="S34" i="35"/>
  <c r="N26" i="33"/>
  <c r="R23" i="33"/>
  <c r="S23" i="33"/>
  <c r="O24" i="33"/>
  <c r="R24" i="33"/>
  <c r="S24" i="33"/>
  <c r="O25" i="33"/>
  <c r="R25" i="33"/>
  <c r="S25" i="33"/>
  <c r="O20" i="33"/>
  <c r="R20" i="33"/>
  <c r="S20" i="33"/>
  <c r="O21" i="45"/>
  <c r="V34" i="35"/>
  <c r="W34" i="35"/>
  <c r="O26" i="33"/>
  <c r="R54" i="29"/>
  <c r="S54" i="29"/>
  <c r="S22" i="29"/>
  <c r="R19" i="29"/>
  <c r="S19" i="29"/>
  <c r="R18" i="29"/>
  <c r="S18" i="29"/>
  <c r="O30" i="6"/>
  <c r="R30" i="6"/>
  <c r="S30" i="6"/>
  <c r="O35" i="15"/>
  <c r="O33" i="15"/>
  <c r="R33" i="15"/>
  <c r="S33" i="15"/>
  <c r="O31" i="15"/>
  <c r="R31" i="15"/>
  <c r="S31" i="15"/>
  <c r="O53" i="15"/>
  <c r="R53" i="15"/>
  <c r="S53" i="15"/>
  <c r="O51" i="15"/>
  <c r="R51" i="15"/>
  <c r="S51" i="15"/>
  <c r="O24" i="15"/>
  <c r="R24" i="15"/>
  <c r="S24" i="15"/>
  <c r="O25" i="19"/>
  <c r="R25" i="19"/>
  <c r="S25" i="19"/>
  <c r="S17" i="15"/>
  <c r="S17" i="40"/>
  <c r="O62" i="14"/>
  <c r="R62" i="14"/>
  <c r="S62" i="14"/>
  <c r="R19" i="26"/>
  <c r="S19" i="26"/>
  <c r="O33" i="30"/>
  <c r="R33" i="30"/>
  <c r="S33" i="30"/>
  <c r="R32" i="30"/>
  <c r="S32" i="30"/>
  <c r="S40" i="30"/>
  <c r="O56" i="30"/>
  <c r="R56" i="30"/>
  <c r="S56" i="30"/>
  <c r="R36" i="30"/>
  <c r="S36" i="30"/>
  <c r="O53" i="30"/>
  <c r="R53" i="30"/>
  <c r="S53" i="30"/>
  <c r="R35" i="30"/>
  <c r="S35" i="30"/>
  <c r="O29" i="30"/>
  <c r="R29" i="30"/>
  <c r="S29" i="30"/>
  <c r="R48" i="30"/>
  <c r="S48" i="30"/>
  <c r="O59" i="30"/>
  <c r="R59" i="30"/>
  <c r="S59" i="30"/>
  <c r="O57" i="30"/>
  <c r="O52" i="30"/>
  <c r="S52" i="30"/>
  <c r="O30" i="30"/>
  <c r="R30" i="30"/>
  <c r="S30" i="30"/>
  <c r="S51" i="30"/>
  <c r="O58" i="30"/>
  <c r="R58" i="30"/>
  <c r="S58" i="30"/>
  <c r="O54" i="30"/>
  <c r="R54" i="30"/>
  <c r="S54" i="30"/>
  <c r="O50" i="30"/>
  <c r="O26" i="30"/>
  <c r="R26" i="30"/>
  <c r="S26" i="30"/>
  <c r="O25" i="30"/>
  <c r="R25" i="30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60" i="14"/>
  <c r="R60" i="14"/>
  <c r="S60" i="14"/>
  <c r="O48" i="14"/>
  <c r="S48" i="14"/>
  <c r="O36" i="14"/>
  <c r="O21" i="14"/>
  <c r="R21" i="14"/>
  <c r="S21" i="14"/>
  <c r="S24" i="14"/>
  <c r="O37" i="14"/>
  <c r="R27" i="1"/>
  <c r="S27" i="1"/>
  <c r="R32" i="11"/>
  <c r="S32" i="11"/>
  <c r="O27" i="11"/>
  <c r="R27" i="11"/>
  <c r="S27" i="11"/>
  <c r="O29" i="34"/>
  <c r="R29" i="34"/>
  <c r="S29" i="34"/>
  <c r="S23" i="34"/>
  <c r="S22" i="34"/>
  <c r="R28" i="34"/>
  <c r="S28" i="34"/>
  <c r="S27" i="34"/>
  <c r="S24" i="18"/>
  <c r="R20" i="18"/>
  <c r="S20" i="18"/>
  <c r="S23" i="18"/>
  <c r="S36" i="18"/>
  <c r="O31" i="18"/>
  <c r="R31" i="18"/>
  <c r="S31" i="18"/>
  <c r="O30" i="18"/>
  <c r="R30" i="18"/>
  <c r="S30" i="18"/>
  <c r="S47" i="18"/>
  <c r="O68" i="20"/>
  <c r="R68" i="20"/>
  <c r="S68" i="20"/>
  <c r="S43" i="20"/>
  <c r="R72" i="20"/>
  <c r="S72" i="20"/>
  <c r="R70" i="20"/>
  <c r="S70" i="20"/>
  <c r="R71" i="20"/>
  <c r="S71" i="20"/>
  <c r="R75" i="20"/>
  <c r="S75" i="20"/>
  <c r="R76" i="20"/>
  <c r="S76" i="20"/>
  <c r="R38" i="20"/>
  <c r="S38" i="20"/>
  <c r="R28" i="20"/>
  <c r="S28" i="20"/>
  <c r="S63" i="20"/>
  <c r="R60" i="20"/>
  <c r="S60" i="20"/>
  <c r="O21" i="20"/>
  <c r="R21" i="20"/>
  <c r="S21" i="20"/>
  <c r="R15" i="20"/>
  <c r="S15" i="20"/>
  <c r="S25" i="20"/>
  <c r="S23" i="20"/>
  <c r="S64" i="20"/>
  <c r="O24" i="20"/>
  <c r="S24" i="20"/>
  <c r="O22" i="20"/>
  <c r="O58" i="20"/>
  <c r="R58" i="20"/>
  <c r="S58" i="20"/>
  <c r="R82" i="20"/>
  <c r="S82" i="20"/>
  <c r="O80" i="20"/>
  <c r="R80" i="20"/>
  <c r="S80" i="20"/>
  <c r="O19" i="20"/>
  <c r="R19" i="20"/>
  <c r="S19" i="20"/>
  <c r="S30" i="25"/>
  <c r="S29" i="25"/>
  <c r="R19" i="25"/>
  <c r="S19" i="25"/>
  <c r="R18" i="25"/>
  <c r="S18" i="25"/>
  <c r="R20" i="25"/>
  <c r="S20" i="25"/>
  <c r="R23" i="25"/>
  <c r="S23" i="25"/>
  <c r="S17" i="25"/>
  <c r="S16" i="25"/>
  <c r="O24" i="25"/>
  <c r="R24" i="25"/>
  <c r="S24" i="25"/>
  <c r="N33" i="25"/>
  <c r="R74" i="9"/>
  <c r="S74" i="9"/>
  <c r="R64" i="9"/>
  <c r="S64" i="9"/>
  <c r="R30" i="9"/>
  <c r="S30" i="9"/>
  <c r="O53" i="9"/>
  <c r="R53" i="9"/>
  <c r="S53" i="9"/>
  <c r="O52" i="9"/>
  <c r="S52" i="9"/>
  <c r="O31" i="9"/>
  <c r="R31" i="9"/>
  <c r="S31" i="9"/>
  <c r="O29" i="9"/>
  <c r="R25" i="9"/>
  <c r="S25" i="9"/>
  <c r="S111" i="9"/>
  <c r="R78" i="9"/>
  <c r="S78" i="9"/>
  <c r="O65" i="9"/>
  <c r="R65" i="9"/>
  <c r="S65" i="9"/>
  <c r="O62" i="9"/>
  <c r="R62" i="9"/>
  <c r="S62" i="9"/>
  <c r="R77" i="9"/>
  <c r="S77" i="9"/>
  <c r="S109" i="9"/>
  <c r="O50" i="9"/>
  <c r="R50" i="9"/>
  <c r="S50" i="9"/>
  <c r="O22" i="9"/>
  <c r="S21" i="9"/>
  <c r="O19" i="9"/>
  <c r="O18" i="9"/>
  <c r="R18" i="9"/>
  <c r="S18" i="9"/>
  <c r="O17" i="9"/>
  <c r="R17" i="9"/>
  <c r="S17" i="9"/>
  <c r="O16" i="9"/>
  <c r="S21" i="10"/>
  <c r="S41" i="10"/>
  <c r="R49" i="10"/>
  <c r="S49" i="10"/>
  <c r="S43" i="10"/>
  <c r="O25" i="10"/>
  <c r="R24" i="2"/>
  <c r="S24" i="2"/>
  <c r="R25" i="2"/>
  <c r="S25" i="2"/>
  <c r="R21" i="2"/>
  <c r="S21" i="2"/>
  <c r="O82" i="16"/>
  <c r="R27" i="16"/>
  <c r="U27" i="16"/>
  <c r="V27" i="16"/>
  <c r="V66" i="16"/>
  <c r="V61" i="16"/>
  <c r="U26" i="16"/>
  <c r="V26" i="16"/>
  <c r="U64" i="16"/>
  <c r="V64" i="16"/>
  <c r="V60" i="16"/>
  <c r="U113" i="16"/>
  <c r="V113" i="16"/>
  <c r="U73" i="16"/>
  <c r="V73" i="16"/>
  <c r="U78" i="16"/>
  <c r="V78" i="16"/>
  <c r="U76" i="16"/>
  <c r="V76" i="16"/>
  <c r="U74" i="16"/>
  <c r="V74" i="16"/>
  <c r="U72" i="16"/>
  <c r="V72" i="16"/>
  <c r="R63" i="16"/>
  <c r="U63" i="16"/>
  <c r="V63" i="16"/>
  <c r="R38" i="16"/>
  <c r="U38" i="16"/>
  <c r="V38" i="16"/>
  <c r="R36" i="16"/>
  <c r="U36" i="16"/>
  <c r="V36" i="16"/>
  <c r="R32" i="16"/>
  <c r="U32" i="16"/>
  <c r="V32" i="16"/>
  <c r="R24" i="16"/>
  <c r="U24" i="16"/>
  <c r="V24" i="16"/>
  <c r="U75" i="16"/>
  <c r="V75" i="16"/>
  <c r="U22" i="16"/>
  <c r="V22" i="16"/>
  <c r="V57" i="16"/>
  <c r="R44" i="16"/>
  <c r="R43" i="16"/>
  <c r="V43" i="16"/>
  <c r="R42" i="16"/>
  <c r="U42" i="16"/>
  <c r="V42" i="16"/>
  <c r="R114" i="16"/>
  <c r="U114" i="16"/>
  <c r="V114" i="16"/>
  <c r="R41" i="16"/>
  <c r="R40" i="16"/>
  <c r="U40" i="16"/>
  <c r="V40" i="16"/>
  <c r="O268" i="17"/>
  <c r="V199" i="17"/>
  <c r="V198" i="17"/>
  <c r="R20" i="17"/>
  <c r="V20" i="17"/>
  <c r="V197" i="17"/>
  <c r="V19" i="17"/>
  <c r="V18" i="17"/>
  <c r="V239" i="17"/>
  <c r="V147" i="17"/>
  <c r="V146" i="17"/>
  <c r="V145" i="17"/>
  <c r="V115" i="17"/>
  <c r="U54" i="17"/>
  <c r="V54" i="17"/>
  <c r="U53" i="17"/>
  <c r="V53" i="17"/>
  <c r="V44" i="17"/>
  <c r="V43" i="17"/>
  <c r="V42" i="17"/>
  <c r="V41" i="17"/>
  <c r="S31" i="6"/>
  <c r="L71" i="6"/>
  <c r="S55" i="6"/>
  <c r="R53" i="6"/>
  <c r="S53" i="6"/>
  <c r="O52" i="6"/>
  <c r="R52" i="6"/>
  <c r="S52" i="6"/>
  <c r="S57" i="6"/>
  <c r="O38" i="28"/>
  <c r="R38" i="28"/>
  <c r="S38" i="28"/>
  <c r="O26" i="48"/>
  <c r="O24" i="48"/>
  <c r="R24" i="48"/>
  <c r="S24" i="48"/>
  <c r="N27" i="58"/>
  <c r="O20" i="58"/>
  <c r="O27" i="58"/>
  <c r="R24" i="58"/>
  <c r="S24" i="58"/>
  <c r="R23" i="58"/>
  <c r="S23" i="58"/>
  <c r="R22" i="58"/>
  <c r="S22" i="58"/>
  <c r="O21" i="58"/>
  <c r="R21" i="58"/>
  <c r="S21" i="58"/>
  <c r="R26" i="58"/>
  <c r="S26" i="58"/>
  <c r="O23" i="8"/>
  <c r="R40" i="8"/>
  <c r="S40" i="8"/>
  <c r="R76" i="8"/>
  <c r="S76" i="8"/>
  <c r="R32" i="8"/>
  <c r="S32" i="8"/>
  <c r="R32" i="12"/>
  <c r="S32" i="12"/>
  <c r="R33" i="12"/>
  <c r="S33" i="12"/>
  <c r="R31" i="12"/>
  <c r="S31" i="12"/>
  <c r="S26" i="12"/>
  <c r="O24" i="12"/>
  <c r="R24" i="12"/>
  <c r="S24" i="12"/>
  <c r="O18" i="26"/>
  <c r="O37" i="1"/>
  <c r="S37" i="1"/>
  <c r="R25" i="1"/>
  <c r="S25" i="1"/>
  <c r="O76" i="57"/>
  <c r="R76" i="57"/>
  <c r="S76" i="57"/>
  <c r="O75" i="57"/>
  <c r="R75" i="57"/>
  <c r="S75" i="57"/>
  <c r="O60" i="4"/>
  <c r="R60" i="4"/>
  <c r="S60" i="4"/>
  <c r="N41" i="13"/>
  <c r="O20" i="13"/>
  <c r="R40" i="13"/>
  <c r="S40" i="13"/>
  <c r="O30" i="56"/>
  <c r="R30" i="56"/>
  <c r="S30" i="56"/>
  <c r="S22" i="56"/>
  <c r="O50" i="4"/>
  <c r="R50" i="4"/>
  <c r="S50" i="4"/>
  <c r="S25" i="4"/>
  <c r="O36" i="13"/>
  <c r="R36" i="13"/>
  <c r="S36" i="13"/>
  <c r="S55" i="57"/>
  <c r="S21" i="13"/>
  <c r="R39" i="13"/>
  <c r="S39" i="13"/>
  <c r="O23" i="57"/>
  <c r="R23" i="57"/>
  <c r="S23" i="57"/>
  <c r="O46" i="57"/>
  <c r="R46" i="57"/>
  <c r="S46" i="57"/>
  <c r="S37" i="14"/>
  <c r="S17" i="48"/>
  <c r="R20" i="58"/>
  <c r="S20" i="58"/>
  <c r="S23" i="8"/>
  <c r="R18" i="26"/>
  <c r="S18" i="26"/>
  <c r="S24" i="1"/>
  <c r="R20" i="13"/>
  <c r="S20" i="13"/>
  <c r="N35" i="5"/>
  <c r="O23" i="5"/>
  <c r="O29" i="5"/>
  <c r="R29" i="5"/>
  <c r="S29" i="5"/>
  <c r="R23" i="5"/>
  <c r="S23" i="5"/>
  <c r="R24" i="5"/>
  <c r="S24" i="5"/>
  <c r="S22" i="13"/>
  <c r="S20" i="49"/>
  <c r="S36" i="19"/>
  <c r="S22" i="20"/>
  <c r="S50" i="30"/>
  <c r="S28" i="28"/>
  <c r="S35" i="15"/>
  <c r="S21" i="45"/>
  <c r="S29" i="9"/>
  <c r="S22" i="9"/>
  <c r="S36" i="14"/>
  <c r="R67" i="57"/>
  <c r="S67" i="57"/>
  <c r="V39" i="16"/>
  <c r="S63" i="26"/>
  <c r="S76" i="26"/>
  <c r="R80" i="26"/>
  <c r="S80" i="26"/>
  <c r="R84" i="26"/>
  <c r="S84" i="26"/>
  <c r="S88" i="26"/>
  <c r="S21" i="27"/>
  <c r="S32" i="27"/>
  <c r="R32" i="27"/>
  <c r="O41" i="26"/>
  <c r="R41" i="26"/>
  <c r="S41" i="26"/>
  <c r="O43" i="26"/>
  <c r="O45" i="26"/>
  <c r="R45" i="26"/>
  <c r="S45" i="26"/>
  <c r="O47" i="26"/>
  <c r="O49" i="26"/>
  <c r="R49" i="26"/>
  <c r="S49" i="26"/>
  <c r="O51" i="26"/>
  <c r="O53" i="26"/>
  <c r="R53" i="26"/>
  <c r="S53" i="26"/>
  <c r="O55" i="26"/>
  <c r="O57" i="26"/>
  <c r="R57" i="26"/>
  <c r="S57" i="26"/>
  <c r="O59" i="26"/>
  <c r="O61" i="26"/>
  <c r="R61" i="26"/>
  <c r="S61" i="26"/>
  <c r="S65" i="26"/>
  <c r="O67" i="26"/>
  <c r="S67" i="26"/>
  <c r="O69" i="26"/>
  <c r="S69" i="26"/>
  <c r="O77" i="26"/>
  <c r="O79" i="26"/>
  <c r="R79" i="26"/>
  <c r="S79" i="26"/>
  <c r="O81" i="26"/>
  <c r="O83" i="26"/>
  <c r="R83" i="26"/>
  <c r="S83" i="26"/>
  <c r="O85" i="26"/>
  <c r="R85" i="26"/>
  <c r="S85" i="26"/>
  <c r="O87" i="26"/>
  <c r="R87" i="26"/>
  <c r="S87" i="26"/>
  <c r="O89" i="26"/>
  <c r="O30" i="26"/>
  <c r="R30" i="26"/>
  <c r="O32" i="26"/>
  <c r="R32" i="26"/>
  <c r="S32" i="26"/>
  <c r="O34" i="26"/>
  <c r="R34" i="26"/>
  <c r="S34" i="26"/>
  <c r="O36" i="26"/>
  <c r="R36" i="26"/>
  <c r="S36" i="26"/>
  <c r="O38" i="26"/>
  <c r="R38" i="26"/>
  <c r="S38" i="26"/>
  <c r="O40" i="26"/>
  <c r="R40" i="26"/>
  <c r="S40" i="26"/>
  <c r="S28" i="26"/>
  <c r="O27" i="26"/>
  <c r="S25" i="58"/>
  <c r="R27" i="26"/>
  <c r="S27" i="26"/>
  <c r="O22" i="31"/>
  <c r="R22" i="31"/>
  <c r="S22" i="31"/>
  <c r="O24" i="31"/>
  <c r="R24" i="31"/>
  <c r="S24" i="31"/>
  <c r="O26" i="31"/>
  <c r="R26" i="31"/>
  <c r="S26" i="31"/>
  <c r="O29" i="31"/>
  <c r="R29" i="31"/>
  <c r="S29" i="31"/>
  <c r="O31" i="31"/>
  <c r="R31" i="31"/>
  <c r="S31" i="31"/>
  <c r="O33" i="31"/>
  <c r="R33" i="31"/>
  <c r="S33" i="31"/>
  <c r="O35" i="31"/>
  <c r="R35" i="31"/>
  <c r="S35" i="31"/>
  <c r="O37" i="31"/>
  <c r="R37" i="31"/>
  <c r="S37" i="31"/>
  <c r="R86" i="26"/>
  <c r="S86" i="26"/>
  <c r="S42" i="59"/>
  <c r="T42" i="59"/>
  <c r="R43" i="59"/>
  <c r="T41" i="59"/>
  <c r="S40" i="31"/>
  <c r="S41" i="31"/>
  <c r="R42" i="31"/>
  <c r="S42" i="31"/>
  <c r="R44" i="31"/>
  <c r="S44" i="31"/>
  <c r="S45" i="31"/>
  <c r="S46" i="31"/>
  <c r="S47" i="31"/>
  <c r="S48" i="31"/>
  <c r="S49" i="31"/>
  <c r="S50" i="31"/>
  <c r="W42" i="59"/>
  <c r="X42" i="59"/>
  <c r="S39" i="31"/>
  <c r="S33" i="23"/>
  <c r="R33" i="26"/>
  <c r="S33" i="26"/>
  <c r="R37" i="26"/>
  <c r="S37" i="26"/>
  <c r="O31" i="26"/>
  <c r="R31" i="26"/>
  <c r="S31" i="26"/>
  <c r="O39" i="26"/>
  <c r="R39" i="26"/>
  <c r="S39" i="26"/>
  <c r="R43" i="26"/>
  <c r="S43" i="26"/>
  <c r="R47" i="26"/>
  <c r="S47" i="26"/>
  <c r="R51" i="26"/>
  <c r="S51" i="26"/>
  <c r="R55" i="26"/>
  <c r="S55" i="26"/>
  <c r="R59" i="26"/>
  <c r="S59" i="26"/>
  <c r="R81" i="26"/>
  <c r="S81" i="26"/>
  <c r="R89" i="26"/>
  <c r="S89" i="26"/>
  <c r="R29" i="26"/>
  <c r="S29" i="26"/>
  <c r="R71" i="26"/>
  <c r="S71" i="26"/>
  <c r="O35" i="26"/>
  <c r="R35" i="26"/>
  <c r="S35" i="26"/>
  <c r="O42" i="26"/>
  <c r="R42" i="26"/>
  <c r="S42" i="26"/>
  <c r="O44" i="26"/>
  <c r="R44" i="26"/>
  <c r="S44" i="26"/>
  <c r="R46" i="26"/>
  <c r="S46" i="26"/>
  <c r="O48" i="26"/>
  <c r="R48" i="26"/>
  <c r="S48" i="26"/>
  <c r="O50" i="26"/>
  <c r="R50" i="26"/>
  <c r="S50" i="26"/>
  <c r="O52" i="26"/>
  <c r="R52" i="26"/>
  <c r="S52" i="26"/>
  <c r="O54" i="26"/>
  <c r="R54" i="26"/>
  <c r="S54" i="26"/>
  <c r="O56" i="26"/>
  <c r="R56" i="26"/>
  <c r="S56" i="26"/>
  <c r="O58" i="26"/>
  <c r="R58" i="26"/>
  <c r="S58" i="26"/>
  <c r="O62" i="26"/>
  <c r="R62" i="26"/>
  <c r="S62" i="26"/>
  <c r="R72" i="26"/>
  <c r="S72" i="26"/>
  <c r="O78" i="26"/>
  <c r="R78" i="26"/>
  <c r="S78" i="26"/>
  <c r="O82" i="26"/>
  <c r="R82" i="26"/>
  <c r="S82" i="26"/>
  <c r="O66" i="26"/>
  <c r="R66" i="26"/>
  <c r="S66" i="26"/>
  <c r="R90" i="26"/>
  <c r="S90" i="26"/>
  <c r="U80" i="16"/>
  <c r="V80" i="16"/>
  <c r="S43" i="31"/>
  <c r="N57" i="31"/>
  <c r="O50" i="18"/>
  <c r="R50" i="18"/>
  <c r="O49" i="18"/>
  <c r="R49" i="18"/>
  <c r="S49" i="18"/>
  <c r="S76" i="9"/>
  <c r="O76" i="9"/>
  <c r="O23" i="56"/>
  <c r="S18" i="40"/>
  <c r="O34" i="12"/>
  <c r="O30" i="8"/>
  <c r="R30" i="8"/>
  <c r="S30" i="8"/>
  <c r="O29" i="8"/>
  <c r="R29" i="8"/>
  <c r="S29" i="8"/>
  <c r="O28" i="8"/>
  <c r="S21" i="12"/>
  <c r="O60" i="26"/>
  <c r="R60" i="26"/>
  <c r="S60" i="26"/>
  <c r="S23" i="21"/>
  <c r="V238" i="17"/>
  <c r="V17" i="17"/>
  <c r="W33" i="35"/>
  <c r="O56" i="31"/>
  <c r="R56" i="31"/>
  <c r="O73" i="20"/>
  <c r="O22" i="18"/>
  <c r="R22" i="18"/>
  <c r="S22" i="18"/>
  <c r="S19" i="31"/>
  <c r="R21" i="25"/>
  <c r="S21" i="25"/>
  <c r="O20" i="24"/>
  <c r="O36" i="24"/>
  <c r="S21" i="4"/>
  <c r="O30" i="4"/>
  <c r="O31" i="4"/>
  <c r="R31" i="4"/>
  <c r="S31" i="4"/>
  <c r="R32" i="4"/>
  <c r="S32" i="4"/>
  <c r="R33" i="13"/>
  <c r="S33" i="13"/>
  <c r="N32" i="22"/>
  <c r="O16" i="22"/>
  <c r="O32" i="22"/>
  <c r="O31" i="22"/>
  <c r="R31" i="22"/>
  <c r="S31" i="22"/>
  <c r="R30" i="10"/>
  <c r="S30" i="10"/>
  <c r="O50" i="6"/>
  <c r="N71" i="6"/>
  <c r="R24" i="6"/>
  <c r="S24" i="6"/>
  <c r="R50" i="6"/>
  <c r="S50" i="6"/>
  <c r="N38" i="19"/>
  <c r="R51" i="31"/>
  <c r="S51" i="31"/>
  <c r="O30" i="11"/>
  <c r="R30" i="11"/>
  <c r="S30" i="11"/>
  <c r="R23" i="56"/>
  <c r="S23" i="56"/>
  <c r="R26" i="56"/>
  <c r="S26" i="56"/>
  <c r="O28" i="56"/>
  <c r="R28" i="56"/>
  <c r="S28" i="56"/>
  <c r="R34" i="13"/>
  <c r="S34" i="13"/>
  <c r="S22" i="4"/>
  <c r="R62" i="4"/>
  <c r="S62" i="4"/>
  <c r="R63" i="4"/>
  <c r="S63" i="4"/>
  <c r="R64" i="4"/>
  <c r="S64" i="4"/>
  <c r="R35" i="24"/>
  <c r="S35" i="24"/>
  <c r="R17" i="22"/>
  <c r="S17" i="22"/>
  <c r="V23" i="17"/>
  <c r="U151" i="17"/>
  <c r="V151" i="17"/>
  <c r="U204" i="17"/>
  <c r="V204" i="17"/>
  <c r="U196" i="17"/>
  <c r="V196" i="17"/>
  <c r="R21" i="11"/>
  <c r="N33" i="11"/>
  <c r="R19" i="40"/>
  <c r="S19" i="40"/>
  <c r="R27" i="12"/>
  <c r="S27" i="12"/>
  <c r="R18" i="14"/>
  <c r="R32" i="14"/>
  <c r="S32" i="14"/>
  <c r="R34" i="14"/>
  <c r="S34" i="14"/>
  <c r="O38" i="19"/>
  <c r="R82" i="9"/>
  <c r="S82" i="9"/>
  <c r="R20" i="57"/>
  <c r="S20" i="57"/>
  <c r="R77" i="57"/>
  <c r="S77" i="57"/>
  <c r="R78" i="57"/>
  <c r="S78" i="57"/>
  <c r="R30" i="4"/>
  <c r="S30" i="4"/>
  <c r="R73" i="20"/>
  <c r="S73" i="20"/>
  <c r="S25" i="30"/>
  <c r="R37" i="13"/>
  <c r="S37" i="13"/>
  <c r="O41" i="13"/>
  <c r="R20" i="34"/>
  <c r="S20" i="34"/>
  <c r="O91" i="26"/>
  <c r="R22" i="28"/>
  <c r="R46" i="4"/>
  <c r="S46" i="4"/>
  <c r="S41" i="9"/>
  <c r="N25" i="45"/>
  <c r="N28" i="21"/>
  <c r="M298" i="60"/>
  <c r="N298" i="60"/>
  <c r="L327" i="60"/>
  <c r="B9" i="64"/>
  <c r="M71" i="60"/>
  <c r="N71" i="60"/>
  <c r="L81" i="60"/>
  <c r="B5" i="64"/>
  <c r="R14" i="18"/>
  <c r="V19" i="35"/>
  <c r="W19" i="35"/>
  <c r="R37" i="35"/>
  <c r="S25" i="59"/>
  <c r="N270" i="60"/>
  <c r="N259" i="60"/>
  <c r="R84" i="20"/>
  <c r="S84" i="20"/>
  <c r="N38" i="23"/>
  <c r="R15" i="23"/>
  <c r="S15" i="23"/>
  <c r="R16" i="23"/>
  <c r="S16" i="23"/>
  <c r="R17" i="23"/>
  <c r="S17" i="23"/>
  <c r="R18" i="23"/>
  <c r="S18" i="23"/>
  <c r="R19" i="23"/>
  <c r="S19" i="23"/>
  <c r="R20" i="23"/>
  <c r="S20" i="23"/>
  <c r="R21" i="23"/>
  <c r="S21" i="23"/>
  <c r="R22" i="23"/>
  <c r="S22" i="23"/>
  <c r="R23" i="23"/>
  <c r="S23" i="23"/>
  <c r="R24" i="23"/>
  <c r="S24" i="23"/>
  <c r="R25" i="23"/>
  <c r="S25" i="23"/>
  <c r="R26" i="23"/>
  <c r="S26" i="23"/>
  <c r="R27" i="23"/>
  <c r="S27" i="23"/>
  <c r="R28" i="23"/>
  <c r="S28" i="23"/>
  <c r="O29" i="23"/>
  <c r="O38" i="23"/>
  <c r="R29" i="23"/>
  <c r="S29" i="23"/>
  <c r="O30" i="23"/>
  <c r="R30" i="23"/>
  <c r="S30" i="23"/>
  <c r="O31" i="23"/>
  <c r="R31" i="23"/>
  <c r="S31" i="23"/>
  <c r="R34" i="31"/>
  <c r="S34" i="31"/>
  <c r="R30" i="31"/>
  <c r="S30" i="31"/>
  <c r="R20" i="31"/>
  <c r="S20" i="31"/>
  <c r="R33" i="34"/>
  <c r="R31" i="8"/>
  <c r="S31" i="8"/>
  <c r="T25" i="59"/>
  <c r="W25" i="59"/>
  <c r="S22" i="28"/>
  <c r="S14" i="18"/>
  <c r="S18" i="14"/>
  <c r="R27" i="22"/>
  <c r="S27" i="22"/>
  <c r="N58" i="15"/>
  <c r="S24" i="7"/>
  <c r="R72" i="9"/>
  <c r="S72" i="9"/>
  <c r="U30" i="16"/>
  <c r="S21" i="11"/>
  <c r="V30" i="16"/>
  <c r="R17" i="18"/>
  <c r="S17" i="18"/>
  <c r="R25" i="48"/>
  <c r="S25" i="48"/>
  <c r="R22" i="48"/>
  <c r="S22" i="48"/>
  <c r="S22" i="45"/>
  <c r="S25" i="45"/>
  <c r="R32" i="3"/>
  <c r="S32" i="3"/>
  <c r="R33" i="6"/>
  <c r="S33" i="6"/>
  <c r="N51" i="18"/>
  <c r="S27" i="13"/>
  <c r="W43" i="59"/>
  <c r="O43" i="8"/>
  <c r="R91" i="26"/>
  <c r="S30" i="26"/>
  <c r="S38" i="1"/>
  <c r="S27" i="58"/>
  <c r="R25" i="12"/>
  <c r="S25" i="12"/>
  <c r="S43" i="12"/>
  <c r="O43" i="12"/>
  <c r="R38" i="19"/>
  <c r="S20" i="19"/>
  <c r="S38" i="19"/>
  <c r="S91" i="26"/>
  <c r="R43" i="12"/>
  <c r="U43" i="12"/>
  <c r="O22" i="57"/>
  <c r="R22" i="57"/>
  <c r="S22" i="57"/>
  <c r="O79" i="9"/>
  <c r="R79" i="9"/>
  <c r="S79" i="9"/>
  <c r="N83" i="9"/>
  <c r="O42" i="15"/>
  <c r="O58" i="15"/>
  <c r="R42" i="15"/>
  <c r="S42" i="15"/>
  <c r="O29" i="10"/>
  <c r="R29" i="10"/>
  <c r="S29" i="10"/>
  <c r="R213" i="17"/>
  <c r="U213" i="17"/>
  <c r="V213" i="17"/>
  <c r="O21" i="28"/>
  <c r="O39" i="28"/>
  <c r="R21" i="28"/>
  <c r="R42" i="30"/>
  <c r="S42" i="30"/>
  <c r="M331" i="60"/>
  <c r="N334" i="60"/>
  <c r="L1033" i="60"/>
  <c r="B10" i="64"/>
  <c r="O37" i="3"/>
  <c r="R37" i="3"/>
  <c r="S37" i="3"/>
  <c r="R27" i="58"/>
  <c r="Q268" i="17"/>
  <c r="N43" i="8"/>
  <c r="N43" i="12"/>
  <c r="R72" i="8"/>
  <c r="S72" i="8"/>
  <c r="O27" i="48"/>
  <c r="O30" i="14"/>
  <c r="R30" i="14"/>
  <c r="S30" i="14"/>
  <c r="R30" i="34"/>
  <c r="O66" i="9"/>
  <c r="R66" i="9"/>
  <c r="S66" i="9"/>
  <c r="R35" i="12"/>
  <c r="S35" i="12"/>
  <c r="R27" i="40"/>
  <c r="S27" i="40"/>
  <c r="R49" i="6"/>
  <c r="S49" i="6"/>
  <c r="O33" i="11"/>
  <c r="R35" i="16"/>
  <c r="U35" i="16"/>
  <c r="V35" i="16"/>
  <c r="R44" i="30"/>
  <c r="S44" i="30"/>
  <c r="O47" i="20"/>
  <c r="O85" i="20"/>
  <c r="L1333" i="60"/>
  <c r="B27" i="64"/>
  <c r="M1294" i="60"/>
  <c r="N1294" i="60"/>
  <c r="L1300" i="60"/>
  <c r="B19" i="64"/>
  <c r="S21" i="48"/>
  <c r="R38" i="1"/>
  <c r="N64" i="3"/>
  <c r="R20" i="24"/>
  <c r="R25" i="56"/>
  <c r="R15" i="18"/>
  <c r="R28" i="8"/>
  <c r="S28" i="8"/>
  <c r="N91" i="26"/>
  <c r="R33" i="8"/>
  <c r="S33" i="8"/>
  <c r="O21" i="57"/>
  <c r="R21" i="57"/>
  <c r="R26" i="1"/>
  <c r="S26" i="1"/>
  <c r="R30" i="12"/>
  <c r="S30" i="12"/>
  <c r="R28" i="16"/>
  <c r="U28" i="16"/>
  <c r="V28" i="16"/>
  <c r="U77" i="16"/>
  <c r="V77" i="16"/>
  <c r="U25" i="16"/>
  <c r="V25" i="16"/>
  <c r="R67" i="20"/>
  <c r="S67" i="20"/>
  <c r="R27" i="30"/>
  <c r="S27" i="30"/>
  <c r="R34" i="30"/>
  <c r="S34" i="30"/>
  <c r="N25" i="49"/>
  <c r="L1297" i="60"/>
  <c r="B18" i="64"/>
  <c r="R44" i="14"/>
  <c r="S44" i="14"/>
  <c r="R42" i="14"/>
  <c r="S42" i="14"/>
  <c r="O34" i="34"/>
  <c r="R26" i="5"/>
  <c r="S26" i="5"/>
  <c r="O63" i="9"/>
  <c r="R63" i="9"/>
  <c r="S63" i="9"/>
  <c r="R29" i="40"/>
  <c r="S29" i="40"/>
  <c r="R43" i="6"/>
  <c r="S43" i="6"/>
  <c r="O29" i="6"/>
  <c r="R29" i="6"/>
  <c r="S29" i="6"/>
  <c r="R53" i="10"/>
  <c r="S53" i="10"/>
  <c r="O31" i="11"/>
  <c r="R31" i="11"/>
  <c r="S31" i="11"/>
  <c r="R28" i="11"/>
  <c r="S28" i="11"/>
  <c r="S33" i="11"/>
  <c r="R59" i="16"/>
  <c r="U59" i="16"/>
  <c r="V59" i="16"/>
  <c r="R31" i="16"/>
  <c r="U31" i="16"/>
  <c r="V31" i="16"/>
  <c r="R27" i="28"/>
  <c r="S27" i="28"/>
  <c r="O27" i="28"/>
  <c r="R57" i="30"/>
  <c r="S57" i="30"/>
  <c r="R49" i="30"/>
  <c r="S49" i="30"/>
  <c r="R47" i="30"/>
  <c r="S47" i="30"/>
  <c r="N1110" i="60"/>
  <c r="N953" i="60"/>
  <c r="N935" i="60"/>
  <c r="N929" i="60"/>
  <c r="N407" i="60"/>
  <c r="L291" i="60"/>
  <c r="B7" i="64"/>
  <c r="N80" i="60"/>
  <c r="O83" i="9"/>
  <c r="R33" i="16"/>
  <c r="U33" i="16"/>
  <c r="V33" i="16"/>
  <c r="R31" i="30"/>
  <c r="S31" i="30"/>
  <c r="X25" i="59"/>
  <c r="X43" i="59"/>
  <c r="N60" i="10"/>
  <c r="N28" i="2"/>
  <c r="R17" i="29"/>
  <c r="O28" i="14"/>
  <c r="O63" i="14"/>
  <c r="R28" i="14"/>
  <c r="S28" i="14"/>
  <c r="R38" i="4"/>
  <c r="S38" i="4"/>
  <c r="R20" i="40"/>
  <c r="O20" i="40"/>
  <c r="O36" i="40"/>
  <c r="R41" i="6"/>
  <c r="S41" i="6"/>
  <c r="R195" i="17"/>
  <c r="U195" i="17"/>
  <c r="V195" i="17"/>
  <c r="O24" i="28"/>
  <c r="R24" i="28"/>
  <c r="S24" i="28"/>
  <c r="O27" i="29"/>
  <c r="O28" i="29"/>
  <c r="O18" i="18"/>
  <c r="O51" i="18"/>
  <c r="R18" i="18"/>
  <c r="S18" i="18"/>
  <c r="M1330" i="60"/>
  <c r="L1341" i="60"/>
  <c r="B29" i="64"/>
  <c r="N345" i="60"/>
  <c r="O47" i="57"/>
  <c r="R47" i="57"/>
  <c r="S47" i="57"/>
  <c r="O36" i="4"/>
  <c r="R36" i="4"/>
  <c r="S36" i="4"/>
  <c r="R22" i="15"/>
  <c r="R16" i="22"/>
  <c r="R20" i="2"/>
  <c r="S20" i="2"/>
  <c r="R24" i="45"/>
  <c r="S24" i="45"/>
  <c r="N39" i="28"/>
  <c r="N85" i="20"/>
  <c r="R21" i="49"/>
  <c r="R41" i="4"/>
  <c r="S41" i="4"/>
  <c r="N36" i="40"/>
  <c r="O21" i="7"/>
  <c r="R39" i="8"/>
  <c r="S39" i="8"/>
  <c r="R23" i="48"/>
  <c r="S23" i="48"/>
  <c r="R19" i="2"/>
  <c r="R25" i="10"/>
  <c r="R16" i="9"/>
  <c r="R71" i="9"/>
  <c r="S71" i="9"/>
  <c r="N28" i="29"/>
  <c r="N27" i="48"/>
  <c r="R61" i="14"/>
  <c r="S61" i="14"/>
  <c r="O52" i="14"/>
  <c r="R52" i="14"/>
  <c r="S52" i="14"/>
  <c r="O43" i="14"/>
  <c r="R43" i="14"/>
  <c r="S43" i="14"/>
  <c r="O38" i="14"/>
  <c r="R38" i="14"/>
  <c r="S38" i="14"/>
  <c r="O29" i="14"/>
  <c r="R29" i="14"/>
  <c r="S29" i="14"/>
  <c r="N63" i="14"/>
  <c r="R39" i="4"/>
  <c r="S39" i="4"/>
  <c r="R29" i="4"/>
  <c r="O32" i="5"/>
  <c r="R32" i="5"/>
  <c r="S32" i="5"/>
  <c r="O25" i="5"/>
  <c r="O35" i="5"/>
  <c r="R27" i="8"/>
  <c r="O47" i="6"/>
  <c r="R47" i="6"/>
  <c r="S47" i="6"/>
  <c r="R45" i="6"/>
  <c r="S45" i="6"/>
  <c r="O27" i="10"/>
  <c r="R27" i="10"/>
  <c r="S27" i="10"/>
  <c r="O50" i="29"/>
  <c r="R50" i="29"/>
  <c r="S50" i="29"/>
  <c r="O42" i="30"/>
  <c r="O31" i="30"/>
  <c r="R21" i="33"/>
  <c r="S21" i="33"/>
  <c r="S26" i="33"/>
  <c r="R21" i="40"/>
  <c r="S21" i="40"/>
  <c r="O28" i="6"/>
  <c r="R28" i="6"/>
  <c r="O59" i="10"/>
  <c r="R59" i="10"/>
  <c r="S59" i="10"/>
  <c r="U214" i="17"/>
  <c r="V214" i="17"/>
  <c r="U212" i="17"/>
  <c r="V212" i="17"/>
  <c r="O25" i="25"/>
  <c r="O33" i="25"/>
  <c r="R25" i="25"/>
  <c r="S25" i="25"/>
  <c r="S33" i="25"/>
  <c r="N1223" i="60"/>
  <c r="N62" i="30"/>
  <c r="O24" i="30"/>
  <c r="R24" i="30"/>
  <c r="S24" i="30"/>
  <c r="R28" i="12"/>
  <c r="S28" i="12"/>
  <c r="R28" i="40"/>
  <c r="S28" i="40"/>
  <c r="R26" i="40"/>
  <c r="S26" i="40"/>
  <c r="O54" i="6"/>
  <c r="R54" i="6"/>
  <c r="S54" i="6"/>
  <c r="R48" i="6"/>
  <c r="S48" i="6"/>
  <c r="R46" i="6"/>
  <c r="S46" i="6"/>
  <c r="R44" i="6"/>
  <c r="S44" i="6"/>
  <c r="R42" i="6"/>
  <c r="S42" i="6"/>
  <c r="R40" i="6"/>
  <c r="S40" i="6"/>
  <c r="R56" i="15"/>
  <c r="S56" i="15"/>
  <c r="R47" i="15"/>
  <c r="S47" i="15"/>
  <c r="R40" i="15"/>
  <c r="S40" i="15"/>
  <c r="R52" i="10"/>
  <c r="S52" i="10"/>
  <c r="O28" i="10"/>
  <c r="R28" i="10"/>
  <c r="S28" i="10"/>
  <c r="R29" i="11"/>
  <c r="S29" i="11"/>
  <c r="R34" i="16"/>
  <c r="U34" i="16"/>
  <c r="V34" i="16"/>
  <c r="U23" i="16"/>
  <c r="V23" i="16"/>
  <c r="V82" i="16"/>
  <c r="R50" i="17"/>
  <c r="U50" i="17"/>
  <c r="R268" i="17"/>
  <c r="O17" i="21"/>
  <c r="R17" i="21"/>
  <c r="R45" i="30"/>
  <c r="S45" i="30"/>
  <c r="R43" i="30"/>
  <c r="S43" i="30"/>
  <c r="R41" i="30"/>
  <c r="S41" i="30"/>
  <c r="O19" i="18"/>
  <c r="R19" i="18"/>
  <c r="S19" i="18"/>
  <c r="R22" i="33"/>
  <c r="S22" i="33"/>
  <c r="V21" i="35"/>
  <c r="W21" i="35"/>
  <c r="L1283" i="60"/>
  <c r="B17" i="64"/>
  <c r="O56" i="57"/>
  <c r="R56" i="57"/>
  <c r="S56" i="57"/>
  <c r="O70" i="57"/>
  <c r="R70" i="57"/>
  <c r="S70" i="57"/>
  <c r="L1124" i="60"/>
  <c r="N213" i="60"/>
  <c r="R80" i="9"/>
  <c r="S80" i="9"/>
  <c r="O80" i="9"/>
  <c r="O72" i="57"/>
  <c r="R72" i="57"/>
  <c r="S72" i="57"/>
  <c r="Q82" i="16"/>
  <c r="N324" i="60"/>
  <c r="O57" i="31"/>
  <c r="O22" i="30"/>
  <c r="R22" i="30"/>
  <c r="S22" i="30"/>
  <c r="O34" i="4"/>
  <c r="R34" i="4"/>
  <c r="S34" i="4"/>
  <c r="R31" i="14"/>
  <c r="S31" i="14"/>
  <c r="R48" i="18"/>
  <c r="S48" i="18"/>
  <c r="O74" i="57"/>
  <c r="R74" i="57"/>
  <c r="S74" i="57"/>
  <c r="R59" i="4"/>
  <c r="S59" i="4"/>
  <c r="R20" i="30"/>
  <c r="S20" i="30"/>
  <c r="S20" i="35"/>
  <c r="S37" i="35"/>
  <c r="O19" i="3"/>
  <c r="R19" i="3"/>
  <c r="S19" i="3"/>
  <c r="R62" i="3"/>
  <c r="S62" i="3"/>
  <c r="O68" i="57"/>
  <c r="R68" i="57"/>
  <c r="S68" i="57"/>
  <c r="R65" i="57"/>
  <c r="S65" i="57"/>
  <c r="R18" i="30"/>
  <c r="W40" i="59"/>
  <c r="X40" i="59"/>
  <c r="S40" i="59"/>
  <c r="O21" i="3"/>
  <c r="R21" i="3"/>
  <c r="S21" i="3"/>
  <c r="R81" i="16"/>
  <c r="U81" i="16"/>
  <c r="V81" i="16"/>
  <c r="O73" i="57"/>
  <c r="R73" i="57"/>
  <c r="S73" i="57"/>
  <c r="O71" i="57"/>
  <c r="R71" i="57"/>
  <c r="S71" i="57"/>
  <c r="O69" i="57"/>
  <c r="R69" i="57"/>
  <c r="S69" i="57"/>
  <c r="O32" i="31"/>
  <c r="R32" i="31"/>
  <c r="S32" i="31"/>
  <c r="R21" i="31"/>
  <c r="R19" i="30"/>
  <c r="S19" i="30"/>
  <c r="R13" i="3"/>
  <c r="R36" i="3"/>
  <c r="S36" i="3"/>
  <c r="O23" i="3"/>
  <c r="R23" i="3"/>
  <c r="S23" i="3"/>
  <c r="R38" i="13"/>
  <c r="S38" i="13"/>
  <c r="S41" i="13"/>
  <c r="R66" i="57"/>
  <c r="S66" i="57"/>
  <c r="R59" i="57"/>
  <c r="S59" i="57"/>
  <c r="O27" i="21"/>
  <c r="R27" i="21"/>
  <c r="S27" i="21"/>
  <c r="R14" i="23"/>
  <c r="O19" i="30"/>
  <c r="O21" i="30"/>
  <c r="O62" i="30"/>
  <c r="O23" i="30"/>
  <c r="R23" i="30"/>
  <c r="S23" i="30"/>
  <c r="O37" i="4"/>
  <c r="R37" i="4"/>
  <c r="S37" i="4"/>
  <c r="O35" i="4"/>
  <c r="R35" i="4"/>
  <c r="S35" i="4"/>
  <c r="O33" i="4"/>
  <c r="R33" i="4"/>
  <c r="S33" i="4"/>
  <c r="R49" i="3"/>
  <c r="S49" i="3"/>
  <c r="O17" i="3"/>
  <c r="R17" i="3"/>
  <c r="S17" i="3"/>
  <c r="O13" i="3"/>
  <c r="O61" i="3"/>
  <c r="R61" i="3"/>
  <c r="S61" i="3"/>
  <c r="O57" i="3"/>
  <c r="R57" i="3"/>
  <c r="S57" i="3"/>
  <c r="O49" i="3"/>
  <c r="O36" i="3"/>
  <c r="S17" i="21"/>
  <c r="S28" i="21"/>
  <c r="R28" i="21"/>
  <c r="S28" i="6"/>
  <c r="S71" i="6"/>
  <c r="R71" i="6"/>
  <c r="S63" i="14"/>
  <c r="S13" i="3"/>
  <c r="R64" i="3"/>
  <c r="S64" i="3"/>
  <c r="R25" i="49"/>
  <c r="S21" i="49"/>
  <c r="S25" i="49"/>
  <c r="O66" i="4"/>
  <c r="S21" i="57"/>
  <c r="S80" i="57"/>
  <c r="R80" i="57"/>
  <c r="V50" i="17"/>
  <c r="V268" i="17"/>
  <c r="U268" i="17"/>
  <c r="O80" i="57"/>
  <c r="R33" i="11"/>
  <c r="O64" i="3"/>
  <c r="R21" i="30"/>
  <c r="S21" i="30"/>
  <c r="T40" i="59"/>
  <c r="S43" i="59"/>
  <c r="T43" i="59"/>
  <c r="R43" i="8"/>
  <c r="S27" i="8"/>
  <c r="S43" i="8"/>
  <c r="S29" i="4"/>
  <c r="S66" i="4"/>
  <c r="R66" i="4"/>
  <c r="S19" i="2"/>
  <c r="S28" i="2"/>
  <c r="R28" i="2"/>
  <c r="R58" i="15"/>
  <c r="T58" i="15"/>
  <c r="S22" i="15"/>
  <c r="S58" i="15"/>
  <c r="R27" i="29"/>
  <c r="S27" i="29"/>
  <c r="R26" i="33"/>
  <c r="R25" i="5"/>
  <c r="S20" i="24"/>
  <c r="S36" i="24"/>
  <c r="R36" i="24"/>
  <c r="S27" i="48"/>
  <c r="S30" i="34"/>
  <c r="S34" i="34"/>
  <c r="R34" i="34"/>
  <c r="R27" i="48"/>
  <c r="R41" i="13"/>
  <c r="R57" i="31"/>
  <c r="S21" i="31"/>
  <c r="S57" i="31"/>
  <c r="S18" i="30"/>
  <c r="S62" i="30"/>
  <c r="R62" i="30"/>
  <c r="R83" i="9"/>
  <c r="S86" i="9"/>
  <c r="S16" i="9"/>
  <c r="U82" i="16"/>
  <c r="S15" i="18"/>
  <c r="S51" i="18"/>
  <c r="R51" i="18"/>
  <c r="O60" i="10"/>
  <c r="B13" i="64"/>
  <c r="L1229" i="60"/>
  <c r="S25" i="10"/>
  <c r="S60" i="10"/>
  <c r="R60" i="10"/>
  <c r="R21" i="7"/>
  <c r="O25" i="7"/>
  <c r="R32" i="22"/>
  <c r="S16" i="22"/>
  <c r="S32" i="22"/>
  <c r="S25" i="56"/>
  <c r="S31" i="56"/>
  <c r="R31" i="56"/>
  <c r="S14" i="23"/>
  <c r="S38" i="23"/>
  <c r="R38" i="23"/>
  <c r="V20" i="35"/>
  <c r="O28" i="21"/>
  <c r="R82" i="16"/>
  <c r="O71" i="6"/>
  <c r="R63" i="14"/>
  <c r="S20" i="40"/>
  <c r="S36" i="40"/>
  <c r="R36" i="40"/>
  <c r="S17" i="29"/>
  <c r="S28" i="29"/>
  <c r="R47" i="20"/>
  <c r="R33" i="25"/>
  <c r="S21" i="28"/>
  <c r="S39" i="28"/>
  <c r="R39" i="28"/>
  <c r="S25" i="5"/>
  <c r="S35" i="5"/>
  <c r="R35" i="5"/>
  <c r="S47" i="20"/>
  <c r="S85" i="20"/>
  <c r="R85" i="20"/>
  <c r="B14" i="64"/>
  <c r="B33" i="64"/>
  <c r="L1360" i="60"/>
  <c r="W268" i="17"/>
  <c r="W20" i="35"/>
  <c r="W37" i="35"/>
  <c r="V37" i="35"/>
  <c r="S21" i="7"/>
  <c r="S25" i="7"/>
  <c r="R25" i="7"/>
  <c r="T25" i="7"/>
  <c r="R28" i="29"/>
  <c r="T66" i="4"/>
  <c r="T80" i="57"/>
  <c r="B35" i="64"/>
  <c r="T35" i="5"/>
</calcChain>
</file>

<file path=xl/sharedStrings.xml><?xml version="1.0" encoding="utf-8"?>
<sst xmlns="http://schemas.openxmlformats.org/spreadsheetml/2006/main" count="10545" uniqueCount="1782">
  <si>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</si>
  <si>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</si>
  <si>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</si>
  <si>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</si>
  <si>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</si>
  <si>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</si>
  <si>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</si>
  <si>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</si>
  <si>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</si>
  <si>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</si>
  <si>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</si>
  <si>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</si>
  <si>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</si>
  <si>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</si>
  <si>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</si>
  <si>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</si>
  <si>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</si>
  <si>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</si>
  <si>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</si>
  <si>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</si>
  <si>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</si>
  <si>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</si>
  <si>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</si>
  <si>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</si>
  <si>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</si>
  <si>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</si>
  <si>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</si>
  <si>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</si>
  <si>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</si>
  <si>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</si>
  <si>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</si>
  <si>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</si>
  <si>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</si>
  <si>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</si>
  <si>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</si>
  <si>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</si>
  <si>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</si>
  <si>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</si>
  <si>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</si>
  <si>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</si>
  <si>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</si>
  <si>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</si>
  <si>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</si>
  <si>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</si>
  <si>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</si>
  <si>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</si>
  <si>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</si>
  <si>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</si>
  <si>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</si>
  <si>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</si>
  <si>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</si>
  <si>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</si>
  <si>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</si>
  <si>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</si>
  <si>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</si>
  <si>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</si>
  <si>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</si>
  <si>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</si>
  <si>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</si>
  <si>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</si>
  <si>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</si>
  <si>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</si>
  <si>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</si>
  <si>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</si>
  <si>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</si>
  <si>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</si>
  <si>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</si>
  <si>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</si>
  <si>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</si>
  <si>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</si>
  <si>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</si>
  <si>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</si>
  <si>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</si>
  <si>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</si>
  <si>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</si>
  <si>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</si>
  <si>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</si>
  <si>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</si>
  <si>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</si>
  <si>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</si>
  <si>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</si>
  <si>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</si>
  <si>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</si>
  <si>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</si>
  <si>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</si>
  <si>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</si>
  <si>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</si>
  <si>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</si>
  <si>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</si>
  <si>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</si>
  <si>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</si>
  <si>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</si>
  <si>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</si>
  <si>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</si>
  <si>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</si>
  <si>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</si>
  <si>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</si>
  <si>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</si>
  <si>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</si>
  <si>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</si>
  <si>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</si>
  <si>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</si>
  <si>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</si>
  <si>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</si>
  <si>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</si>
  <si>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</si>
  <si>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</si>
  <si>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</si>
  <si>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</si>
  <si>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</si>
  <si>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</si>
  <si>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</si>
  <si>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</si>
  <si>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</si>
  <si>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</si>
  <si>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</si>
  <si>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</si>
  <si>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</si>
  <si>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</si>
  <si>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</si>
  <si>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</si>
  <si>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</si>
  <si>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</si>
  <si>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</si>
  <si>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</si>
  <si>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</si>
  <si>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</si>
  <si>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</si>
  <si>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</si>
  <si>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</si>
  <si>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</si>
  <si>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</si>
  <si>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</si>
  <si>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</si>
  <si>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</si>
  <si>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</si>
  <si>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</si>
  <si>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</si>
  <si>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</si>
  <si>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</si>
  <si>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</si>
  <si>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</si>
  <si>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</si>
  <si>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</si>
  <si>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</si>
  <si>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</si>
  <si>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</si>
  <si>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</si>
  <si>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</si>
  <si>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</si>
  <si>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</si>
  <si>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</si>
  <si>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</si>
  <si>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</si>
  <si>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</si>
  <si>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</si>
  <si>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</si>
  <si>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</si>
  <si>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</si>
  <si>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</si>
  <si>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</si>
  <si>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</si>
  <si>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</si>
  <si>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</si>
  <si>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</si>
  <si>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</si>
  <si>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</si>
  <si>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</si>
  <si>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</si>
  <si>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</si>
  <si>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</si>
  <si>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</si>
  <si>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</si>
  <si>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</si>
  <si>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</si>
  <si>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</si>
  <si>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</si>
  <si>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</si>
  <si>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</si>
  <si>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</si>
  <si>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</si>
  <si>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</si>
  <si>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</si>
  <si>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</si>
  <si>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</si>
  <si>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</si>
  <si>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</si>
  <si>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</si>
  <si>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</si>
  <si>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</si>
  <si>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</si>
  <si>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</si>
  <si>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</si>
  <si>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</si>
  <si>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</si>
  <si>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</si>
  <si>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</si>
  <si>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</si>
  <si>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</si>
  <si>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</si>
  <si>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</si>
  <si>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</si>
  <si>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</si>
  <si>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</si>
  <si>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</si>
  <si>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</si>
  <si>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</si>
  <si>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</si>
  <si>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</si>
  <si>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</si>
  <si>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</si>
  <si>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</si>
  <si>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</si>
  <si>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</si>
  <si>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</si>
  <si>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</si>
  <si>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</si>
  <si>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</si>
  <si>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</si>
  <si>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</si>
  <si>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</si>
  <si>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</si>
  <si>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</si>
  <si>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</si>
  <si>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</si>
  <si>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</si>
  <si>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</si>
  <si>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</si>
  <si>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</si>
  <si>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</si>
  <si>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</si>
  <si>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</si>
  <si>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</si>
  <si>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</si>
  <si>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</si>
  <si>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</si>
  <si>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</si>
  <si>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</si>
  <si>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</si>
  <si>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</si>
  <si>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</si>
  <si>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</si>
  <si>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</si>
  <si>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</si>
  <si>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</si>
  <si>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</si>
  <si>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</si>
  <si>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</si>
  <si>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</si>
  <si>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</si>
  <si>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</si>
  <si>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</si>
  <si>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</si>
  <si>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</si>
  <si>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</si>
  <si>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</si>
  <si>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</si>
  <si>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</si>
  <si>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</si>
  <si>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</si>
  <si>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</si>
  <si>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</si>
  <si>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</si>
  <si>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</si>
  <si>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</si>
  <si>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</si>
  <si>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</si>
  <si>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</si>
  <si>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</si>
  <si>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</si>
  <si>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</si>
  <si>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</si>
  <si>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</si>
  <si>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</si>
  <si>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</si>
  <si>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</si>
  <si>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</si>
  <si>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</si>
  <si>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</si>
  <si>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</si>
  <si>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</si>
  <si>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</si>
  <si>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</si>
  <si>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</si>
  <si>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</si>
  <si>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</si>
  <si>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</si>
  <si>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</si>
  <si>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</si>
  <si>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</si>
  <si>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</si>
  <si>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</si>
  <si>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</si>
  <si>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</si>
  <si>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</si>
  <si>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</si>
  <si>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</si>
  <si>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</si>
  <si>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</si>
  <si>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</si>
  <si>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</si>
  <si>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</si>
  <si>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</si>
  <si>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</si>
  <si>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</si>
  <si>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</si>
  <si>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</si>
  <si>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</si>
  <si>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</si>
  <si>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</si>
  <si>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</si>
  <si>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</si>
  <si>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</si>
  <si>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</si>
  <si>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</si>
  <si>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</si>
  <si>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</si>
  <si>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</si>
  <si>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</si>
  <si>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</si>
  <si>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</si>
  <si>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</si>
  <si>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</si>
  <si>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</si>
  <si>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</si>
  <si>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</si>
  <si>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</si>
  <si>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</si>
  <si>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</si>
  <si>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</si>
  <si>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</si>
  <si>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</si>
  <si>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</si>
  <si>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</si>
  <si>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</si>
  <si>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</si>
  <si>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</si>
  <si>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</si>
  <si>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</si>
  <si>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</si>
  <si>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</si>
  <si>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</si>
  <si>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</si>
  <si>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</si>
  <si>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</si>
  <si>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</si>
  <si>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</si>
  <si>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</si>
  <si>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</si>
  <si>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</si>
  <si>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</si>
  <si>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</si>
  <si>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</si>
  <si>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</si>
  <si>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</si>
  <si>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</si>
  <si>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</si>
  <si>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</si>
  <si>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</si>
  <si>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</si>
  <si>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</si>
  <si>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</si>
  <si>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</si>
  <si>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</si>
  <si>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</si>
  <si>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</si>
  <si>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</si>
  <si>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</si>
  <si>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</si>
  <si>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</si>
  <si>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</si>
  <si>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</si>
  <si>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</si>
  <si>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</si>
  <si>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</si>
  <si>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</si>
  <si>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</si>
  <si>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</si>
  <si>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</si>
  <si>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</si>
  <si>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</si>
  <si>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</si>
  <si>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</si>
  <si>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</si>
  <si>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</si>
  <si>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</si>
  <si>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</si>
  <si>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</si>
  <si>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</si>
  <si>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</si>
  <si>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</si>
  <si>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</si>
  <si>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</si>
  <si>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</si>
  <si>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</si>
  <si>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</si>
  <si>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</si>
  <si>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</si>
  <si>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</si>
  <si>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</si>
  <si>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</si>
  <si>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</si>
  <si>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</si>
  <si>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</si>
  <si>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</si>
  <si>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</si>
  <si>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</si>
  <si>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</si>
  <si>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</si>
  <si>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</si>
  <si>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</si>
  <si>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</si>
  <si>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</si>
  <si>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</si>
  <si>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</si>
  <si>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</si>
  <si>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</si>
  <si>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</si>
  <si>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</si>
  <si>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</si>
  <si>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</si>
  <si>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</si>
  <si>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</si>
  <si>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</si>
  <si>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</si>
  <si>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</si>
  <si>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</si>
  <si>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</si>
  <si>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</si>
  <si>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</si>
  <si>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</si>
  <si>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</si>
  <si>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</si>
  <si>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</si>
  <si>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</si>
  <si>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</si>
  <si>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</si>
  <si>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</si>
  <si>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</si>
  <si>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</si>
  <si>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</si>
  <si>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</si>
  <si>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</si>
  <si>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</si>
  <si>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</si>
  <si>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</si>
  <si>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</si>
  <si>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</si>
  <si>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</si>
  <si>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</si>
  <si>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</si>
  <si>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</si>
  <si>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</si>
  <si>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</si>
  <si>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</si>
  <si>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</si>
  <si>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</si>
  <si>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</si>
  <si>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</si>
  <si>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</si>
  <si>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</si>
  <si>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</si>
  <si>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</si>
  <si>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</si>
  <si>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</si>
  <si>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</si>
  <si>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</si>
  <si>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</si>
  <si>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</si>
  <si>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</si>
  <si>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</si>
  <si>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</si>
  <si>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</si>
  <si>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</si>
  <si>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</si>
  <si>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</si>
  <si>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</si>
  <si>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</si>
  <si>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</si>
  <si>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</si>
  <si>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</si>
  <si>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</si>
  <si>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</si>
  <si>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</si>
  <si>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</si>
  <si>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</si>
  <si>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</si>
  <si>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</si>
  <si>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</si>
  <si>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</si>
  <si>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</si>
  <si>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</si>
  <si>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</si>
  <si>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</si>
  <si>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</si>
  <si>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</si>
  <si>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</si>
  <si>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</si>
  <si>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</si>
  <si>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</si>
  <si>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</si>
  <si>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</si>
  <si>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</si>
  <si>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</si>
  <si>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</si>
  <si>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</si>
  <si>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</si>
  <si>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</si>
  <si>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</si>
  <si>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</si>
  <si>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</si>
  <si>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</si>
  <si>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</si>
  <si>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</si>
  <si>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</si>
  <si>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</si>
  <si>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</si>
  <si>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</si>
  <si>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</si>
  <si>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</si>
  <si>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</si>
  <si>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</si>
  <si>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</si>
  <si>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</si>
  <si>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</si>
  <si>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</si>
  <si>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</si>
  <si>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</si>
  <si>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</si>
  <si>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</si>
  <si>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</si>
  <si>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</si>
  <si>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</si>
  <si>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</si>
  <si>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</si>
  <si>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</si>
  <si>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</si>
  <si>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</si>
  <si>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</si>
  <si>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</si>
  <si>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</si>
  <si>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</si>
  <si>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</si>
  <si>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</si>
  <si>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</si>
  <si>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</si>
  <si>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</si>
  <si>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</si>
  <si>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</si>
  <si>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</si>
  <si>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</si>
  <si>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</si>
  <si>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</si>
  <si>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</si>
  <si>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</si>
  <si>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</si>
  <si>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</si>
  <si>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</si>
  <si>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</si>
  <si>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</si>
  <si>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</si>
  <si>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</si>
  <si>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</si>
  <si>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</si>
  <si>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</si>
  <si>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</si>
  <si>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</si>
  <si>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</si>
  <si>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</si>
  <si>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</si>
  <si>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</si>
  <si>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</si>
  <si>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</si>
  <si>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</si>
  <si>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</si>
  <si>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</si>
  <si>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</si>
  <si>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</si>
  <si>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</si>
  <si>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</si>
  <si>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</si>
  <si>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</si>
  <si>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</si>
  <si>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</si>
  <si>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</si>
  <si>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</si>
  <si>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</si>
  <si>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</si>
  <si>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</si>
  <si>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</si>
  <si>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</si>
  <si>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</si>
  <si>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</si>
  <si>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</si>
  <si>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</si>
  <si>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</si>
  <si>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</si>
  <si>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</si>
  <si>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</si>
  <si>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</si>
  <si>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</si>
  <si>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</si>
  <si>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</si>
  <si>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</si>
  <si>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</si>
  <si>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</si>
  <si>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</si>
  <si>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</si>
  <si>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</si>
  <si>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</si>
  <si>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</si>
  <si>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</si>
  <si>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</si>
  <si>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</si>
  <si>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</si>
  <si>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</si>
  <si>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</si>
  <si>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</si>
  <si>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</si>
  <si>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</si>
  <si>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</si>
  <si>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</si>
  <si>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</si>
  <si>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</si>
  <si>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</si>
  <si>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</si>
  <si>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</si>
  <si>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</si>
  <si>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</si>
  <si>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</si>
  <si>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</si>
  <si>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</si>
  <si>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</si>
  <si>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</si>
  <si>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</si>
  <si>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</si>
  <si>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</si>
  <si>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</si>
  <si>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</si>
  <si>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</si>
  <si>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</si>
  <si>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</si>
  <si>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</si>
  <si>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</si>
  <si>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</si>
  <si>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</si>
  <si>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</si>
  <si>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</si>
  <si>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</si>
  <si>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</si>
  <si>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</si>
  <si>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</si>
  <si>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</si>
  <si>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</si>
  <si>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</si>
  <si>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</si>
  <si>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</si>
  <si>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</si>
  <si>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</si>
  <si>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</si>
  <si>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</si>
  <si>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</si>
  <si>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</si>
  <si>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</si>
  <si>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</si>
  <si>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</si>
  <si>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</si>
  <si>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</si>
  <si>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</si>
  <si>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</si>
  <si>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</si>
  <si>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</si>
  <si>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</si>
  <si>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</si>
  <si>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</si>
  <si>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</si>
  <si>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</si>
  <si>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</si>
  <si>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</si>
  <si>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</si>
  <si>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</si>
  <si>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</si>
  <si>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</si>
  <si>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</si>
  <si>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</si>
  <si>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</si>
  <si>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</si>
  <si>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</si>
  <si>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</si>
  <si>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</si>
  <si>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</si>
  <si>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</si>
  <si>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</si>
  <si>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</si>
  <si>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</si>
  <si>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</si>
  <si>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</si>
  <si>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</si>
  <si>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</si>
  <si>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</si>
  <si>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</si>
  <si>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</si>
  <si>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</si>
  <si>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</si>
  <si>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</si>
  <si>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</si>
  <si>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</si>
  <si>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</si>
  <si>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</si>
  <si>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</si>
  <si>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</si>
  <si>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</si>
  <si>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</si>
  <si>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</si>
  <si>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</si>
  <si>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</si>
  <si>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</si>
  <si>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</si>
  <si>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</si>
  <si>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</si>
  <si>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</si>
  <si>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</si>
  <si>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</si>
  <si>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</si>
  <si>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</si>
  <si>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</si>
  <si>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</si>
  <si>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</si>
  <si>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</si>
  <si>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</si>
  <si>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</si>
  <si>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</si>
  <si>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</si>
  <si>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</si>
  <si>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</si>
  <si>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</si>
  <si>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</si>
  <si>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</si>
  <si>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</si>
  <si>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</si>
  <si>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</si>
  <si>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</si>
  <si>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</si>
  <si>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</si>
  <si>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</si>
  <si>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</si>
  <si>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</si>
  <si>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</si>
  <si>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</si>
  <si>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</si>
  <si>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</si>
  <si>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</si>
  <si>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</si>
  <si>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</si>
  <si>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</si>
  <si>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</si>
  <si>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</si>
  <si>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</si>
  <si>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</si>
  <si>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</si>
  <si>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</si>
  <si>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</si>
  <si>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</si>
  <si>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</si>
  <si>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</si>
  <si>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</si>
  <si>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</si>
  <si>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</si>
  <si>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</si>
  <si>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</si>
  <si>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</si>
  <si>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</si>
  <si>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</si>
  <si>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</si>
  <si>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</si>
  <si>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</si>
  <si>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</si>
  <si>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</si>
  <si>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</si>
  <si>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</si>
  <si>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</si>
  <si>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</si>
  <si>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</si>
  <si>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</si>
  <si>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</si>
  <si>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</si>
  <si>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</si>
  <si>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</si>
  <si>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</si>
  <si>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</si>
  <si>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</si>
  <si>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</si>
  <si>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</si>
  <si>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</si>
  <si>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</si>
  <si>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</si>
  <si>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</si>
  <si>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</si>
  <si>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</si>
  <si>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</si>
  <si>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</si>
  <si>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</si>
  <si>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</si>
  <si>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</si>
  <si>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</si>
  <si>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</si>
  <si>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</si>
  <si>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</si>
  <si>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</si>
  <si>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</si>
  <si>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</si>
  <si>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</si>
  <si>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</si>
  <si>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</si>
  <si>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</si>
  <si>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</si>
  <si>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</si>
  <si>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</si>
  <si>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</si>
  <si>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</si>
  <si>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</si>
  <si>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</si>
  <si>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</si>
  <si>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</si>
  <si>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</si>
  <si>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</si>
  <si>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</si>
  <si>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</si>
  <si>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</si>
  <si>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</si>
  <si>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</si>
  <si>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</si>
  <si>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</si>
  <si>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</si>
  <si>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</si>
  <si>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</si>
  <si>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</si>
  <si>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</si>
  <si>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</si>
  <si>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</si>
  <si>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</si>
  <si>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</si>
  <si>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</si>
  <si>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</si>
  <si>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</si>
  <si>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</si>
  <si>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</si>
  <si>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</si>
  <si>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</si>
  <si>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</si>
  <si>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</si>
  <si>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</si>
  <si>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</si>
  <si>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</si>
  <si>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</si>
  <si>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</si>
  <si>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</si>
  <si>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</si>
  <si>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</si>
  <si>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</si>
  <si>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</si>
  <si>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</si>
  <si>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</si>
  <si>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</si>
  <si>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</si>
  <si>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</si>
  <si>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</si>
  <si>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</si>
  <si>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</si>
  <si>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</si>
  <si>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</si>
  <si>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</si>
  <si>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</si>
  <si>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</si>
  <si>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</si>
  <si>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</si>
  <si>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</si>
  <si>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</si>
  <si>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</si>
  <si>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</si>
  <si>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</si>
  <si>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</si>
  <si>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</si>
  <si>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</si>
  <si>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</si>
  <si>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</si>
  <si>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</si>
  <si>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</si>
  <si>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</si>
  <si>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</si>
  <si>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</si>
  <si>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</si>
  <si>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</si>
  <si>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</si>
  <si>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</si>
  <si>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</si>
  <si>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</si>
  <si>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</si>
  <si>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</si>
  <si>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</si>
  <si>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</si>
  <si>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</si>
  <si>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</si>
  <si>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</si>
  <si>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</si>
  <si>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</si>
  <si>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</si>
  <si>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</si>
  <si>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</si>
  <si>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</si>
  <si>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</si>
  <si>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</si>
  <si>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</si>
  <si>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</si>
  <si>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</si>
  <si>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</si>
  <si>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</si>
  <si>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</si>
  <si>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</si>
  <si>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</si>
  <si>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</si>
  <si>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</si>
  <si>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</si>
  <si>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</si>
  <si>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</si>
  <si>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</si>
  <si>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</si>
  <si>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</si>
  <si>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</si>
  <si>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</si>
  <si>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</si>
  <si>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</si>
  <si>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</si>
  <si>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</si>
  <si>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</si>
  <si>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</si>
  <si>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</si>
  <si>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</si>
  <si>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</si>
  <si>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</si>
  <si>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</si>
  <si>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</si>
  <si>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</si>
  <si>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</si>
  <si>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</si>
  <si>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</si>
  <si>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</si>
  <si>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</si>
  <si>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</si>
  <si>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</si>
  <si>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</si>
  <si>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</si>
  <si>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</si>
  <si>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</si>
  <si>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</si>
  <si>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</si>
  <si>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</si>
  <si>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</si>
  <si>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</si>
  <si>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</si>
  <si>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</si>
  <si>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</si>
  <si>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</si>
  <si>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</si>
  <si>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</si>
  <si>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</si>
  <si>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</si>
  <si>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</si>
  <si>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</si>
  <si>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</si>
  <si>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</si>
  <si>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</si>
  <si>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</si>
  <si>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</si>
  <si>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</si>
  <si>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</si>
  <si>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</si>
  <si>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</si>
  <si>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</si>
  <si>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</si>
  <si>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</si>
  <si>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</si>
  <si>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</si>
  <si>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</si>
  <si>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</si>
  <si>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</si>
  <si>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</si>
  <si>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</si>
  <si>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</si>
  <si>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</si>
  <si>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</si>
  <si>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</si>
  <si>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</si>
  <si>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</si>
  <si>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</si>
  <si>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</si>
  <si>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</si>
  <si>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</si>
  <si>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</si>
  <si>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</si>
  <si>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</si>
  <si>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</si>
  <si>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</si>
  <si>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</si>
  <si>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</si>
  <si>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</si>
  <si>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</si>
  <si>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</si>
  <si>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</si>
  <si>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</si>
  <si>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</si>
  <si>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</si>
  <si>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</si>
  <si>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</si>
  <si>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</si>
  <si>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</si>
  <si>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</si>
  <si>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</si>
  <si>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</si>
  <si>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</si>
  <si>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</si>
  <si>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</si>
  <si>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</si>
  <si>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</si>
  <si>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</si>
  <si>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</si>
  <si>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</si>
  <si>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</si>
  <si>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</si>
  <si>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</si>
  <si>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</si>
  <si>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</si>
  <si>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</si>
  <si>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</si>
  <si>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</si>
  <si>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</si>
  <si>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</si>
  <si>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</si>
  <si>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</si>
  <si>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</si>
  <si>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</si>
  <si>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</si>
  <si>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</si>
  <si>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</si>
  <si>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</si>
  <si>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</si>
  <si>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</si>
  <si>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</si>
  <si>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</si>
  <si>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</si>
  <si>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</si>
  <si>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</si>
  <si>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</si>
  <si>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</si>
  <si>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</si>
  <si>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</si>
  <si>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</si>
  <si>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</si>
  <si>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</si>
  <si>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</si>
  <si>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</si>
  <si>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</si>
  <si>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</si>
  <si>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</si>
  <si>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</si>
  <si>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</si>
  <si>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</si>
  <si>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</si>
  <si>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</si>
  <si>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</si>
  <si>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</si>
  <si>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</si>
  <si>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</si>
  <si>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</si>
  <si>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</si>
  <si>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</si>
  <si>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</si>
  <si>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</si>
  <si>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</si>
  <si>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</si>
  <si>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</si>
  <si>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</si>
  <si>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</si>
  <si>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</si>
  <si>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</si>
  <si>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</si>
  <si>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</si>
  <si>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</si>
  <si>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</si>
  <si>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</si>
  <si>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</si>
  <si>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</si>
  <si>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</si>
  <si>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</si>
  <si>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</si>
  <si>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</si>
  <si>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</si>
  <si>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</si>
  <si>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</si>
  <si>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</si>
  <si>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</si>
  <si>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</si>
  <si>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</si>
  <si>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</si>
  <si>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</si>
  <si>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</si>
  <si>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</si>
  <si>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</si>
  <si>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</si>
  <si>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</si>
  <si>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</si>
  <si>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</si>
  <si>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</si>
  <si>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</si>
  <si>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</si>
  <si>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</si>
  <si>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</si>
  <si>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</si>
  <si>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</si>
  <si>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</si>
  <si>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</si>
  <si>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</si>
  <si>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</si>
  <si>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</si>
  <si>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</si>
  <si>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</si>
  <si>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</si>
  <si>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</si>
  <si>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</si>
  <si>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</si>
  <si>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</si>
  <si>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</si>
  <si>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</si>
  <si>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</si>
  <si>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</si>
  <si>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</si>
  <si>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</si>
  <si>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</si>
  <si>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</si>
  <si>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</si>
  <si>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</si>
  <si>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</si>
  <si>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</si>
  <si>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</si>
  <si>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</si>
  <si>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</si>
  <si>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</si>
  <si>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</si>
  <si>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</si>
  <si>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</si>
  <si>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</si>
  <si>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</si>
  <si>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</si>
  <si>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</si>
  <si>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</si>
  <si>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</si>
  <si>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</si>
  <si>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</si>
  <si>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</si>
  <si>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</si>
  <si>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</si>
  <si>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</si>
  <si>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</si>
  <si>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</si>
  <si>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</si>
  <si>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</si>
  <si>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</si>
  <si>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</si>
  <si>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</si>
  <si>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</si>
  <si>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</si>
  <si>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</si>
  <si>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</si>
  <si>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</si>
  <si>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</si>
  <si>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</si>
  <si>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</si>
  <si>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</si>
  <si>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</si>
  <si>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</si>
  <si>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</si>
  <si>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</si>
  <si>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</si>
  <si>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</si>
  <si>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</si>
  <si>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</si>
  <si>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</si>
  <si>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</si>
  <si>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</si>
  <si>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</si>
  <si>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</si>
  <si>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</si>
  <si>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</si>
  <si>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</si>
  <si>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</si>
  <si>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</si>
  <si>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</si>
  <si>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</si>
  <si>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</si>
  <si>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</si>
  <si>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</si>
  <si>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</si>
  <si>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</si>
  <si>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</si>
  <si>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</si>
  <si>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</si>
  <si>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</si>
  <si>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</si>
  <si>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</si>
  <si>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</si>
  <si>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</si>
  <si>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</si>
  <si>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</si>
  <si>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</si>
  <si>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</si>
  <si>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</si>
  <si>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</si>
  <si>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</si>
  <si>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</si>
  <si>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</si>
  <si>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</si>
  <si>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</si>
  <si>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</si>
  <si>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</si>
  <si>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</si>
  <si>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</si>
  <si>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</si>
  <si>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</si>
  <si>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</si>
  <si>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</si>
  <si>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</si>
  <si>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</si>
  <si>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</si>
  <si>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</si>
  <si>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</si>
  <si>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</si>
  <si>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</si>
  <si>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</si>
  <si>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</si>
  <si>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</si>
  <si>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</si>
  <si>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</si>
  <si>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</si>
  <si>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</si>
  <si>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</si>
  <si>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</si>
  <si>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</si>
  <si>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</si>
  <si>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</si>
  <si>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</si>
  <si>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</si>
  <si>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</si>
  <si>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</si>
  <si>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</si>
  <si>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</si>
  <si>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</si>
  <si>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</si>
  <si>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</si>
  <si>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</si>
  <si>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</si>
  <si>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</si>
  <si>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</si>
  <si>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</si>
  <si>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</si>
  <si>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</si>
  <si>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</si>
  <si>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</si>
  <si>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</si>
  <si>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</si>
  <si>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</si>
  <si>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</si>
  <si>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</si>
  <si>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</si>
  <si>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</si>
  <si>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</si>
  <si>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</si>
  <si>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</si>
  <si>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</si>
  <si>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</si>
  <si>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</si>
  <si>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</si>
  <si>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</si>
  <si>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</si>
  <si>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</si>
  <si>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</si>
  <si>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</si>
  <si>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</si>
  <si>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</si>
  <si>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</si>
  <si>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</si>
  <si>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</si>
  <si>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</si>
  <si>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</si>
  <si>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</si>
  <si>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</si>
  <si>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</si>
  <si>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</si>
  <si>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</si>
  <si>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</si>
  <si>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</si>
  <si>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</si>
  <si>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</si>
  <si>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</si>
  <si>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</si>
  <si>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</si>
  <si>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</si>
  <si>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</si>
  <si>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</si>
  <si>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</si>
  <si>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</si>
  <si>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</si>
  <si>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</si>
  <si>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</si>
  <si>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</si>
  <si>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</si>
  <si>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</si>
  <si>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</si>
  <si>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</si>
  <si>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</si>
  <si>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</si>
  <si>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</si>
  <si>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</si>
  <si>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</si>
  <si>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</si>
  <si>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</si>
  <si>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</si>
  <si>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</si>
  <si>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</si>
  <si>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</si>
  <si>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</si>
  <si>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</si>
  <si>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</si>
  <si>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</si>
  <si>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</si>
  <si>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</si>
  <si>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</si>
  <si>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</si>
  <si>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</si>
  <si>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</si>
  <si>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</si>
  <si>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</si>
  <si>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</si>
  <si>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</si>
  <si>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</si>
  <si>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</si>
  <si>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</si>
  <si>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</si>
  <si>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</si>
  <si>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</si>
  <si>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</si>
  <si>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</si>
  <si>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</si>
  <si>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</si>
  <si>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</si>
  <si>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</si>
  <si>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</si>
  <si>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</si>
  <si>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</si>
  <si>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</si>
  <si>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</si>
  <si>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</si>
  <si>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</si>
  <si>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</si>
  <si>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</si>
  <si>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</si>
  <si>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</si>
  <si>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</si>
  <si>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</si>
  <si>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</si>
  <si>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</si>
  <si>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</si>
  <si>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</si>
  <si>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</si>
  <si>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</si>
  <si>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</si>
  <si>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</si>
  <si>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</si>
  <si>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</si>
  <si>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</si>
  <si>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</si>
  <si>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</si>
  <si>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</si>
  <si>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</si>
  <si>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</si>
  <si>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</si>
  <si>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</si>
  <si>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</si>
  <si>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</si>
  <si>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</si>
  <si>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</si>
  <si>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</si>
  <si>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</si>
  <si>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</si>
  <si>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</si>
  <si>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</si>
  <si>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</si>
  <si>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</si>
  <si>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</si>
  <si>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</si>
  <si>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</si>
  <si>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</si>
  <si>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</si>
  <si>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</si>
  <si>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</si>
  <si>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</si>
  <si>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</si>
  <si>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</si>
  <si>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</si>
  <si>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</si>
  <si>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</si>
  <si>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</si>
  <si>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</si>
  <si>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</si>
  <si>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</si>
  <si>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</si>
  <si>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</si>
  <si>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</si>
  <si>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</si>
  <si>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</si>
  <si>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</si>
  <si>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</si>
  <si>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</si>
  <si>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</si>
  <si>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</si>
  <si>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</si>
  <si>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</si>
  <si>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</si>
  <si>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</si>
  <si>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</si>
  <si>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</si>
  <si>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</si>
  <si>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</si>
  <si>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</si>
  <si>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</si>
  <si>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</si>
  <si>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</si>
  <si>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</si>
  <si>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</si>
  <si>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</si>
  <si>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</si>
  <si>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</si>
  <si>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</si>
  <si>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</si>
  <si>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</si>
  <si>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</si>
  <si>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</si>
  <si>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</si>
  <si>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</si>
  <si>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</si>
  <si>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</si>
  <si>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</si>
  <si>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</si>
  <si>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</si>
  <si>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</si>
  <si>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</si>
  <si>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</si>
  <si>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</si>
  <si>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</si>
  <si>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</si>
  <si>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</si>
  <si>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</si>
  <si>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</si>
  <si>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</si>
  <si>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</si>
  <si>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</si>
  <si>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</si>
  <si>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</si>
  <si>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</si>
  <si>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</si>
  <si>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</si>
  <si>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</si>
  <si>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</si>
  <si>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</si>
  <si>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</si>
  <si>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</si>
  <si>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</si>
  <si>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</si>
  <si>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</si>
  <si>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</si>
  <si>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</si>
  <si>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</si>
  <si>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</si>
  <si>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</si>
  <si>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</si>
  <si>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</si>
  <si>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</si>
  <si>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</si>
  <si>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</si>
  <si>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</si>
  <si>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</si>
  <si>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</si>
  <si>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</si>
  <si>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</si>
  <si>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</si>
  <si>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</si>
  <si>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</si>
  <si>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</si>
  <si>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</si>
  <si>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</si>
  <si>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</si>
  <si>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</si>
  <si>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</si>
  <si>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</si>
  <si>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</si>
  <si>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</si>
  <si>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</si>
  <si>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</si>
  <si>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</si>
  <si>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</si>
  <si>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</si>
  <si>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</si>
  <si>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</si>
  <si>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</si>
  <si>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</si>
  <si>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</si>
  <si>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</si>
  <si>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</si>
  <si>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</si>
  <si>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</si>
  <si>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</si>
  <si>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</si>
  <si>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</si>
  <si>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</si>
  <si>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</si>
  <si>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</si>
  <si>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</si>
  <si>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</si>
  <si>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</si>
  <si>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</si>
  <si>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</si>
  <si>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</si>
  <si>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</si>
  <si>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</si>
  <si>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</si>
  <si>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</si>
  <si>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</si>
  <si>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</si>
  <si>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</si>
  <si>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</si>
  <si>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</si>
  <si>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</si>
  <si>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</si>
  <si>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</si>
  <si>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</si>
  <si>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</si>
  <si>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</si>
  <si>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</si>
  <si>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</si>
  <si>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</si>
  <si>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</si>
  <si>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</si>
  <si>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</si>
  <si>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</si>
  <si>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</si>
  <si>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</si>
  <si>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</si>
  <si>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</si>
  <si>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</si>
  <si>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</si>
  <si>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</si>
  <si>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</si>
  <si>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</si>
  <si>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</si>
  <si>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</si>
  <si>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</si>
  <si>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</si>
  <si>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</si>
  <si>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</si>
  <si>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</si>
  <si>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</si>
  <si>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</si>
  <si>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</si>
  <si>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</si>
  <si>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</si>
  <si>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</si>
  <si>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</si>
  <si>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</si>
  <si>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</si>
  <si>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</si>
  <si>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</si>
  <si>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</si>
  <si>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</si>
  <si>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</si>
  <si>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</si>
  <si>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</si>
  <si>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</si>
  <si>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</si>
  <si>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</si>
  <si>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</si>
  <si>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</si>
  <si>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</si>
  <si>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</si>
  <si>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</si>
  <si>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</si>
  <si>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</si>
  <si>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</si>
  <si>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</si>
  <si>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</si>
  <si>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</si>
  <si>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</si>
  <si>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</si>
  <si>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</si>
  <si>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</si>
  <si>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</si>
  <si>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</si>
  <si>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</si>
  <si>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</si>
  <si>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</si>
  <si>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</si>
  <si>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</si>
  <si>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</si>
  <si>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PLANTA ACUATICA</t>
  </si>
  <si>
    <t>DESCARGAR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</si>
  <si>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</si>
  <si>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</si>
  <si>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</si>
  <si>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</si>
  <si>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</si>
  <si>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</si>
  <si>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</si>
  <si>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</si>
  <si>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</si>
  <si>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</si>
  <si>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</si>
  <si>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</si>
  <si>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</si>
  <si>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</si>
  <si>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</si>
  <si>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</si>
  <si>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</si>
  <si>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</si>
  <si>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</si>
  <si>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</si>
  <si>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</si>
  <si>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</si>
  <si>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</si>
  <si>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</si>
  <si>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</si>
  <si>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</si>
  <si>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</si>
  <si>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</si>
  <si>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</si>
  <si>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</si>
  <si>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</si>
  <si>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</si>
  <si>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</si>
  <si>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</si>
  <si>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</si>
  <si>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</si>
  <si>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</si>
  <si>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</si>
  <si>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</si>
  <si>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</si>
  <si>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</si>
  <si>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</si>
  <si>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</si>
  <si>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</si>
  <si>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</si>
  <si>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</si>
  <si>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</si>
  <si>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</si>
  <si>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</si>
  <si>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</si>
  <si>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</si>
  <si>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</si>
  <si>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</si>
  <si>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</si>
  <si>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</si>
  <si>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</si>
  <si>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</si>
  <si>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</si>
  <si>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</si>
  <si>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</si>
  <si>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</si>
  <si>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</si>
  <si>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</si>
  <si>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</si>
  <si>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</si>
  <si>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</si>
  <si>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</si>
  <si>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</si>
  <si>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</si>
  <si>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</si>
  <si>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</si>
  <si>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</si>
  <si>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</si>
  <si>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</si>
  <si>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</si>
  <si>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</si>
  <si>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</si>
  <si>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</si>
  <si>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</si>
  <si>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</si>
  <si>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</si>
  <si>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</si>
  <si>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</si>
  <si>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</si>
  <si>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</si>
  <si>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</si>
  <si>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</si>
  <si>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</si>
  <si>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</si>
  <si>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</si>
  <si>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</si>
  <si>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</si>
  <si>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</si>
  <si>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</si>
  <si>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</si>
  <si>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</si>
  <si>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</si>
  <si>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</si>
  <si>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</si>
  <si>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</si>
  <si>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</si>
  <si>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</si>
  <si>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</si>
  <si>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</si>
  <si>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</si>
  <si>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</si>
  <si>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</si>
  <si>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</si>
  <si>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</si>
  <si>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</si>
  <si>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</si>
  <si>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</si>
  <si>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</si>
  <si>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</si>
  <si>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</si>
  <si>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</si>
  <si>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</si>
  <si>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</si>
  <si>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</si>
  <si>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</si>
  <si>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</si>
  <si>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</si>
  <si>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>DEPRECIACION ACUMULADA 28/2/2017</t>
  </si>
  <si>
    <t>DEPRECIACION ACUMULADA 28/02/2017</t>
  </si>
  <si>
    <t>Acumulada 28/02/2017</t>
  </si>
  <si>
    <t>DEPRECIACION ACUMULADA 28/102/2017</t>
  </si>
  <si>
    <t>Acumulada 28012/2017</t>
  </si>
  <si>
    <t>DEPRECIACION ACUMULADA/28/02/2017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</si>
  <si>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</si>
  <si>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</si>
  <si>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</si>
  <si>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</si>
  <si>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</si>
  <si>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</si>
  <si>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</si>
  <si>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</si>
  <si>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</si>
  <si>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</si>
  <si>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Al 31 DE MARZO 2017</t>
  </si>
  <si>
    <t xml:space="preserve">                 31 de Marzo, 2017</t>
  </si>
  <si>
    <t>31 de Marzo,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</si>
  <si>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</si>
  <si>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</si>
  <si>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30 DE ABRIL,2017 </t>
  </si>
  <si>
    <t xml:space="preserve">                                                AL 30 DE ABRIL 2017</t>
  </si>
  <si>
    <t>30 de Abril de 2017</t>
  </si>
  <si>
    <t>AL 30 de Abril 2017</t>
  </si>
  <si>
    <t>30 de Abril 2017</t>
  </si>
  <si>
    <t xml:space="preserve">                 30 de Abril,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</si>
  <si>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</si>
  <si>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30 de Abril 2017</t>
  </si>
  <si>
    <t xml:space="preserve">                30 de Abril, 2017</t>
  </si>
  <si>
    <t>Al 30 DE ABRIL, 2017</t>
  </si>
  <si>
    <t>AL 30 de Abril,2017</t>
  </si>
  <si>
    <t>ril,2017</t>
  </si>
  <si>
    <t xml:space="preserve">   30 de Abril, 2017</t>
  </si>
  <si>
    <t>30 de Abril, 2017</t>
  </si>
  <si>
    <t>Al 30 de Abril, 2017</t>
  </si>
  <si>
    <t>Al 30 de ABRIL, 2017</t>
  </si>
  <si>
    <t xml:space="preserve">                 30 de ABRIL, 2017</t>
  </si>
  <si>
    <t>30 de ABRIL, 2017</t>
  </si>
  <si>
    <t xml:space="preserve"> 30 de ABRIL, 2017</t>
  </si>
  <si>
    <t>31 de ABRIL ,2017</t>
  </si>
  <si>
    <t xml:space="preserve">        30 de ABRIL, 2017</t>
  </si>
  <si>
    <t xml:space="preserve">              30 de Abril, 2017</t>
  </si>
  <si>
    <t xml:space="preserve">              30 de Abril, 2017 </t>
  </si>
  <si>
    <t>30 de Abril,  2017</t>
  </si>
  <si>
    <t>2,6,1,1,01-02</t>
  </si>
  <si>
    <t>CARRITO P./TRANSP.LIBROS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</si>
</sst>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</numFmts>
  <fonts count="10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11"/>
      <color rgb="FFFF0000"/>
      <name val="Bookman Old Style"/>
      <family val="1"/>
    </font>
    <font>
      <b/>
      <sz val="8"/>
      <color rgb="FFFF0000"/>
      <name val="Bookman Old Style"/>
      <family val="1"/>
    </font>
    <font>
      <b/>
      <u/>
      <sz val="12"/>
      <color rgb="FFFF0000"/>
      <name val="Bookman Old Style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18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2" fillId="0" borderId="0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2" fillId="0" borderId="2" xfId="0" applyFont="1" applyBorder="1" applyAlignment="1">
      <alignment horizontal="center" vertical="center"/>
    </xf>
    <xf numFmtId="1" fontId="62" fillId="0" borderId="2" xfId="0" applyNumberFormat="1" applyFont="1" applyBorder="1" applyAlignment="1">
      <alignment horizontal="center" vertical="center" wrapText="1"/>
    </xf>
    <xf numFmtId="0" fontId="62" fillId="0" borderId="2" xfId="0" applyFont="1" applyFill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167" fontId="62" fillId="2" borderId="2" xfId="1" applyNumberFormat="1" applyFont="1" applyFill="1" applyBorder="1" applyAlignment="1">
      <alignment horizontal="center" vertical="center"/>
    </xf>
    <xf numFmtId="164" fontId="62" fillId="5" borderId="2" xfId="1" applyFont="1" applyFill="1" applyBorder="1" applyAlignment="1">
      <alignment horizontal="center" vertical="center"/>
    </xf>
    <xf numFmtId="1" fontId="62" fillId="0" borderId="2" xfId="0" applyNumberFormat="1" applyFont="1" applyBorder="1" applyAlignment="1">
      <alignment horizontal="center" vertical="center"/>
    </xf>
    <xf numFmtId="0" fontId="62" fillId="0" borderId="8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4" fillId="0" borderId="2" xfId="0" applyFont="1" applyFill="1" applyBorder="1"/>
    <xf numFmtId="4" fontId="62" fillId="4" borderId="2" xfId="1" applyNumberFormat="1" applyFont="1" applyFill="1" applyBorder="1" applyAlignment="1">
      <alignment horizontal="center"/>
    </xf>
    <xf numFmtId="1" fontId="64" fillId="4" borderId="2" xfId="1" applyNumberFormat="1" applyFont="1" applyFill="1" applyBorder="1" applyAlignment="1">
      <alignment horizontal="center"/>
    </xf>
    <xf numFmtId="0" fontId="64" fillId="0" borderId="5" xfId="0" applyFont="1" applyFill="1" applyBorder="1" applyAlignment="1">
      <alignment horizontal="center"/>
    </xf>
    <xf numFmtId="0" fontId="64" fillId="0" borderId="5" xfId="0" applyFont="1" applyFill="1" applyBorder="1"/>
    <xf numFmtId="4" fontId="64" fillId="0" borderId="5" xfId="1" applyNumberFormat="1" applyFont="1" applyFill="1" applyBorder="1" applyAlignment="1" applyProtection="1">
      <alignment horizontal="center"/>
    </xf>
    <xf numFmtId="0" fontId="64" fillId="0" borderId="7" xfId="0" applyFont="1" applyFill="1" applyBorder="1" applyAlignment="1" applyProtection="1">
      <alignment horizontal="center"/>
      <protection locked="0"/>
    </xf>
    <xf numFmtId="169" fontId="64" fillId="0" borderId="2" xfId="0" applyNumberFormat="1" applyFont="1" applyFill="1" applyBorder="1" applyAlignment="1">
      <alignment horizontal="center"/>
    </xf>
    <xf numFmtId="0" fontId="62" fillId="0" borderId="5" xfId="0" applyFont="1" applyFill="1" applyBorder="1" applyAlignment="1">
      <alignment horizontal="center"/>
    </xf>
    <xf numFmtId="0" fontId="64" fillId="0" borderId="2" xfId="0" applyFont="1" applyFill="1" applyBorder="1" applyAlignment="1">
      <alignment horizontal="left"/>
    </xf>
    <xf numFmtId="4" fontId="64" fillId="0" borderId="2" xfId="1" applyNumberFormat="1" applyFont="1" applyFill="1" applyBorder="1" applyAlignment="1">
      <alignment horizontal="center"/>
    </xf>
    <xf numFmtId="0" fontId="64" fillId="0" borderId="7" xfId="0" applyFont="1" applyFill="1" applyBorder="1" applyAlignment="1">
      <alignment horizontal="center"/>
    </xf>
    <xf numFmtId="4" fontId="62" fillId="0" borderId="7" xfId="1" applyNumberFormat="1" applyFont="1" applyFill="1" applyBorder="1" applyAlignment="1">
      <alignment horizontal="center"/>
    </xf>
    <xf numFmtId="4" fontId="62" fillId="0" borderId="2" xfId="1" applyNumberFormat="1" applyFont="1" applyFill="1" applyBorder="1" applyAlignment="1">
      <alignment horizontal="center"/>
    </xf>
    <xf numFmtId="169" fontId="64" fillId="0" borderId="9" xfId="0" applyNumberFormat="1" applyFont="1" applyBorder="1" applyAlignment="1">
      <alignment horizontal="center"/>
    </xf>
    <xf numFmtId="1" fontId="64" fillId="0" borderId="2" xfId="1" applyNumberFormat="1" applyFont="1" applyFill="1" applyBorder="1" applyAlignment="1">
      <alignment horizontal="center"/>
    </xf>
    <xf numFmtId="3" fontId="64" fillId="0" borderId="2" xfId="1" applyNumberFormat="1" applyFont="1" applyFill="1" applyBorder="1" applyAlignment="1" applyProtection="1">
      <alignment horizontal="center"/>
    </xf>
    <xf numFmtId="0" fontId="64" fillId="0" borderId="6" xfId="0" applyFont="1" applyFill="1" applyBorder="1" applyAlignment="1">
      <alignment horizontal="center"/>
    </xf>
    <xf numFmtId="0" fontId="64" fillId="0" borderId="6" xfId="0" applyFont="1" applyFill="1" applyBorder="1"/>
    <xf numFmtId="4" fontId="64" fillId="0" borderId="6" xfId="1" applyNumberFormat="1" applyFont="1" applyFill="1" applyBorder="1" applyAlignment="1" applyProtection="1">
      <alignment horizontal="center"/>
    </xf>
    <xf numFmtId="0" fontId="64" fillId="0" borderId="8" xfId="0" applyFont="1" applyFill="1" applyBorder="1" applyAlignment="1">
      <alignment horizontal="center"/>
    </xf>
    <xf numFmtId="4" fontId="64" fillId="0" borderId="8" xfId="1" applyNumberFormat="1" applyFont="1" applyFill="1" applyBorder="1" applyAlignment="1" applyProtection="1">
      <alignment horizontal="center"/>
    </xf>
    <xf numFmtId="4" fontId="64" fillId="0" borderId="2" xfId="1" applyNumberFormat="1" applyFont="1" applyFill="1" applyBorder="1" applyAlignment="1" applyProtection="1">
      <alignment horizontal="center"/>
    </xf>
    <xf numFmtId="0" fontId="64" fillId="0" borderId="2" xfId="0" applyFont="1" applyFill="1" applyBorder="1" applyAlignment="1" applyProtection="1">
      <alignment horizontal="center"/>
      <protection locked="0"/>
    </xf>
    <xf numFmtId="0" fontId="64" fillId="0" borderId="9" xfId="0" applyFont="1" applyFill="1" applyBorder="1" applyAlignment="1">
      <alignment horizontal="center"/>
    </xf>
    <xf numFmtId="0" fontId="64" fillId="0" borderId="13" xfId="0" applyFont="1" applyFill="1" applyBorder="1" applyAlignment="1" applyProtection="1">
      <alignment horizontal="center"/>
      <protection locked="0"/>
    </xf>
    <xf numFmtId="0" fontId="64" fillId="0" borderId="0" xfId="0" applyFont="1" applyBorder="1"/>
    <xf numFmtId="0" fontId="64" fillId="0" borderId="0" xfId="0" applyFont="1"/>
    <xf numFmtId="0" fontId="65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6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2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70" fontId="29" fillId="0" borderId="2" xfId="0" applyNumberFormat="1" applyFont="1" applyBorder="1" applyAlignment="1">
      <alignment horizontal="center"/>
    </xf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2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2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62" fillId="0" borderId="2" xfId="0" applyFont="1" applyFill="1" applyBorder="1" applyAlignment="1">
      <alignment horizontal="center"/>
    </xf>
    <xf numFmtId="0" fontId="64" fillId="0" borderId="11" xfId="0" applyFont="1" applyFill="1" applyBorder="1"/>
    <xf numFmtId="0" fontId="64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2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4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7" fillId="0" borderId="2" xfId="1" applyNumberFormat="1" applyFont="1" applyFill="1" applyBorder="1"/>
    <xf numFmtId="1" fontId="64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8" fillId="0" borderId="2" xfId="1" applyNumberFormat="1" applyFont="1" applyFill="1" applyBorder="1" applyAlignment="1">
      <alignment horizontal="center"/>
    </xf>
    <xf numFmtId="0" fontId="68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64" fillId="0" borderId="10" xfId="0" applyFont="1" applyFill="1" applyBorder="1" applyAlignment="1">
      <alignment horizontal="center"/>
    </xf>
    <xf numFmtId="0" fontId="64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2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4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4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4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4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8" fillId="0" borderId="5" xfId="1" applyNumberFormat="1" applyFont="1" applyFill="1" applyBorder="1" applyAlignment="1">
      <alignment horizontal="center"/>
    </xf>
    <xf numFmtId="0" fontId="68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2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4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4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4" fillId="11" borderId="2" xfId="0" applyFont="1" applyFill="1" applyBorder="1" applyAlignment="1" applyProtection="1">
      <alignment horizontal="center"/>
      <protection locked="0"/>
    </xf>
    <xf numFmtId="4" fontId="62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4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4" fillId="11" borderId="2" xfId="0" applyNumberFormat="1" applyFont="1" applyFill="1" applyBorder="1" applyAlignment="1">
      <alignment horizontal="center"/>
    </xf>
    <xf numFmtId="1" fontId="64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4" fillId="0" borderId="14" xfId="0" applyFont="1" applyFill="1" applyBorder="1" applyAlignment="1" applyProtection="1">
      <alignment horizontal="center"/>
      <protection locked="0"/>
    </xf>
    <xf numFmtId="0" fontId="64" fillId="0" borderId="25" xfId="0" applyFont="1" applyFill="1" applyBorder="1" applyAlignment="1" applyProtection="1">
      <alignment horizontal="center"/>
      <protection locked="0"/>
    </xf>
    <xf numFmtId="0" fontId="64" fillId="0" borderId="26" xfId="0" applyFont="1" applyFill="1" applyBorder="1" applyAlignment="1" applyProtection="1">
      <alignment horizontal="center"/>
      <protection locked="0"/>
    </xf>
    <xf numFmtId="0" fontId="62" fillId="2" borderId="11" xfId="0" applyFont="1" applyFill="1" applyBorder="1" applyAlignment="1">
      <alignment horizontal="center" vertical="center"/>
    </xf>
    <xf numFmtId="1" fontId="62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4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69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2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8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14" fontId="3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0" fillId="0" borderId="9" xfId="0" applyNumberFormat="1" applyFont="1" applyBorder="1" applyAlignment="1">
      <alignment horizontal="center"/>
    </xf>
    <xf numFmtId="3" fontId="70" fillId="0" borderId="5" xfId="1" applyNumberFormat="1" applyFont="1" applyFill="1" applyBorder="1" applyAlignment="1" applyProtection="1">
      <alignment horizontal="center"/>
    </xf>
    <xf numFmtId="0" fontId="70" fillId="0" borderId="5" xfId="0" applyFont="1" applyFill="1" applyBorder="1" applyAlignment="1">
      <alignment horizontal="center"/>
    </xf>
    <xf numFmtId="4" fontId="70" fillId="0" borderId="5" xfId="1" applyNumberFormat="1" applyFont="1" applyFill="1" applyBorder="1" applyAlignment="1" applyProtection="1">
      <alignment horizontal="center"/>
    </xf>
    <xf numFmtId="0" fontId="70" fillId="0" borderId="7" xfId="0" applyFont="1" applyFill="1" applyBorder="1" applyAlignment="1" applyProtection="1">
      <alignment horizontal="center"/>
      <protection locked="0"/>
    </xf>
    <xf numFmtId="4" fontId="71" fillId="0" borderId="7" xfId="1" applyNumberFormat="1" applyFont="1" applyFill="1" applyBorder="1" applyAlignment="1">
      <alignment horizontal="center"/>
    </xf>
    <xf numFmtId="1" fontId="70" fillId="0" borderId="2" xfId="1" applyNumberFormat="1" applyFont="1" applyFill="1" applyBorder="1" applyAlignment="1">
      <alignment horizontal="center"/>
    </xf>
    <xf numFmtId="1" fontId="70" fillId="0" borderId="7" xfId="1" applyNumberFormat="1" applyFont="1" applyFill="1" applyBorder="1" applyAlignment="1">
      <alignment horizontal="center"/>
    </xf>
    <xf numFmtId="4" fontId="71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2" fillId="0" borderId="0" xfId="0" applyFont="1"/>
    <xf numFmtId="4" fontId="73" fillId="0" borderId="2" xfId="1" applyNumberFormat="1" applyFont="1" applyFill="1" applyBorder="1" applyAlignment="1">
      <alignment horizontal="center"/>
    </xf>
    <xf numFmtId="0" fontId="73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4" fillId="0" borderId="0" xfId="0" applyFont="1" applyBorder="1" applyAlignment="1">
      <alignment horizontal="center"/>
    </xf>
    <xf numFmtId="0" fontId="64" fillId="0" borderId="0" xfId="0" applyFont="1" applyFill="1" applyBorder="1"/>
    <xf numFmtId="0" fontId="71" fillId="0" borderId="0" xfId="0" applyFont="1" applyBorder="1" applyAlignment="1">
      <alignment horizontal="center"/>
    </xf>
    <xf numFmtId="0" fontId="71" fillId="0" borderId="2" xfId="0" applyFont="1" applyFill="1" applyBorder="1" applyAlignment="1">
      <alignment horizontal="center" vertical="center"/>
    </xf>
    <xf numFmtId="0" fontId="71" fillId="0" borderId="12" xfId="0" applyFont="1" applyBorder="1" applyAlignment="1">
      <alignment horizontal="center"/>
    </xf>
    <xf numFmtId="0" fontId="71" fillId="0" borderId="8" xfId="0" applyFont="1" applyBorder="1" applyAlignment="1">
      <alignment horizontal="center"/>
    </xf>
    <xf numFmtId="1" fontId="71" fillId="0" borderId="8" xfId="0" applyNumberFormat="1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4" fontId="71" fillId="3" borderId="2" xfId="1" applyNumberFormat="1" applyFont="1" applyFill="1" applyBorder="1" applyAlignment="1">
      <alignment horizontal="center"/>
    </xf>
    <xf numFmtId="4" fontId="70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0" fillId="0" borderId="15" xfId="0" applyFont="1" applyBorder="1"/>
    <xf numFmtId="0" fontId="70" fillId="0" borderId="15" xfId="0" applyFont="1" applyBorder="1" applyAlignment="1">
      <alignment horizontal="center"/>
    </xf>
    <xf numFmtId="0" fontId="70" fillId="0" borderId="15" xfId="0" applyFont="1" applyFill="1" applyBorder="1"/>
    <xf numFmtId="0" fontId="70" fillId="0" borderId="10" xfId="0" applyFont="1" applyBorder="1"/>
    <xf numFmtId="4" fontId="71" fillId="5" borderId="15" xfId="0" applyNumberFormat="1" applyFont="1" applyFill="1" applyBorder="1" applyAlignment="1">
      <alignment horizontal="center"/>
    </xf>
    <xf numFmtId="4" fontId="62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0" borderId="11" xfId="1" applyNumberFormat="1" applyFont="1" applyFill="1" applyBorder="1" applyAlignment="1">
      <alignment horizontal="center"/>
    </xf>
    <xf numFmtId="3" fontId="30" fillId="0" borderId="11" xfId="1" applyNumberFormat="1" applyFont="1" applyFill="1" applyBorder="1" applyAlignment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1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Border="1" applyAlignment="1">
      <alignment horizontal="left"/>
    </xf>
    <xf numFmtId="1" fontId="30" fillId="0" borderId="2" xfId="0" applyNumberFormat="1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right"/>
    </xf>
    <xf numFmtId="4" fontId="30" fillId="0" borderId="2" xfId="0" applyNumberFormat="1" applyFont="1" applyBorder="1" applyAlignment="1">
      <alignment horizontal="center"/>
    </xf>
    <xf numFmtId="4" fontId="30" fillId="0" borderId="10" xfId="1" applyNumberFormat="1" applyFont="1" applyFill="1" applyBorder="1" applyAlignment="1" applyProtection="1">
      <alignment horizontal="center"/>
    </xf>
    <xf numFmtId="4" fontId="30" fillId="0" borderId="10" xfId="1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1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0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165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2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4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2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4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4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0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5" fillId="0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5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6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3" fontId="26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4" fontId="26" fillId="0" borderId="10" xfId="1" applyNumberFormat="1" applyFont="1" applyBorder="1" applyAlignment="1">
      <alignment horizontal="center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7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4" fillId="0" borderId="2" xfId="0" applyNumberFormat="1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vertical="center" wrapText="1"/>
    </xf>
    <xf numFmtId="0" fontId="64" fillId="0" borderId="2" xfId="0" applyFont="1" applyFill="1" applyBorder="1" applyAlignment="1">
      <alignment horizontal="center" vertical="center"/>
    </xf>
    <xf numFmtId="4" fontId="64" fillId="0" borderId="2" xfId="1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4" fillId="0" borderId="2" xfId="0" applyNumberFormat="1" applyFont="1" applyBorder="1" applyAlignment="1">
      <alignment horizontal="center" vertical="center"/>
    </xf>
    <xf numFmtId="3" fontId="64" fillId="0" borderId="2" xfId="1" applyNumberFormat="1" applyFont="1" applyFill="1" applyBorder="1" applyAlignment="1" applyProtection="1">
      <alignment horizontal="center" vertical="center"/>
    </xf>
    <xf numFmtId="4" fontId="64" fillId="0" borderId="2" xfId="1" applyNumberFormat="1" applyFont="1" applyBorder="1" applyAlignment="1">
      <alignment horizontal="center" vertical="center"/>
    </xf>
    <xf numFmtId="4" fontId="62" fillId="4" borderId="2" xfId="1" applyNumberFormat="1" applyFont="1" applyFill="1" applyBorder="1" applyAlignment="1">
      <alignment horizontal="center" vertical="center"/>
    </xf>
    <xf numFmtId="1" fontId="64" fillId="4" borderId="2" xfId="0" applyNumberFormat="1" applyFont="1" applyFill="1" applyBorder="1" applyAlignment="1">
      <alignment horizontal="center" vertical="center"/>
    </xf>
    <xf numFmtId="1" fontId="64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4" fontId="21" fillId="0" borderId="13" xfId="1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8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6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1" fontId="26" fillId="0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164" fontId="21" fillId="0" borderId="2" xfId="1" applyFont="1" applyFill="1" applyBorder="1" applyAlignment="1" applyProtection="1">
      <alignment vertical="center"/>
    </xf>
    <xf numFmtId="164" fontId="22" fillId="4" borderId="2" xfId="1" applyFont="1" applyFill="1" applyBorder="1" applyAlignment="1">
      <alignment horizontal="center" vertical="center"/>
    </xf>
    <xf numFmtId="167" fontId="21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2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0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0" fillId="0" borderId="2" xfId="0" applyNumberFormat="1" applyFont="1" applyBorder="1" applyAlignment="1">
      <alignment horizontal="center" vertical="center"/>
    </xf>
    <xf numFmtId="0" fontId="70" fillId="0" borderId="9" xfId="0" applyFont="1" applyFill="1" applyBorder="1" applyAlignment="1">
      <alignment horizontal="center" vertical="center"/>
    </xf>
    <xf numFmtId="0" fontId="70" fillId="0" borderId="5" xfId="0" applyFont="1" applyFill="1" applyBorder="1" applyAlignment="1">
      <alignment horizontal="center" vertical="center"/>
    </xf>
    <xf numFmtId="0" fontId="70" fillId="0" borderId="5" xfId="0" applyFont="1" applyFill="1" applyBorder="1" applyAlignment="1">
      <alignment vertical="center" wrapText="1"/>
    </xf>
    <xf numFmtId="0" fontId="70" fillId="10" borderId="5" xfId="0" applyFont="1" applyFill="1" applyBorder="1" applyAlignment="1">
      <alignment horizontal="center" vertical="center"/>
    </xf>
    <xf numFmtId="4" fontId="70" fillId="0" borderId="5" xfId="1" applyNumberFormat="1" applyFont="1" applyFill="1" applyBorder="1" applyAlignment="1" applyProtection="1">
      <alignment horizontal="center" vertical="center"/>
    </xf>
    <xf numFmtId="0" fontId="70" fillId="0" borderId="7" xfId="0" applyFont="1" applyFill="1" applyBorder="1" applyAlignment="1" applyProtection="1">
      <alignment horizontal="center" vertical="center"/>
      <protection locked="0"/>
    </xf>
    <xf numFmtId="4" fontId="71" fillId="4" borderId="7" xfId="1" applyNumberFormat="1" applyFont="1" applyFill="1" applyBorder="1" applyAlignment="1">
      <alignment horizontal="center" vertical="center"/>
    </xf>
    <xf numFmtId="1" fontId="70" fillId="4" borderId="2" xfId="1" applyNumberFormat="1" applyFont="1" applyFill="1" applyBorder="1" applyAlignment="1">
      <alignment horizontal="center" vertical="center"/>
    </xf>
    <xf numFmtId="1" fontId="70" fillId="4" borderId="7" xfId="1" applyNumberFormat="1" applyFont="1" applyFill="1" applyBorder="1" applyAlignment="1">
      <alignment horizontal="center" vertical="center"/>
    </xf>
    <xf numFmtId="4" fontId="70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75" fillId="0" borderId="2" xfId="0" applyFont="1" applyFill="1" applyBorder="1" applyAlignment="1">
      <alignment horizontal="left"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5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0" fillId="0" borderId="2" xfId="0" applyFont="1" applyFill="1" applyBorder="1" applyAlignment="1">
      <alignment horizontal="center" wrapText="1"/>
    </xf>
    <xf numFmtId="0" fontId="70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2" fillId="5" borderId="0" xfId="0" applyFont="1" applyFill="1" applyBorder="1" applyAlignment="1">
      <alignment horizontal="center" wrapText="1"/>
    </xf>
    <xf numFmtId="0" fontId="71" fillId="0" borderId="0" xfId="0" applyFont="1" applyBorder="1" applyAlignment="1">
      <alignment horizontal="center" wrapText="1"/>
    </xf>
    <xf numFmtId="0" fontId="71" fillId="0" borderId="8" xfId="0" applyFont="1" applyBorder="1" applyAlignment="1">
      <alignment horizontal="center" wrapText="1"/>
    </xf>
    <xf numFmtId="0" fontId="70" fillId="0" borderId="15" xfId="0" applyFont="1" applyFill="1" applyBorder="1" applyAlignment="1">
      <alignment wrapText="1"/>
    </xf>
    <xf numFmtId="0" fontId="64" fillId="0" borderId="0" xfId="0" applyFont="1" applyFill="1" applyBorder="1" applyAlignment="1">
      <alignment wrapText="1"/>
    </xf>
    <xf numFmtId="3" fontId="70" fillId="0" borderId="5" xfId="1" applyNumberFormat="1" applyFont="1" applyFill="1" applyBorder="1" applyAlignment="1" applyProtection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1" fontId="70" fillId="0" borderId="2" xfId="0" applyNumberFormat="1" applyFont="1" applyFill="1" applyBorder="1" applyAlignment="1">
      <alignment horizontal="center" vertical="center"/>
    </xf>
    <xf numFmtId="1" fontId="70" fillId="0" borderId="7" xfId="1" applyNumberFormat="1" applyFont="1" applyFill="1" applyBorder="1" applyAlignment="1">
      <alignment horizontal="center" vertical="center"/>
    </xf>
    <xf numFmtId="4" fontId="71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1" fillId="4" borderId="2" xfId="1" applyNumberFormat="1" applyFont="1" applyFill="1" applyBorder="1" applyAlignment="1">
      <alignment horizontal="center" vertical="center"/>
    </xf>
    <xf numFmtId="169" fontId="70" fillId="0" borderId="14" xfId="0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left" vertical="center" wrapText="1"/>
    </xf>
    <xf numFmtId="4" fontId="70" fillId="0" borderId="2" xfId="1" applyNumberFormat="1" applyFont="1" applyFill="1" applyBorder="1" applyAlignment="1">
      <alignment horizontal="center" vertical="center"/>
    </xf>
    <xf numFmtId="0" fontId="70" fillId="0" borderId="7" xfId="0" applyFont="1" applyFill="1" applyBorder="1" applyAlignment="1">
      <alignment horizontal="center" vertical="center"/>
    </xf>
    <xf numFmtId="1" fontId="70" fillId="4" borderId="2" xfId="0" applyNumberFormat="1" applyFont="1" applyFill="1" applyBorder="1" applyAlignment="1">
      <alignment horizontal="center" vertical="center"/>
    </xf>
    <xf numFmtId="169" fontId="70" fillId="0" borderId="9" xfId="0" applyNumberFormat="1" applyFont="1" applyBorder="1" applyAlignment="1">
      <alignment horizontal="center" vertical="center"/>
    </xf>
    <xf numFmtId="1" fontId="70" fillId="0" borderId="2" xfId="1" applyNumberFormat="1" applyFont="1" applyFill="1" applyBorder="1" applyAlignment="1">
      <alignment horizontal="center" vertical="center"/>
    </xf>
    <xf numFmtId="169" fontId="70" fillId="0" borderId="9" xfId="0" applyNumberFormat="1" applyFont="1" applyFill="1" applyBorder="1" applyAlignment="1">
      <alignment horizontal="center" vertical="center"/>
    </xf>
    <xf numFmtId="169" fontId="70" fillId="0" borderId="10" xfId="0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vertical="center" wrapText="1"/>
    </xf>
    <xf numFmtId="4" fontId="70" fillId="0" borderId="2" xfId="1" applyNumberFormat="1" applyFont="1" applyBorder="1" applyAlignment="1">
      <alignment horizontal="center" vertical="center"/>
    </xf>
    <xf numFmtId="169" fontId="70" fillId="0" borderId="10" xfId="0" applyNumberFormat="1" applyFont="1" applyBorder="1" applyAlignment="1">
      <alignment horizontal="center" vertical="center"/>
    </xf>
    <xf numFmtId="169" fontId="70" fillId="0" borderId="11" xfId="0" applyNumberFormat="1" applyFont="1" applyBorder="1" applyAlignment="1">
      <alignment horizontal="center" vertical="center"/>
    </xf>
    <xf numFmtId="0" fontId="70" fillId="0" borderId="22" xfId="0" applyFont="1" applyFill="1" applyBorder="1" applyAlignment="1">
      <alignment horizontal="center" vertical="center"/>
    </xf>
    <xf numFmtId="0" fontId="70" fillId="0" borderId="6" xfId="0" applyFont="1" applyFill="1" applyBorder="1" applyAlignment="1">
      <alignment horizontal="center" vertical="center"/>
    </xf>
    <xf numFmtId="0" fontId="70" fillId="0" borderId="6" xfId="0" applyFont="1" applyFill="1" applyBorder="1" applyAlignment="1">
      <alignment vertical="center" wrapText="1"/>
    </xf>
    <xf numFmtId="4" fontId="70" fillId="0" borderId="6" xfId="1" applyNumberFormat="1" applyFont="1" applyFill="1" applyBorder="1" applyAlignment="1" applyProtection="1">
      <alignment horizontal="center" vertical="center"/>
    </xf>
    <xf numFmtId="169" fontId="70" fillId="0" borderId="19" xfId="0" applyNumberFormat="1" applyFont="1" applyBorder="1" applyAlignment="1">
      <alignment horizontal="center" vertical="center"/>
    </xf>
    <xf numFmtId="0" fontId="70" fillId="0" borderId="8" xfId="0" applyFont="1" applyFill="1" applyBorder="1" applyAlignment="1">
      <alignment horizontal="center" vertical="center"/>
    </xf>
    <xf numFmtId="0" fontId="70" fillId="0" borderId="8" xfId="0" applyFont="1" applyFill="1" applyBorder="1" applyAlignment="1">
      <alignment vertical="center" wrapText="1"/>
    </xf>
    <xf numFmtId="4" fontId="70" fillId="0" borderId="8" xfId="1" applyNumberFormat="1" applyFont="1" applyFill="1" applyBorder="1" applyAlignment="1" applyProtection="1">
      <alignment horizontal="center" vertical="center"/>
    </xf>
    <xf numFmtId="3" fontId="70" fillId="0" borderId="6" xfId="1" applyNumberFormat="1" applyFont="1" applyFill="1" applyBorder="1" applyAlignment="1" applyProtection="1">
      <alignment horizontal="center" vertical="center"/>
    </xf>
    <xf numFmtId="0" fontId="70" fillId="0" borderId="11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0" fillId="0" borderId="11" xfId="0" applyFont="1" applyFill="1" applyBorder="1" applyAlignment="1">
      <alignment vertical="center" wrapText="1"/>
    </xf>
    <xf numFmtId="4" fontId="70" fillId="0" borderId="2" xfId="1" applyNumberFormat="1" applyFont="1" applyFill="1" applyBorder="1" applyAlignment="1" applyProtection="1">
      <alignment horizontal="center" vertical="center"/>
    </xf>
    <xf numFmtId="0" fontId="70" fillId="0" borderId="2" xfId="0" applyFont="1" applyFill="1" applyBorder="1" applyAlignment="1" applyProtection="1">
      <alignment horizontal="center" vertical="center"/>
      <protection locked="0"/>
    </xf>
    <xf numFmtId="3" fontId="70" fillId="0" borderId="2" xfId="1" applyNumberFormat="1" applyFont="1" applyFill="1" applyBorder="1" applyAlignment="1" applyProtection="1">
      <alignment horizontal="center" vertical="center"/>
    </xf>
    <xf numFmtId="169" fontId="70" fillId="0" borderId="2" xfId="0" applyNumberFormat="1" applyFont="1" applyFill="1" applyBorder="1" applyAlignment="1">
      <alignment horizontal="center" vertical="center"/>
    </xf>
    <xf numFmtId="4" fontId="70" fillId="0" borderId="0" xfId="1" applyNumberFormat="1" applyFont="1" applyFill="1" applyBorder="1" applyAlignment="1" applyProtection="1">
      <alignment horizontal="center" vertical="center"/>
    </xf>
    <xf numFmtId="0" fontId="70" fillId="0" borderId="7" xfId="0" applyFont="1" applyFill="1" applyBorder="1" applyAlignment="1">
      <alignment vertical="center" wrapText="1"/>
    </xf>
    <xf numFmtId="0" fontId="70" fillId="0" borderId="19" xfId="0" applyFont="1" applyFill="1" applyBorder="1" applyAlignment="1">
      <alignment horizontal="center" vertical="center"/>
    </xf>
    <xf numFmtId="3" fontId="70" fillId="0" borderId="8" xfId="1" applyNumberFormat="1" applyFont="1" applyFill="1" applyBorder="1" applyAlignment="1" applyProtection="1">
      <alignment horizontal="center" vertical="center"/>
    </xf>
    <xf numFmtId="169" fontId="70" fillId="0" borderId="22" xfId="0" applyNumberFormat="1" applyFont="1" applyBorder="1" applyAlignment="1">
      <alignment horizontal="center" vertical="center"/>
    </xf>
    <xf numFmtId="0" fontId="70" fillId="0" borderId="13" xfId="0" applyFont="1" applyFill="1" applyBorder="1" applyAlignment="1" applyProtection="1">
      <alignment horizontal="center" vertical="center"/>
      <protection locked="0"/>
    </xf>
    <xf numFmtId="1" fontId="70" fillId="4" borderId="11" xfId="1" applyNumberFormat="1" applyFont="1" applyFill="1" applyBorder="1" applyAlignment="1">
      <alignment horizontal="center" vertical="center"/>
    </xf>
    <xf numFmtId="1" fontId="70" fillId="4" borderId="13" xfId="1" applyNumberFormat="1" applyFont="1" applyFill="1" applyBorder="1" applyAlignment="1">
      <alignment horizontal="center" vertical="center"/>
    </xf>
    <xf numFmtId="169" fontId="70" fillId="0" borderId="18" xfId="0" applyNumberFormat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Fill="1" applyBorder="1" applyAlignment="1">
      <alignment wrapText="1"/>
    </xf>
    <xf numFmtId="0" fontId="70" fillId="0" borderId="0" xfId="0" applyFont="1" applyFill="1" applyBorder="1"/>
    <xf numFmtId="4" fontId="71" fillId="0" borderId="0" xfId="0" applyNumberFormat="1" applyFont="1" applyFill="1" applyBorder="1" applyAlignment="1">
      <alignment horizontal="center"/>
    </xf>
    <xf numFmtId="4" fontId="62" fillId="0" borderId="0" xfId="0" applyNumberFormat="1" applyFont="1" applyFill="1" applyBorder="1" applyAlignment="1">
      <alignment horizontal="center"/>
    </xf>
    <xf numFmtId="0" fontId="62" fillId="0" borderId="0" xfId="0" applyFont="1" applyFill="1" applyBorder="1" applyAlignment="1">
      <alignment horizontal="center"/>
    </xf>
    <xf numFmtId="4" fontId="79" fillId="0" borderId="0" xfId="0" applyNumberFormat="1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6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1" fillId="0" borderId="2" xfId="1" applyNumberFormat="1" applyFont="1" applyFill="1" applyBorder="1" applyAlignment="1">
      <alignment horizontal="center"/>
    </xf>
    <xf numFmtId="0" fontId="82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3" fillId="0" borderId="0" xfId="0" applyFont="1"/>
    <xf numFmtId="4" fontId="84" fillId="0" borderId="2" xfId="1" applyNumberFormat="1" applyFont="1" applyFill="1" applyBorder="1" applyAlignment="1">
      <alignment horizontal="center"/>
    </xf>
    <xf numFmtId="0" fontId="85" fillId="0" borderId="2" xfId="0" applyFont="1" applyFill="1" applyBorder="1" applyAlignment="1" applyProtection="1">
      <alignment horizontal="center" vertical="center"/>
      <protection locked="0"/>
    </xf>
    <xf numFmtId="0" fontId="85" fillId="0" borderId="0" xfId="0" applyFont="1" applyFill="1" applyBorder="1" applyAlignment="1">
      <alignment horizontal="center"/>
    </xf>
    <xf numFmtId="0" fontId="86" fillId="0" borderId="0" xfId="0" applyFont="1" applyBorder="1"/>
    <xf numFmtId="0" fontId="85" fillId="0" borderId="0" xfId="0" applyFont="1" applyBorder="1"/>
    <xf numFmtId="0" fontId="87" fillId="0" borderId="0" xfId="0" applyFont="1"/>
    <xf numFmtId="164" fontId="83" fillId="0" borderId="0" xfId="1" applyFont="1"/>
    <xf numFmtId="0" fontId="88" fillId="0" borderId="0" xfId="0" applyFont="1"/>
    <xf numFmtId="0" fontId="85" fillId="0" borderId="0" xfId="0" applyFont="1"/>
    <xf numFmtId="164" fontId="85" fillId="0" borderId="0" xfId="0" applyNumberFormat="1" applyFont="1"/>
    <xf numFmtId="0" fontId="83" fillId="0" borderId="0" xfId="0" applyFont="1" applyFill="1" applyBorder="1" applyAlignment="1">
      <alignment horizontal="center"/>
    </xf>
    <xf numFmtId="0" fontId="89" fillId="0" borderId="0" xfId="0" applyFont="1" applyFill="1"/>
    <xf numFmtId="0" fontId="90" fillId="0" borderId="0" xfId="0" applyFont="1" applyBorder="1" applyAlignment="1"/>
    <xf numFmtId="0" fontId="91" fillId="0" borderId="0" xfId="0" applyFont="1" applyFill="1" applyBorder="1"/>
    <xf numFmtId="1" fontId="69" fillId="0" borderId="0" xfId="0" applyNumberFormat="1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164" fontId="91" fillId="0" borderId="0" xfId="1" applyFont="1" applyFill="1" applyBorder="1" applyAlignment="1">
      <alignment horizontal="center"/>
    </xf>
    <xf numFmtId="0" fontId="91" fillId="0" borderId="0" xfId="0" applyFont="1"/>
    <xf numFmtId="164" fontId="91" fillId="0" borderId="0" xfId="1" applyFont="1" applyAlignment="1">
      <alignment wrapText="1"/>
    </xf>
    <xf numFmtId="164" fontId="91" fillId="0" borderId="0" xfId="0" applyNumberFormat="1" applyFont="1" applyAlignment="1">
      <alignment wrapText="1"/>
    </xf>
    <xf numFmtId="0" fontId="92" fillId="0" borderId="0" xfId="0" applyFont="1" applyFill="1" applyBorder="1" applyAlignment="1">
      <alignment horizontal="center"/>
    </xf>
    <xf numFmtId="0" fontId="92" fillId="0" borderId="0" xfId="0" applyFont="1"/>
    <xf numFmtId="164" fontId="92" fillId="0" borderId="0" xfId="0" applyNumberFormat="1" applyFont="1" applyAlignment="1">
      <alignment horizontal="center"/>
    </xf>
    <xf numFmtId="1" fontId="91" fillId="0" borderId="0" xfId="0" applyNumberFormat="1" applyFont="1"/>
    <xf numFmtId="164" fontId="91" fillId="0" borderId="0" xfId="0" applyNumberFormat="1" applyFont="1"/>
    <xf numFmtId="0" fontId="93" fillId="0" borderId="0" xfId="0" applyFont="1" applyAlignment="1">
      <alignment horizontal="center"/>
    </xf>
    <xf numFmtId="164" fontId="91" fillId="0" borderId="0" xfId="1" applyFont="1" applyAlignment="1">
      <alignment horizontal="center"/>
    </xf>
    <xf numFmtId="0" fontId="93" fillId="0" borderId="0" xfId="0" applyFont="1"/>
    <xf numFmtId="164" fontId="91" fillId="0" borderId="0" xfId="1" applyFont="1"/>
    <xf numFmtId="164" fontId="93" fillId="0" borderId="0" xfId="0" applyNumberFormat="1" applyFont="1"/>
    <xf numFmtId="4" fontId="66" fillId="0" borderId="2" xfId="1" applyNumberFormat="1" applyFont="1" applyFill="1" applyBorder="1" applyAlignment="1">
      <alignment horizontal="center" vertical="center"/>
    </xf>
    <xf numFmtId="4" fontId="66" fillId="4" borderId="2" xfId="1" applyNumberFormat="1" applyFont="1" applyFill="1" applyBorder="1" applyAlignment="1">
      <alignment horizontal="center" vertical="center"/>
    </xf>
    <xf numFmtId="1" fontId="91" fillId="0" borderId="0" xfId="0" applyNumberFormat="1" applyFont="1" applyBorder="1" applyAlignment="1"/>
    <xf numFmtId="164" fontId="91" fillId="0" borderId="0" xfId="1" applyFont="1" applyBorder="1" applyAlignment="1"/>
    <xf numFmtId="164" fontId="91" fillId="0" borderId="0" xfId="1" applyFont="1" applyFill="1" applyBorder="1" applyAlignment="1">
      <alignment horizontal="center" vertical="center"/>
    </xf>
    <xf numFmtId="4" fontId="84" fillId="4" borderId="2" xfId="1" applyNumberFormat="1" applyFont="1" applyFill="1" applyBorder="1" applyAlignment="1">
      <alignment horizontal="center"/>
    </xf>
    <xf numFmtId="4" fontId="66" fillId="0" borderId="2" xfId="1" applyNumberFormat="1" applyFont="1" applyFill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4" fillId="0" borderId="2" xfId="0" applyFont="1" applyFill="1" applyBorder="1" applyAlignment="1">
      <alignment horizontal="center" wrapText="1"/>
    </xf>
    <xf numFmtId="168" fontId="64" fillId="0" borderId="2" xfId="1" applyNumberFormat="1" applyFont="1" applyFill="1" applyBorder="1" applyAlignment="1">
      <alignment horizontal="center" vertical="center"/>
    </xf>
    <xf numFmtId="0" fontId="94" fillId="0" borderId="2" xfId="0" applyFont="1" applyBorder="1" applyAlignment="1">
      <alignment horizontal="center"/>
    </xf>
    <xf numFmtId="0" fontId="69" fillId="0" borderId="0" xfId="0" applyFont="1" applyBorder="1"/>
    <xf numFmtId="0" fontId="69" fillId="0" borderId="0" xfId="0" applyFont="1"/>
    <xf numFmtId="1" fontId="69" fillId="0" borderId="0" xfId="0" applyNumberFormat="1" applyFont="1" applyBorder="1" applyAlignment="1">
      <alignment horizontal="center"/>
    </xf>
    <xf numFmtId="164" fontId="91" fillId="0" borderId="0" xfId="1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4" fillId="0" borderId="0" xfId="0" applyFont="1" applyBorder="1" applyAlignment="1"/>
    <xf numFmtId="4" fontId="81" fillId="0" borderId="2" xfId="1" applyNumberFormat="1" applyFont="1" applyFill="1" applyBorder="1" applyAlignment="1">
      <alignment horizontal="center" vertical="center"/>
    </xf>
    <xf numFmtId="0" fontId="91" fillId="0" borderId="0" xfId="0" applyFont="1" applyAlignment="1">
      <alignment vertical="center"/>
    </xf>
    <xf numFmtId="4" fontId="81" fillId="4" borderId="2" xfId="1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164" fontId="91" fillId="0" borderId="0" xfId="1" applyFont="1" applyAlignment="1">
      <alignment horizontal="center" vertical="center"/>
    </xf>
    <xf numFmtId="164" fontId="69" fillId="0" borderId="0" xfId="0" applyNumberFormat="1" applyFont="1" applyAlignment="1">
      <alignment horizontal="center" vertical="center"/>
    </xf>
    <xf numFmtId="4" fontId="84" fillId="0" borderId="2" xfId="1" applyNumberFormat="1" applyFont="1" applyFill="1" applyBorder="1" applyAlignment="1">
      <alignment horizontal="center" vertical="center"/>
    </xf>
    <xf numFmtId="4" fontId="84" fillId="4" borderId="2" xfId="1" applyNumberFormat="1" applyFont="1" applyFill="1" applyBorder="1" applyAlignment="1">
      <alignment horizontal="center" vertical="center"/>
    </xf>
    <xf numFmtId="164" fontId="69" fillId="0" borderId="0" xfId="0" applyNumberFormat="1" applyFont="1"/>
    <xf numFmtId="4" fontId="81" fillId="0" borderId="7" xfId="1" applyNumberFormat="1" applyFont="1" applyFill="1" applyBorder="1" applyAlignment="1">
      <alignment horizontal="center" vertical="center"/>
    </xf>
    <xf numFmtId="0" fontId="69" fillId="0" borderId="0" xfId="0" applyFont="1" applyAlignment="1"/>
    <xf numFmtId="164" fontId="91" fillId="0" borderId="0" xfId="1" applyFont="1" applyAlignment="1"/>
    <xf numFmtId="0" fontId="91" fillId="0" borderId="0" xfId="0" applyFont="1" applyAlignment="1"/>
    <xf numFmtId="164" fontId="91" fillId="0" borderId="0" xfId="0" applyNumberFormat="1" applyFont="1" applyAlignment="1"/>
    <xf numFmtId="0" fontId="86" fillId="0" borderId="7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3" fillId="0" borderId="0" xfId="1" applyFont="1" applyFill="1" applyBorder="1" applyAlignment="1">
      <alignment horizontal="center" vertical="center"/>
    </xf>
    <xf numFmtId="0" fontId="85" fillId="0" borderId="0" xfId="0" applyFont="1" applyAlignment="1">
      <alignment vertical="center"/>
    </xf>
    <xf numFmtId="164" fontId="83" fillId="0" borderId="0" xfId="1" applyFont="1" applyAlignment="1">
      <alignment vertical="center"/>
    </xf>
    <xf numFmtId="0" fontId="83" fillId="0" borderId="0" xfId="0" applyFont="1" applyAlignment="1">
      <alignment vertical="center"/>
    </xf>
    <xf numFmtId="164" fontId="83" fillId="0" borderId="0" xfId="0" applyNumberFormat="1" applyFont="1" applyAlignment="1">
      <alignment vertical="center"/>
    </xf>
    <xf numFmtId="4" fontId="95" fillId="4" borderId="2" xfId="1" applyNumberFormat="1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164" fontId="83" fillId="0" borderId="0" xfId="1" applyFont="1" applyBorder="1" applyAlignment="1">
      <alignment horizontal="center" vertical="center"/>
    </xf>
    <xf numFmtId="0" fontId="69" fillId="0" borderId="0" xfId="0" applyFont="1" applyBorder="1" applyAlignment="1">
      <alignment horizontal="center"/>
    </xf>
    <xf numFmtId="0" fontId="69" fillId="0" borderId="0" xfId="0" applyFont="1" applyAlignment="1">
      <alignment horizontal="center"/>
    </xf>
    <xf numFmtId="3" fontId="75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1" fillId="0" borderId="0" xfId="1" applyFont="1" applyBorder="1"/>
    <xf numFmtId="1" fontId="69" fillId="0" borderId="0" xfId="0" applyNumberFormat="1" applyFont="1" applyBorder="1"/>
    <xf numFmtId="4" fontId="81" fillId="4" borderId="2" xfId="1" applyNumberFormat="1" applyFont="1" applyFill="1" applyBorder="1" applyAlignment="1">
      <alignment horizontal="center"/>
    </xf>
    <xf numFmtId="4" fontId="81" fillId="3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5" fillId="0" borderId="0" xfId="0" applyFont="1" applyBorder="1"/>
    <xf numFmtId="0" fontId="75" fillId="0" borderId="0" xfId="0" applyFont="1" applyBorder="1" applyAlignment="1">
      <alignment horizontal="center"/>
    </xf>
    <xf numFmtId="164" fontId="91" fillId="0" borderId="0" xfId="1" applyFont="1" applyBorder="1" applyAlignment="1">
      <alignment wrapText="1"/>
    </xf>
    <xf numFmtId="0" fontId="75" fillId="0" borderId="0" xfId="0" applyFont="1"/>
    <xf numFmtId="4" fontId="81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5" fillId="0" borderId="0" xfId="0" applyFont="1" applyFill="1" applyBorder="1" applyAlignment="1">
      <alignment horizontal="center"/>
    </xf>
    <xf numFmtId="164" fontId="91" fillId="0" borderId="0" xfId="1" applyFont="1" applyFill="1" applyBorder="1"/>
    <xf numFmtId="4" fontId="81" fillId="3" borderId="2" xfId="1" applyNumberFormat="1" applyFont="1" applyFill="1" applyBorder="1" applyAlignment="1">
      <alignment horizontal="center" vertical="center"/>
    </xf>
    <xf numFmtId="4" fontId="81" fillId="0" borderId="7" xfId="1" applyNumberFormat="1" applyFont="1" applyFill="1" applyBorder="1" applyAlignment="1">
      <alignment horizontal="center"/>
    </xf>
    <xf numFmtId="4" fontId="81" fillId="0" borderId="11" xfId="1" applyNumberFormat="1" applyFont="1" applyFill="1" applyBorder="1" applyAlignment="1">
      <alignment horizontal="center"/>
    </xf>
    <xf numFmtId="4" fontId="84" fillId="0" borderId="7" xfId="1" applyNumberFormat="1" applyFont="1" applyFill="1" applyBorder="1" applyAlignment="1">
      <alignment horizontal="center" vertical="center"/>
    </xf>
    <xf numFmtId="0" fontId="96" fillId="0" borderId="0" xfId="0" applyFont="1" applyBorder="1" applyAlignment="1"/>
    <xf numFmtId="4" fontId="81" fillId="4" borderId="7" xfId="1" applyNumberFormat="1" applyFont="1" applyFill="1" applyBorder="1" applyAlignment="1">
      <alignment horizontal="center" vertical="center"/>
    </xf>
    <xf numFmtId="4" fontId="66" fillId="0" borderId="7" xfId="1" applyNumberFormat="1" applyFont="1" applyFill="1" applyBorder="1" applyAlignment="1">
      <alignment horizontal="center" vertical="center"/>
    </xf>
    <xf numFmtId="4" fontId="66" fillId="0" borderId="7" xfId="1" applyNumberFormat="1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164" fontId="91" fillId="0" borderId="0" xfId="1" applyFont="1" applyFill="1" applyAlignment="1">
      <alignment horizontal="center"/>
    </xf>
    <xf numFmtId="0" fontId="91" fillId="0" borderId="0" xfId="0" applyFont="1" applyBorder="1" applyAlignment="1">
      <alignment vertical="center"/>
    </xf>
    <xf numFmtId="4" fontId="75" fillId="6" borderId="2" xfId="1" applyNumberFormat="1" applyFont="1" applyFill="1" applyBorder="1" applyAlignment="1" applyProtection="1">
      <alignment horizontal="center"/>
    </xf>
    <xf numFmtId="0" fontId="84" fillId="0" borderId="2" xfId="0" applyFont="1" applyBorder="1" applyAlignment="1">
      <alignment horizontal="center" vertical="center" wrapText="1"/>
    </xf>
    <xf numFmtId="14" fontId="69" fillId="0" borderId="0" xfId="0" applyNumberFormat="1" applyFont="1" applyBorder="1" applyAlignment="1">
      <alignment horizontal="center"/>
    </xf>
    <xf numFmtId="164" fontId="91" fillId="0" borderId="0" xfId="1" applyNumberFormat="1" applyFont="1"/>
    <xf numFmtId="164" fontId="91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16" fontId="26" fillId="0" borderId="2" xfId="3" applyNumberFormat="1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169" fontId="21" fillId="0" borderId="15" xfId="0" applyNumberFormat="1" applyFont="1" applyFill="1" applyBorder="1" applyAlignment="1">
      <alignment horizontal="center"/>
    </xf>
    <xf numFmtId="1" fontId="21" fillId="0" borderId="15" xfId="1" applyNumberFormat="1" applyFont="1" applyFill="1" applyBorder="1" applyAlignment="1" applyProtection="1">
      <alignment horizontal="center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7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1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8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0" fillId="3" borderId="2" xfId="1" applyNumberFormat="1" applyFont="1" applyFill="1" applyBorder="1" applyAlignment="1">
      <alignment horizontal="center" vertical="center"/>
    </xf>
    <xf numFmtId="1" fontId="70" fillId="3" borderId="7" xfId="1" applyNumberFormat="1" applyFont="1" applyFill="1" applyBorder="1" applyAlignment="1">
      <alignment horizontal="center" vertical="center"/>
    </xf>
    <xf numFmtId="4" fontId="81" fillId="3" borderId="7" xfId="1" applyNumberFormat="1" applyFont="1" applyFill="1" applyBorder="1" applyAlignment="1">
      <alignment horizontal="center" vertical="center"/>
    </xf>
    <xf numFmtId="2" fontId="86" fillId="0" borderId="0" xfId="0" applyNumberFormat="1" applyFont="1" applyBorder="1"/>
    <xf numFmtId="2" fontId="70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6" fillId="3" borderId="2" xfId="1" applyNumberFormat="1" applyFont="1" applyFill="1" applyBorder="1" applyAlignment="1">
      <alignment horizontal="center" vertical="center"/>
    </xf>
    <xf numFmtId="4" fontId="66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2" fillId="0" borderId="0" xfId="0" applyNumberFormat="1" applyFont="1"/>
    <xf numFmtId="164" fontId="99" fillId="0" borderId="0" xfId="1" applyFont="1" applyFill="1" applyBorder="1" applyAlignment="1">
      <alignment horizontal="center"/>
    </xf>
    <xf numFmtId="2" fontId="92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4" fontId="75" fillId="15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6" fillId="0" borderId="11" xfId="1" applyNumberFormat="1" applyFont="1" applyFill="1" applyBorder="1" applyAlignment="1">
      <alignment horizontal="center" vertical="center"/>
    </xf>
    <xf numFmtId="164" fontId="91" fillId="0" borderId="0" xfId="1" applyFont="1" applyBorder="1" applyAlignment="1">
      <alignment horizontal="center"/>
    </xf>
    <xf numFmtId="0" fontId="75" fillId="0" borderId="7" xfId="0" applyFont="1" applyBorder="1" applyAlignment="1">
      <alignment horizontal="center"/>
    </xf>
    <xf numFmtId="4" fontId="66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vertical="center" wrapText="1"/>
    </xf>
    <xf numFmtId="0" fontId="62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0" fontId="64" fillId="0" borderId="11" xfId="0" applyFont="1" applyFill="1" applyBorder="1" applyAlignment="1">
      <alignment horizontal="left" vertical="center" wrapText="1"/>
    </xf>
    <xf numFmtId="1" fontId="70" fillId="6" borderId="2" xfId="1" applyNumberFormat="1" applyFont="1" applyFill="1" applyBorder="1" applyAlignment="1">
      <alignment horizontal="center" vertical="center"/>
    </xf>
    <xf numFmtId="1" fontId="70" fillId="6" borderId="7" xfId="1" applyNumberFormat="1" applyFont="1" applyFill="1" applyBorder="1" applyAlignment="1">
      <alignment horizontal="center" vertical="center"/>
    </xf>
    <xf numFmtId="4" fontId="46" fillId="16" borderId="2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4" fontId="100" fillId="0" borderId="2" xfId="1" applyNumberFormat="1" applyFont="1" applyFill="1" applyBorder="1" applyAlignment="1">
      <alignment horizontal="center" wrapText="1"/>
    </xf>
    <xf numFmtId="4" fontId="100" fillId="3" borderId="2" xfId="1" applyNumberFormat="1" applyFont="1" applyFill="1" applyBorder="1" applyAlignment="1">
      <alignment horizontal="center" wrapText="1"/>
    </xf>
    <xf numFmtId="4" fontId="66" fillId="0" borderId="11" xfId="1" applyNumberFormat="1" applyFont="1" applyFill="1" applyBorder="1" applyAlignment="1">
      <alignment horizontal="center" wrapText="1"/>
    </xf>
    <xf numFmtId="4" fontId="66" fillId="0" borderId="7" xfId="1" applyNumberFormat="1" applyFont="1" applyFill="1" applyBorder="1" applyAlignment="1">
      <alignment horizontal="center" wrapText="1"/>
    </xf>
    <xf numFmtId="1" fontId="21" fillId="6" borderId="2" xfId="1" applyNumberFormat="1" applyFont="1" applyFill="1" applyBorder="1" applyAlignment="1">
      <alignment horizontal="center" vertical="center"/>
    </xf>
    <xf numFmtId="0" fontId="69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1" fillId="0" borderId="0" xfId="0" applyFont="1" applyAlignment="1">
      <alignment wrapText="1"/>
    </xf>
    <xf numFmtId="0" fontId="39" fillId="3" borderId="2" xfId="0" applyFont="1" applyFill="1" applyBorder="1"/>
    <xf numFmtId="4" fontId="27" fillId="0" borderId="2" xfId="1" applyNumberFormat="1" applyFont="1" applyFill="1" applyBorder="1" applyAlignment="1" applyProtection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4" fontId="69" fillId="0" borderId="2" xfId="1" applyNumberFormat="1" applyFont="1" applyFill="1" applyBorder="1" applyAlignment="1">
      <alignment horizontal="center"/>
    </xf>
    <xf numFmtId="0" fontId="84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5" fillId="3" borderId="2" xfId="1" applyNumberFormat="1" applyFont="1" applyFill="1" applyBorder="1" applyAlignment="1">
      <alignment horizontal="center"/>
    </xf>
    <xf numFmtId="4" fontId="75" fillId="0" borderId="2" xfId="1" applyNumberFormat="1" applyFont="1" applyFill="1" applyBorder="1" applyAlignment="1">
      <alignment horizontal="center"/>
    </xf>
    <xf numFmtId="4" fontId="75" fillId="4" borderId="2" xfId="1" applyNumberFormat="1" applyFont="1" applyFill="1" applyBorder="1" applyAlignment="1">
      <alignment horizontal="center"/>
    </xf>
    <xf numFmtId="0" fontId="75" fillId="0" borderId="7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4" fontId="102" fillId="3" borderId="0" xfId="0" applyNumberFormat="1" applyFont="1" applyFill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4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0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0" fillId="3" borderId="9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vertical="center"/>
    </xf>
    <xf numFmtId="0" fontId="70" fillId="3" borderId="2" xfId="0" applyFont="1" applyFill="1" applyBorder="1" applyAlignment="1">
      <alignment horizontal="center" vertical="center"/>
    </xf>
    <xf numFmtId="4" fontId="71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7" borderId="0" xfId="0" applyFont="1" applyFill="1"/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2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8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5" fillId="0" borderId="0" xfId="0" applyFont="1" applyBorder="1" applyAlignment="1">
      <alignment horizontal="center"/>
    </xf>
    <xf numFmtId="0" fontId="65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4" fillId="5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2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2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91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25828" name="AutoShape 1"/>
        <xdr:cNvSpPr>
          <a:spLocks noChangeAspect="1" noChangeArrowheads="1"/>
        </xdr:cNvSpPr>
      </xdr:nvSpPr>
      <xdr:spPr bwMode="auto">
        <a:xfrm>
          <a:off x="6010275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258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25830" name="AutoShape 1"/>
        <xdr:cNvSpPr>
          <a:spLocks noChangeAspect="1" noChangeArrowheads="1"/>
        </xdr:cNvSpPr>
      </xdr:nvSpPr>
      <xdr:spPr bwMode="auto">
        <a:xfrm>
          <a:off x="6610350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01120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01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02144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021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03168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031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04192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04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5216" name="AutoShape 1"/>
        <xdr:cNvSpPr>
          <a:spLocks noChangeAspect="1" noChangeArrowheads="1"/>
        </xdr:cNvSpPr>
      </xdr:nvSpPr>
      <xdr:spPr bwMode="auto">
        <a:xfrm>
          <a:off x="5743575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052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06240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06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7264" name="AutoShape 1"/>
        <xdr:cNvSpPr>
          <a:spLocks noChangeAspect="1" noChangeArrowheads="1"/>
        </xdr:cNvSpPr>
      </xdr:nvSpPr>
      <xdr:spPr bwMode="auto">
        <a:xfrm>
          <a:off x="6305550" y="0"/>
          <a:ext cx="1343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072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08288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082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64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09312" name="AutoShape 1"/>
        <xdr:cNvSpPr>
          <a:spLocks noChangeAspect="1" noChangeArrowheads="1"/>
        </xdr:cNvSpPr>
      </xdr:nvSpPr>
      <xdr:spPr bwMode="auto">
        <a:xfrm>
          <a:off x="53816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093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2</xdr:row>
      <xdr:rowOff>38100</xdr:rowOff>
    </xdr:from>
    <xdr:to>
      <xdr:col>10</xdr:col>
      <xdr:colOff>1543050</xdr:colOff>
      <xdr:row>9</xdr:row>
      <xdr:rowOff>171450</xdr:rowOff>
    </xdr:to>
    <xdr:pic>
      <xdr:nvPicPr>
        <xdr:cNvPr id="4886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61950"/>
          <a:ext cx="20574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10336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103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11360" name="AutoShape 1"/>
        <xdr:cNvSpPr>
          <a:spLocks noChangeAspect="1" noChangeArrowheads="1"/>
        </xdr:cNvSpPr>
      </xdr:nvSpPr>
      <xdr:spPr bwMode="auto">
        <a:xfrm>
          <a:off x="5781675" y="647700"/>
          <a:ext cx="1362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113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1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06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13408" name="AutoShape 1"/>
        <xdr:cNvSpPr>
          <a:spLocks noChangeAspect="1" noChangeArrowheads="1"/>
        </xdr:cNvSpPr>
      </xdr:nvSpPr>
      <xdr:spPr bwMode="auto">
        <a:xfrm>
          <a:off x="6991350" y="971550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134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14432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144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491905" name="AutoShape 1"/>
        <xdr:cNvSpPr>
          <a:spLocks noChangeAspect="1" noChangeArrowheads="1"/>
        </xdr:cNvSpPr>
      </xdr:nvSpPr>
      <xdr:spPr bwMode="auto">
        <a:xfrm>
          <a:off x="5934075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49190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485801" name="AutoShape 1"/>
        <xdr:cNvSpPr>
          <a:spLocks noChangeAspect="1" noChangeArrowheads="1"/>
        </xdr:cNvSpPr>
      </xdr:nvSpPr>
      <xdr:spPr bwMode="auto">
        <a:xfrm>
          <a:off x="5857875" y="200025"/>
          <a:ext cx="2257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48580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483235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4832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15456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154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496000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4960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16480" name="AutoShape 1"/>
        <xdr:cNvSpPr>
          <a:spLocks noChangeAspect="1" noChangeArrowheads="1"/>
        </xdr:cNvSpPr>
      </xdr:nvSpPr>
      <xdr:spPr bwMode="auto">
        <a:xfrm>
          <a:off x="5514975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164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24635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246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17504" name="AutoShape 1"/>
        <xdr:cNvSpPr>
          <a:spLocks noChangeAspect="1" noChangeArrowheads="1"/>
        </xdr:cNvSpPr>
      </xdr:nvSpPr>
      <xdr:spPr bwMode="auto">
        <a:xfrm>
          <a:off x="593407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175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18528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185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28510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285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19552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195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20576" name="AutoShape 1"/>
        <xdr:cNvSpPr>
          <a:spLocks noChangeAspect="1" noChangeArrowheads="1"/>
        </xdr:cNvSpPr>
      </xdr:nvSpPr>
      <xdr:spPr bwMode="auto">
        <a:xfrm>
          <a:off x="6638925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2057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492930" name="AutoShape 1"/>
        <xdr:cNvSpPr>
          <a:spLocks noChangeAspect="1" noChangeArrowheads="1"/>
        </xdr:cNvSpPr>
      </xdr:nvSpPr>
      <xdr:spPr bwMode="auto">
        <a:xfrm>
          <a:off x="6381750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4929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27512" name="AutoShape 1"/>
        <xdr:cNvSpPr>
          <a:spLocks noChangeAspect="1" noChangeArrowheads="1"/>
        </xdr:cNvSpPr>
      </xdr:nvSpPr>
      <xdr:spPr bwMode="auto">
        <a:xfrm>
          <a:off x="6696075" y="0"/>
          <a:ext cx="1562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27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21600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216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497024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497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493954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49395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22624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226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23648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236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494977" name="AutoShape 1"/>
        <xdr:cNvSpPr>
          <a:spLocks noChangeAspect="1" noChangeArrowheads="1"/>
        </xdr:cNvSpPr>
      </xdr:nvSpPr>
      <xdr:spPr bwMode="auto">
        <a:xfrm>
          <a:off x="5753100" y="152400"/>
          <a:ext cx="1314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4949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487825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4878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29525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29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29527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4</xdr:row>
      <xdr:rowOff>152400</xdr:rowOff>
    </xdr:from>
    <xdr:to>
      <xdr:col>10</xdr:col>
      <xdr:colOff>19050</xdr:colOff>
      <xdr:row>11</xdr:row>
      <xdr:rowOff>0</xdr:rowOff>
    </xdr:to>
    <xdr:sp macro="" textlink="">
      <xdr:nvSpPr>
        <xdr:cNvPr id="489860" name="AutoShape 1"/>
        <xdr:cNvSpPr>
          <a:spLocks noChangeAspect="1" noChangeArrowheads="1"/>
        </xdr:cNvSpPr>
      </xdr:nvSpPr>
      <xdr:spPr bwMode="auto">
        <a:xfrm>
          <a:off x="5610225" y="800100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2</xdr:row>
      <xdr:rowOff>85725</xdr:rowOff>
    </xdr:from>
    <xdr:to>
      <xdr:col>10</xdr:col>
      <xdr:colOff>1524000</xdr:colOff>
      <xdr:row>10</xdr:row>
      <xdr:rowOff>38100</xdr:rowOff>
    </xdr:to>
    <xdr:pic>
      <xdr:nvPicPr>
        <xdr:cNvPr id="4898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409575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486817" name="AutoShape 1"/>
        <xdr:cNvSpPr>
          <a:spLocks noChangeAspect="1" noChangeArrowheads="1"/>
        </xdr:cNvSpPr>
      </xdr:nvSpPr>
      <xdr:spPr bwMode="auto">
        <a:xfrm>
          <a:off x="5362575" y="113347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4868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498240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4982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498242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88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00096" name="AutoShape 1"/>
        <xdr:cNvSpPr>
          <a:spLocks noChangeAspect="1" noChangeArrowheads="1"/>
        </xdr:cNvSpPr>
      </xdr:nvSpPr>
      <xdr:spPr bwMode="auto">
        <a:xfrm>
          <a:off x="4772025" y="304800"/>
          <a:ext cx="1885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000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zoomScale="70" zoomScaleNormal="68" zoomScaleSheetLayoutView="70" workbookViewId="0">
      <selection activeCell="B37" sqref="B37"/>
    </sheetView>
  </sheetViews>
  <sheetFormatPr baseColWidth="10" defaultColWidth="9.140625" defaultRowHeight="15" x14ac:dyDescent="0.2"/>
  <cols>
    <col min="1" max="1" width="5" style="816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10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8.42578125" customWidth="1"/>
    <col min="13" max="13" width="6.140625" customWidth="1"/>
    <col min="14" max="14" width="18" customWidth="1"/>
    <col min="15" max="15" width="17.140625" customWidth="1"/>
    <col min="16" max="16" width="10.7109375" customWidth="1"/>
    <col min="17" max="17" width="10.5703125" customWidth="1"/>
    <col min="18" max="18" width="26.28515625" customWidth="1"/>
    <col min="19" max="19" width="19.85546875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864" t="s">
        <v>0</v>
      </c>
      <c r="B5" s="1864"/>
      <c r="C5" s="1864"/>
      <c r="D5" s="1864"/>
      <c r="E5" s="1864"/>
      <c r="F5" s="1864"/>
      <c r="G5" s="1864"/>
      <c r="H5" s="1864"/>
      <c r="I5" s="1864"/>
      <c r="J5" s="1864"/>
      <c r="K5" s="1864"/>
      <c r="L5" s="1864"/>
      <c r="M5" s="1864"/>
      <c r="N5" s="1864"/>
      <c r="O5" s="1864"/>
      <c r="P5" s="1864"/>
      <c r="Q5" s="1864"/>
      <c r="R5" s="1864"/>
      <c r="S5" s="1864"/>
    </row>
    <row r="6" spans="1:20" ht="12.75" x14ac:dyDescent="0.2">
      <c r="A6" s="1864" t="s">
        <v>1</v>
      </c>
      <c r="B6" s="1864"/>
      <c r="C6" s="1864"/>
      <c r="D6" s="1864"/>
      <c r="E6" s="1864"/>
      <c r="F6" s="1864"/>
      <c r="G6" s="1864"/>
      <c r="H6" s="1864"/>
      <c r="I6" s="1864"/>
      <c r="J6" s="1864"/>
      <c r="K6" s="1864"/>
      <c r="L6" s="1864"/>
      <c r="M6" s="1864"/>
      <c r="N6" s="1864"/>
      <c r="O6" s="1864"/>
      <c r="P6" s="1864"/>
      <c r="Q6" s="1864"/>
      <c r="R6" s="1864"/>
      <c r="S6" s="1864"/>
    </row>
    <row r="7" spans="1:20" ht="12.75" x14ac:dyDescent="0.2">
      <c r="A7" s="1864" t="s">
        <v>2</v>
      </c>
      <c r="B7" s="1864"/>
      <c r="C7" s="1864"/>
      <c r="D7" s="1864"/>
      <c r="E7" s="1864"/>
      <c r="F7" s="1864"/>
      <c r="G7" s="1864"/>
      <c r="H7" s="1864"/>
      <c r="I7" s="1864"/>
      <c r="J7" s="1864"/>
      <c r="K7" s="1864"/>
      <c r="L7" s="1864"/>
      <c r="M7" s="1864"/>
      <c r="N7" s="1864"/>
      <c r="O7" s="1864"/>
      <c r="P7" s="1864"/>
      <c r="Q7" s="1864"/>
      <c r="R7" s="1864"/>
      <c r="S7" s="1864"/>
    </row>
    <row r="8" spans="1:20" ht="12.75" x14ac:dyDescent="0.2">
      <c r="A8" s="1864" t="s">
        <v>3</v>
      </c>
      <c r="B8" s="1864"/>
      <c r="C8" s="1864"/>
      <c r="D8" s="1864"/>
      <c r="E8" s="1864"/>
      <c r="F8" s="1864"/>
      <c r="G8" s="1864"/>
      <c r="H8" s="1864"/>
      <c r="I8" s="1864"/>
      <c r="J8" s="1864"/>
      <c r="K8" s="1864"/>
      <c r="L8" s="1864"/>
      <c r="M8" s="1864"/>
      <c r="N8" s="1864"/>
      <c r="O8" s="1864"/>
      <c r="P8" s="1864"/>
      <c r="Q8" s="1864"/>
      <c r="R8" s="1864"/>
      <c r="S8" s="1864"/>
    </row>
    <row r="9" spans="1:20" ht="15.75" x14ac:dyDescent="0.25">
      <c r="A9" s="938"/>
      <c r="B9" s="381"/>
      <c r="C9" s="381"/>
      <c r="D9" s="381"/>
      <c r="E9" s="381"/>
      <c r="F9" s="381"/>
      <c r="G9" s="381"/>
      <c r="H9" s="1553" t="s">
        <v>954</v>
      </c>
      <c r="I9" s="490"/>
      <c r="J9" s="545" t="s">
        <v>1751</v>
      </c>
      <c r="K9" s="915" t="s">
        <v>1756</v>
      </c>
      <c r="L9" s="490"/>
      <c r="M9" s="490"/>
      <c r="N9" s="490"/>
      <c r="O9" s="381"/>
      <c r="P9" s="381"/>
      <c r="Q9" s="381"/>
      <c r="R9" s="381"/>
      <c r="S9" s="381"/>
    </row>
    <row r="10" spans="1:20" ht="15.75" x14ac:dyDescent="0.25">
      <c r="A10" s="877"/>
      <c r="B10" s="877"/>
      <c r="C10" s="877"/>
      <c r="D10" s="877"/>
      <c r="E10" s="877"/>
      <c r="F10" s="877"/>
      <c r="G10" s="877"/>
      <c r="H10" s="1554" t="s">
        <v>52</v>
      </c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</row>
    <row r="11" spans="1:20" s="1057" customFormat="1" ht="48" x14ac:dyDescent="0.2">
      <c r="A11" s="972" t="s">
        <v>4</v>
      </c>
      <c r="B11" s="972" t="s">
        <v>5</v>
      </c>
      <c r="C11" s="1055" t="s">
        <v>1629</v>
      </c>
      <c r="D11" s="1055" t="s">
        <v>7</v>
      </c>
      <c r="E11" s="1055" t="s">
        <v>1614</v>
      </c>
      <c r="F11" s="972" t="s">
        <v>9</v>
      </c>
      <c r="G11" s="972" t="s">
        <v>10</v>
      </c>
      <c r="H11" s="1056" t="s">
        <v>11</v>
      </c>
      <c r="I11" s="972" t="s">
        <v>12</v>
      </c>
      <c r="J11" s="972" t="s">
        <v>13</v>
      </c>
      <c r="K11" s="972" t="s">
        <v>820</v>
      </c>
      <c r="L11" s="1056" t="s">
        <v>1615</v>
      </c>
      <c r="M11" s="1059" t="s">
        <v>1618</v>
      </c>
      <c r="N11" s="1060" t="s">
        <v>1617</v>
      </c>
      <c r="O11" s="1060" t="s">
        <v>1616</v>
      </c>
      <c r="P11" s="1061" t="s">
        <v>1620</v>
      </c>
      <c r="Q11" s="1060" t="s">
        <v>1619</v>
      </c>
      <c r="R11" s="1061" t="s">
        <v>1736</v>
      </c>
      <c r="S11" s="1061" t="s">
        <v>1621</v>
      </c>
    </row>
    <row r="12" spans="1:20" ht="15.75" x14ac:dyDescent="0.25">
      <c r="A12" s="879">
        <v>1</v>
      </c>
      <c r="B12" s="880">
        <v>2</v>
      </c>
      <c r="C12" s="880">
        <v>3</v>
      </c>
      <c r="D12" s="880">
        <v>4</v>
      </c>
      <c r="E12" s="880">
        <v>5</v>
      </c>
      <c r="F12" s="880">
        <v>6</v>
      </c>
      <c r="G12" s="880">
        <v>7</v>
      </c>
      <c r="H12" s="1555">
        <v>8</v>
      </c>
      <c r="I12" s="880">
        <v>9</v>
      </c>
      <c r="J12" s="880">
        <v>10</v>
      </c>
      <c r="K12" s="880">
        <v>11</v>
      </c>
      <c r="L12" s="880">
        <v>12</v>
      </c>
      <c r="M12" s="880">
        <v>13</v>
      </c>
      <c r="N12" s="881">
        <v>14</v>
      </c>
      <c r="O12" s="881">
        <v>15</v>
      </c>
      <c r="P12" s="880">
        <v>16</v>
      </c>
      <c r="Q12" s="880">
        <v>17</v>
      </c>
      <c r="R12" s="880">
        <v>18</v>
      </c>
      <c r="S12" s="880">
        <v>19</v>
      </c>
    </row>
    <row r="13" spans="1:20" ht="15.75" x14ac:dyDescent="0.25">
      <c r="A13" s="882">
        <v>1</v>
      </c>
      <c r="B13" s="1440">
        <v>41799</v>
      </c>
      <c r="C13" s="1558">
        <v>1</v>
      </c>
      <c r="D13" s="1559">
        <v>61</v>
      </c>
      <c r="E13" s="1489" t="s">
        <v>1106</v>
      </c>
      <c r="F13" s="1560"/>
      <c r="G13" s="1442">
        <v>1</v>
      </c>
      <c r="H13" s="1443" t="s">
        <v>972</v>
      </c>
      <c r="I13" s="1560"/>
      <c r="J13" s="1442" t="s">
        <v>28</v>
      </c>
      <c r="K13" s="1853" t="s">
        <v>927</v>
      </c>
      <c r="L13" s="1445">
        <v>5938</v>
      </c>
      <c r="M13" s="1446">
        <v>3</v>
      </c>
      <c r="N13" s="1430">
        <f>IF(M13=0,"N/A",+L13/M13)</f>
        <v>1979.3333333333333</v>
      </c>
      <c r="O13" s="1702">
        <f>IF(M13=0,"N/A",+N13/12)</f>
        <v>164.94444444444443</v>
      </c>
      <c r="P13" s="1561">
        <v>2</v>
      </c>
      <c r="Q13" s="1562">
        <v>10</v>
      </c>
      <c r="R13" s="1563">
        <f t="shared" ref="R13:R23" si="0">N13*P13+O13*Q13</f>
        <v>5608.1111111111113</v>
      </c>
      <c r="S13" s="883">
        <f>+L13-R13</f>
        <v>329.88888888888869</v>
      </c>
    </row>
    <row r="14" spans="1:20" ht="47.25" x14ac:dyDescent="0.25">
      <c r="A14" s="882">
        <v>2</v>
      </c>
      <c r="B14" s="1440">
        <v>42110</v>
      </c>
      <c r="C14" s="1558">
        <v>1</v>
      </c>
      <c r="D14" s="1559">
        <v>61</v>
      </c>
      <c r="E14" s="1489" t="s">
        <v>1146</v>
      </c>
      <c r="F14" s="1560"/>
      <c r="G14" s="1442">
        <v>1</v>
      </c>
      <c r="H14" s="1443" t="s">
        <v>1147</v>
      </c>
      <c r="I14" s="1560"/>
      <c r="J14" s="1442"/>
      <c r="K14" s="1853" t="s">
        <v>927</v>
      </c>
      <c r="L14" s="1445">
        <v>14553.83</v>
      </c>
      <c r="M14" s="1446">
        <v>5</v>
      </c>
      <c r="N14" s="1430">
        <f>IF(M14=0,"N/A",+L14/M14)</f>
        <v>2910.7660000000001</v>
      </c>
      <c r="O14" s="1702">
        <f>IF(M14=0,"N/A",+N14/12)</f>
        <v>242.56383333333335</v>
      </c>
      <c r="P14" s="1561">
        <v>2</v>
      </c>
      <c r="Q14" s="1562"/>
      <c r="R14" s="1563">
        <f t="shared" si="0"/>
        <v>5821.5320000000002</v>
      </c>
      <c r="S14" s="883">
        <f t="shared" ref="S14:S63" si="1">+L14-R14</f>
        <v>8732.2979999999989</v>
      </c>
    </row>
    <row r="15" spans="1:20" ht="15.75" x14ac:dyDescent="0.25">
      <c r="A15" s="882">
        <v>3</v>
      </c>
      <c r="B15" s="1440">
        <v>42367</v>
      </c>
      <c r="C15" s="1558">
        <v>1</v>
      </c>
      <c r="D15" s="1559">
        <v>61</v>
      </c>
      <c r="E15" s="1489" t="s">
        <v>1146</v>
      </c>
      <c r="F15" s="1560"/>
      <c r="G15" s="1442">
        <v>1</v>
      </c>
      <c r="H15" s="1443" t="s">
        <v>1148</v>
      </c>
      <c r="I15" s="1560"/>
      <c r="J15" s="1442" t="s">
        <v>1149</v>
      </c>
      <c r="K15" s="1853" t="s">
        <v>927</v>
      </c>
      <c r="L15" s="1445">
        <v>34925</v>
      </c>
      <c r="M15" s="1446">
        <v>3</v>
      </c>
      <c r="N15" s="1430">
        <f>IF(M15=0,"N/A",+L15/M15)</f>
        <v>11641.666666666666</v>
      </c>
      <c r="O15" s="1702">
        <f t="shared" ref="O15:O23" si="2">IF(M15=0,"N/A",+N15/12)</f>
        <v>970.1388888888888</v>
      </c>
      <c r="P15" s="1561">
        <v>1</v>
      </c>
      <c r="Q15" s="1562">
        <v>4</v>
      </c>
      <c r="R15" s="1563">
        <f t="shared" si="0"/>
        <v>15522.222222222221</v>
      </c>
      <c r="S15" s="883">
        <f t="shared" si="1"/>
        <v>19402.777777777781</v>
      </c>
    </row>
    <row r="16" spans="1:20" ht="15.75" x14ac:dyDescent="0.25">
      <c r="A16" s="882">
        <v>4</v>
      </c>
      <c r="B16" s="1440">
        <v>42275</v>
      </c>
      <c r="C16" s="1558">
        <v>1</v>
      </c>
      <c r="D16" s="1559">
        <v>61</v>
      </c>
      <c r="E16" s="1489" t="s">
        <v>1106</v>
      </c>
      <c r="F16" s="1560"/>
      <c r="G16" s="1442">
        <v>1</v>
      </c>
      <c r="H16" s="1443" t="s">
        <v>30</v>
      </c>
      <c r="I16" s="1560"/>
      <c r="J16" s="1442" t="s">
        <v>129</v>
      </c>
      <c r="K16" s="1853" t="s">
        <v>927</v>
      </c>
      <c r="L16" s="1445">
        <v>2695.01</v>
      </c>
      <c r="M16" s="1446">
        <v>3</v>
      </c>
      <c r="N16" s="1430">
        <f>IF(M16=0,"N/A",+L16/M16)</f>
        <v>898.3366666666667</v>
      </c>
      <c r="O16" s="1702">
        <f>IF(M16=0,"N/A",+N16/12)</f>
        <v>74.861388888888897</v>
      </c>
      <c r="P16" s="1561">
        <v>1</v>
      </c>
      <c r="Q16" s="1562">
        <v>7</v>
      </c>
      <c r="R16" s="1563">
        <f t="shared" si="0"/>
        <v>1422.3663888888891</v>
      </c>
      <c r="S16" s="883">
        <f t="shared" si="1"/>
        <v>1272.6436111111111</v>
      </c>
      <c r="T16" s="883"/>
    </row>
    <row r="17" spans="1:20" ht="15.75" x14ac:dyDescent="0.25">
      <c r="A17" s="882">
        <v>5</v>
      </c>
      <c r="B17" s="1440">
        <v>42334</v>
      </c>
      <c r="C17" s="1558">
        <v>1</v>
      </c>
      <c r="D17" s="1559">
        <v>61</v>
      </c>
      <c r="E17" s="1564" t="s">
        <v>1106</v>
      </c>
      <c r="F17" s="1560"/>
      <c r="G17" s="1442">
        <v>1</v>
      </c>
      <c r="H17" s="1443" t="s">
        <v>30</v>
      </c>
      <c r="I17" s="1560"/>
      <c r="J17" s="1442" t="s">
        <v>129</v>
      </c>
      <c r="K17" s="1853" t="s">
        <v>927</v>
      </c>
      <c r="L17" s="1445">
        <v>2695.0010000000002</v>
      </c>
      <c r="M17" s="1446">
        <v>3</v>
      </c>
      <c r="N17" s="1430">
        <f>IF(M17=0,"N/A",+L17/M17)</f>
        <v>898.33366666666677</v>
      </c>
      <c r="O17" s="1702">
        <f>IF(M17=0,"N/A",+N17/12)</f>
        <v>74.861138888888902</v>
      </c>
      <c r="P17" s="1561">
        <v>1</v>
      </c>
      <c r="Q17" s="1562">
        <v>5</v>
      </c>
      <c r="R17" s="1563">
        <f t="shared" si="0"/>
        <v>1272.6393611111112</v>
      </c>
      <c r="S17" s="883">
        <f t="shared" si="1"/>
        <v>1422.361638888889</v>
      </c>
      <c r="T17" s="883"/>
    </row>
    <row r="18" spans="1:20" ht="31.5" x14ac:dyDescent="0.25">
      <c r="A18" s="882">
        <v>6</v>
      </c>
      <c r="B18" s="1440">
        <v>42348</v>
      </c>
      <c r="C18" s="1558">
        <v>1</v>
      </c>
      <c r="D18" s="1559">
        <v>61</v>
      </c>
      <c r="E18" s="1638">
        <v>617</v>
      </c>
      <c r="F18" s="1560"/>
      <c r="G18" s="1442">
        <v>1</v>
      </c>
      <c r="H18" s="1443" t="s">
        <v>1150</v>
      </c>
      <c r="I18" s="1560"/>
      <c r="J18" s="1442"/>
      <c r="K18" s="1853" t="s">
        <v>165</v>
      </c>
      <c r="L18" s="1445">
        <v>8165.19</v>
      </c>
      <c r="M18" s="1446">
        <v>10</v>
      </c>
      <c r="N18" s="1430">
        <f t="shared" ref="N18:N23" si="3">IF(M18=0,"N/A",+L18/M18)</f>
        <v>816.51900000000001</v>
      </c>
      <c r="O18" s="1430">
        <f>IF(M18=0,"N/A",+N18/12)</f>
        <v>68.04325</v>
      </c>
      <c r="P18" s="1561">
        <v>1</v>
      </c>
      <c r="Q18" s="1562">
        <v>4</v>
      </c>
      <c r="R18" s="1563">
        <f t="shared" si="0"/>
        <v>1088.692</v>
      </c>
      <c r="S18" s="883">
        <f t="shared" si="1"/>
        <v>7076.4979999999996</v>
      </c>
    </row>
    <row r="19" spans="1:20" ht="31.5" x14ac:dyDescent="0.25">
      <c r="A19" s="882">
        <v>7</v>
      </c>
      <c r="B19" s="1440">
        <v>42348</v>
      </c>
      <c r="C19" s="1558">
        <v>1</v>
      </c>
      <c r="D19" s="1559">
        <v>61</v>
      </c>
      <c r="E19" s="1489" t="s">
        <v>1107</v>
      </c>
      <c r="F19" s="1560"/>
      <c r="G19" s="1442">
        <v>1</v>
      </c>
      <c r="H19" s="1443" t="s">
        <v>1151</v>
      </c>
      <c r="I19" s="1560"/>
      <c r="J19" s="1640"/>
      <c r="K19" s="1853" t="s">
        <v>165</v>
      </c>
      <c r="L19" s="1424">
        <v>5469.3</v>
      </c>
      <c r="M19" s="1446">
        <v>10</v>
      </c>
      <c r="N19" s="1430">
        <f t="shared" si="3"/>
        <v>546.93000000000006</v>
      </c>
      <c r="O19" s="1702">
        <f t="shared" si="2"/>
        <v>45.577500000000008</v>
      </c>
      <c r="P19" s="1561">
        <v>1</v>
      </c>
      <c r="Q19" s="1562">
        <v>4</v>
      </c>
      <c r="R19" s="1563">
        <f t="shared" si="0"/>
        <v>729.24000000000012</v>
      </c>
      <c r="S19" s="883">
        <f t="shared" si="1"/>
        <v>4740.0600000000004</v>
      </c>
    </row>
    <row r="20" spans="1:20" ht="15.75" x14ac:dyDescent="0.25">
      <c r="A20" s="882">
        <v>8</v>
      </c>
      <c r="B20" s="1440">
        <v>42348</v>
      </c>
      <c r="C20" s="1558">
        <v>1</v>
      </c>
      <c r="D20" s="1559">
        <v>61</v>
      </c>
      <c r="E20" s="1489" t="s">
        <v>1107</v>
      </c>
      <c r="F20" s="1560"/>
      <c r="G20" s="1442">
        <v>1</v>
      </c>
      <c r="H20" s="1443" t="s">
        <v>1152</v>
      </c>
      <c r="I20" s="1560"/>
      <c r="J20" s="1442"/>
      <c r="K20" s="1853" t="s">
        <v>165</v>
      </c>
      <c r="L20" s="1424">
        <v>5146.45</v>
      </c>
      <c r="M20" s="1446">
        <v>10</v>
      </c>
      <c r="N20" s="1430">
        <f t="shared" si="3"/>
        <v>514.64499999999998</v>
      </c>
      <c r="O20" s="1702">
        <f t="shared" si="2"/>
        <v>42.887083333333329</v>
      </c>
      <c r="P20" s="1561">
        <v>1</v>
      </c>
      <c r="Q20" s="1562">
        <v>4</v>
      </c>
      <c r="R20" s="1563">
        <f t="shared" si="0"/>
        <v>686.19333333333327</v>
      </c>
      <c r="S20" s="883">
        <f t="shared" si="1"/>
        <v>4460.2566666666662</v>
      </c>
    </row>
    <row r="21" spans="1:20" ht="15.75" x14ac:dyDescent="0.25">
      <c r="A21" s="882">
        <v>9</v>
      </c>
      <c r="B21" s="1331">
        <v>41082</v>
      </c>
      <c r="C21" s="1558">
        <v>1</v>
      </c>
      <c r="D21" s="1565">
        <v>61</v>
      </c>
      <c r="E21" s="1313">
        <v>617</v>
      </c>
      <c r="F21" s="1314"/>
      <c r="G21" s="1328">
        <v>1</v>
      </c>
      <c r="H21" s="1315" t="s">
        <v>821</v>
      </c>
      <c r="I21" s="1328"/>
      <c r="J21" s="1328"/>
      <c r="K21" s="1854" t="s">
        <v>54</v>
      </c>
      <c r="L21" s="1317">
        <v>6264</v>
      </c>
      <c r="M21" s="1566">
        <v>10</v>
      </c>
      <c r="N21" s="1321">
        <f t="shared" si="3"/>
        <v>626.4</v>
      </c>
      <c r="O21" s="1693">
        <f t="shared" si="2"/>
        <v>52.199999999999996</v>
      </c>
      <c r="P21" s="1322">
        <v>4</v>
      </c>
      <c r="Q21" s="1322">
        <v>10</v>
      </c>
      <c r="R21" s="1563">
        <f t="shared" si="0"/>
        <v>3027.6</v>
      </c>
      <c r="S21" s="883">
        <f t="shared" si="1"/>
        <v>3236.4</v>
      </c>
    </row>
    <row r="22" spans="1:20" ht="15.75" x14ac:dyDescent="0.25">
      <c r="A22" s="882">
        <v>10</v>
      </c>
      <c r="B22" s="1440">
        <v>41799</v>
      </c>
      <c r="C22" s="1558">
        <v>1</v>
      </c>
      <c r="D22" s="1559">
        <v>61</v>
      </c>
      <c r="E22" s="1489" t="s">
        <v>1106</v>
      </c>
      <c r="F22" s="1560"/>
      <c r="G22" s="1442">
        <v>1</v>
      </c>
      <c r="H22" s="1443" t="s">
        <v>31</v>
      </c>
      <c r="I22" s="1560"/>
      <c r="J22" s="1442"/>
      <c r="K22" s="1853" t="s">
        <v>927</v>
      </c>
      <c r="L22" s="1445">
        <v>2388</v>
      </c>
      <c r="M22" s="1446">
        <v>3</v>
      </c>
      <c r="N22" s="1430">
        <f t="shared" si="3"/>
        <v>796</v>
      </c>
      <c r="O22" s="1702">
        <f t="shared" si="2"/>
        <v>66.333333333333329</v>
      </c>
      <c r="P22" s="1561">
        <v>2</v>
      </c>
      <c r="Q22" s="1562">
        <v>10</v>
      </c>
      <c r="R22" s="1563">
        <f t="shared" si="0"/>
        <v>2255.333333333333</v>
      </c>
      <c r="S22" s="883">
        <f t="shared" si="1"/>
        <v>132.66666666666697</v>
      </c>
    </row>
    <row r="23" spans="1:20" ht="31.5" x14ac:dyDescent="0.25">
      <c r="A23" s="882">
        <v>11</v>
      </c>
      <c r="B23" s="1440">
        <v>41799</v>
      </c>
      <c r="C23" s="1558">
        <v>1</v>
      </c>
      <c r="D23" s="1559">
        <v>61</v>
      </c>
      <c r="E23" s="1489" t="s">
        <v>1106</v>
      </c>
      <c r="F23" s="1560"/>
      <c r="G23" s="1442">
        <v>1</v>
      </c>
      <c r="H23" s="1443" t="s">
        <v>978</v>
      </c>
      <c r="I23" s="1442" t="s">
        <v>979</v>
      </c>
      <c r="J23" s="1442" t="s">
        <v>73</v>
      </c>
      <c r="K23" s="1853" t="s">
        <v>927</v>
      </c>
      <c r="L23" s="1445">
        <v>1653</v>
      </c>
      <c r="M23" s="1446">
        <v>3</v>
      </c>
      <c r="N23" s="1430">
        <f t="shared" si="3"/>
        <v>551</v>
      </c>
      <c r="O23" s="1702">
        <f t="shared" si="2"/>
        <v>45.916666666666664</v>
      </c>
      <c r="P23" s="1561">
        <v>2</v>
      </c>
      <c r="Q23" s="1562">
        <v>10</v>
      </c>
      <c r="R23" s="1563">
        <f t="shared" si="0"/>
        <v>1561.1666666666665</v>
      </c>
      <c r="S23" s="883">
        <f t="shared" si="1"/>
        <v>91.833333333333485</v>
      </c>
    </row>
    <row r="24" spans="1:20" ht="31.5" x14ac:dyDescent="0.25">
      <c r="A24" s="882">
        <v>12</v>
      </c>
      <c r="B24" s="1440">
        <v>39911</v>
      </c>
      <c r="C24" s="1558">
        <v>1</v>
      </c>
      <c r="D24" s="1559">
        <v>61</v>
      </c>
      <c r="E24" s="1489">
        <v>614</v>
      </c>
      <c r="F24" s="1560"/>
      <c r="G24" s="1442">
        <v>2</v>
      </c>
      <c r="H24" s="1443" t="s">
        <v>340</v>
      </c>
      <c r="I24" s="1560"/>
      <c r="J24" s="1442" t="s">
        <v>73</v>
      </c>
      <c r="K24" s="1853" t="s">
        <v>927</v>
      </c>
      <c r="L24" s="1445">
        <v>331.76</v>
      </c>
      <c r="M24" s="1446">
        <v>3</v>
      </c>
      <c r="N24" s="1319"/>
      <c r="O24" s="1319"/>
      <c r="P24" s="1448">
        <v>3</v>
      </c>
      <c r="Q24" s="1449"/>
      <c r="R24" s="1567">
        <v>331.76</v>
      </c>
      <c r="S24" s="1858">
        <f t="shared" si="1"/>
        <v>0</v>
      </c>
    </row>
    <row r="25" spans="1:20" ht="15.75" x14ac:dyDescent="0.25">
      <c r="A25" s="882">
        <v>13</v>
      </c>
      <c r="B25" s="1440">
        <v>39911</v>
      </c>
      <c r="C25" s="1558">
        <v>1</v>
      </c>
      <c r="D25" s="1559">
        <v>61</v>
      </c>
      <c r="E25" s="1489">
        <v>614</v>
      </c>
      <c r="F25" s="1560"/>
      <c r="G25" s="1442">
        <v>1</v>
      </c>
      <c r="H25" s="1443" t="s">
        <v>30</v>
      </c>
      <c r="I25" s="1560"/>
      <c r="J25" s="1442" t="s">
        <v>399</v>
      </c>
      <c r="K25" s="1853" t="s">
        <v>927</v>
      </c>
      <c r="L25" s="1445">
        <v>2237.64</v>
      </c>
      <c r="M25" s="1446">
        <v>3</v>
      </c>
      <c r="N25" s="1319"/>
      <c r="O25" s="1319"/>
      <c r="P25" s="1448">
        <v>3</v>
      </c>
      <c r="Q25" s="1449"/>
      <c r="R25" s="1567">
        <v>2237.64</v>
      </c>
      <c r="S25" s="1858">
        <f t="shared" si="1"/>
        <v>0</v>
      </c>
    </row>
    <row r="26" spans="1:20" ht="15.75" x14ac:dyDescent="0.25">
      <c r="A26" s="882">
        <v>14</v>
      </c>
      <c r="B26" s="1568">
        <v>40968</v>
      </c>
      <c r="C26" s="1558">
        <v>1</v>
      </c>
      <c r="D26" s="1559">
        <v>61</v>
      </c>
      <c r="E26" s="1489">
        <v>614</v>
      </c>
      <c r="F26" s="1559"/>
      <c r="G26" s="1442">
        <v>1</v>
      </c>
      <c r="H26" s="1569" t="s">
        <v>822</v>
      </c>
      <c r="I26" s="1559"/>
      <c r="J26" s="1559" t="s">
        <v>823</v>
      </c>
      <c r="K26" s="1853" t="s">
        <v>927</v>
      </c>
      <c r="L26" s="1570">
        <v>6075</v>
      </c>
      <c r="M26" s="1571">
        <v>3</v>
      </c>
      <c r="N26" s="1438">
        <v>0</v>
      </c>
      <c r="O26" s="1438">
        <f>IF(M26=0,"N/A",+N26/12)</f>
        <v>0</v>
      </c>
      <c r="P26" s="1572">
        <v>3</v>
      </c>
      <c r="Q26" s="1449"/>
      <c r="R26" s="1567">
        <v>6075</v>
      </c>
      <c r="S26" s="1858">
        <f t="shared" si="1"/>
        <v>0</v>
      </c>
    </row>
    <row r="27" spans="1:20" ht="15.75" x14ac:dyDescent="0.25">
      <c r="A27" s="882">
        <v>15</v>
      </c>
      <c r="B27" s="1573">
        <v>36889</v>
      </c>
      <c r="C27" s="1558">
        <v>1</v>
      </c>
      <c r="D27" s="1442">
        <v>61</v>
      </c>
      <c r="E27" s="1442">
        <v>616</v>
      </c>
      <c r="F27" s="1442"/>
      <c r="G27" s="1442">
        <v>1</v>
      </c>
      <c r="H27" s="1443" t="s">
        <v>37</v>
      </c>
      <c r="I27" s="1442"/>
      <c r="J27" s="1442" t="s">
        <v>98</v>
      </c>
      <c r="K27" s="1853" t="s">
        <v>927</v>
      </c>
      <c r="L27" s="1445">
        <v>8000</v>
      </c>
      <c r="M27" s="1446">
        <v>3</v>
      </c>
      <c r="N27" s="1438"/>
      <c r="O27" s="1438"/>
      <c r="P27" s="1448">
        <v>3</v>
      </c>
      <c r="Q27" s="1449"/>
      <c r="R27" s="1567">
        <v>8000</v>
      </c>
      <c r="S27" s="1858">
        <f t="shared" si="1"/>
        <v>0</v>
      </c>
    </row>
    <row r="28" spans="1:20" ht="31.5" x14ac:dyDescent="0.25">
      <c r="A28" s="882">
        <v>16</v>
      </c>
      <c r="B28" s="1573">
        <v>36827</v>
      </c>
      <c r="C28" s="1558">
        <v>1</v>
      </c>
      <c r="D28" s="1442">
        <v>61</v>
      </c>
      <c r="E28" s="1442">
        <v>617</v>
      </c>
      <c r="F28" s="1442"/>
      <c r="G28" s="1442">
        <v>1</v>
      </c>
      <c r="H28" s="1443" t="s">
        <v>62</v>
      </c>
      <c r="I28" s="1442"/>
      <c r="J28" s="1442" t="s">
        <v>19</v>
      </c>
      <c r="K28" s="1853" t="s">
        <v>1681</v>
      </c>
      <c r="L28" s="1445">
        <v>3043.84</v>
      </c>
      <c r="M28" s="1446">
        <v>10</v>
      </c>
      <c r="N28" s="1438"/>
      <c r="O28" s="1438"/>
      <c r="P28" s="1448">
        <v>10</v>
      </c>
      <c r="Q28" s="1449"/>
      <c r="R28" s="1567">
        <v>3043.84</v>
      </c>
      <c r="S28" s="1858">
        <f t="shared" si="1"/>
        <v>0</v>
      </c>
    </row>
    <row r="29" spans="1:20" ht="15.75" x14ac:dyDescent="0.25">
      <c r="A29" s="882">
        <v>17</v>
      </c>
      <c r="B29" s="1573">
        <v>40903</v>
      </c>
      <c r="C29" s="1558">
        <v>1</v>
      </c>
      <c r="D29" s="1442">
        <v>61</v>
      </c>
      <c r="E29" s="1442">
        <v>617</v>
      </c>
      <c r="F29" s="1442"/>
      <c r="G29" s="1442">
        <v>1</v>
      </c>
      <c r="H29" s="1443" t="s">
        <v>21</v>
      </c>
      <c r="I29" s="1442"/>
      <c r="J29" s="1442"/>
      <c r="K29" s="1853" t="s">
        <v>927</v>
      </c>
      <c r="L29" s="1445">
        <v>18000</v>
      </c>
      <c r="M29" s="1446">
        <v>10</v>
      </c>
      <c r="N29" s="1430">
        <f>IF(M29=0,"N/A",+L29/M29)</f>
        <v>1800</v>
      </c>
      <c r="O29" s="1702">
        <f>IF(M29=0,"N/A",+N29/12)</f>
        <v>150</v>
      </c>
      <c r="P29" s="1574">
        <v>5</v>
      </c>
      <c r="Q29" s="1562">
        <v>4</v>
      </c>
      <c r="R29" s="1563">
        <v>9600</v>
      </c>
      <c r="S29" s="883">
        <f t="shared" si="1"/>
        <v>8400</v>
      </c>
    </row>
    <row r="30" spans="1:20" ht="15.75" x14ac:dyDescent="0.25">
      <c r="A30" s="882">
        <v>18</v>
      </c>
      <c r="B30" s="1573">
        <v>38896</v>
      </c>
      <c r="C30" s="1558">
        <v>1</v>
      </c>
      <c r="D30" s="1442">
        <v>61</v>
      </c>
      <c r="E30" s="1442">
        <v>617</v>
      </c>
      <c r="F30" s="1442"/>
      <c r="G30" s="1442">
        <v>1</v>
      </c>
      <c r="H30" s="1443" t="s">
        <v>63</v>
      </c>
      <c r="I30" s="1442"/>
      <c r="J30" s="1442" t="s">
        <v>19</v>
      </c>
      <c r="K30" s="1853" t="s">
        <v>927</v>
      </c>
      <c r="L30" s="1445">
        <v>5231.6000000000004</v>
      </c>
      <c r="M30" s="1446">
        <v>10</v>
      </c>
      <c r="N30" s="1438"/>
      <c r="O30" s="1438"/>
      <c r="P30" s="1448">
        <v>10</v>
      </c>
      <c r="Q30" s="1449"/>
      <c r="R30" s="1567">
        <v>5231.6000000000004</v>
      </c>
      <c r="S30" s="1858">
        <f t="shared" si="1"/>
        <v>0</v>
      </c>
    </row>
    <row r="31" spans="1:20" ht="31.5" x14ac:dyDescent="0.25">
      <c r="A31" s="882">
        <v>19</v>
      </c>
      <c r="B31" s="1575">
        <v>39090</v>
      </c>
      <c r="C31" s="1558">
        <v>1</v>
      </c>
      <c r="D31" s="1442">
        <v>61</v>
      </c>
      <c r="E31" s="1442">
        <v>617</v>
      </c>
      <c r="F31" s="1442"/>
      <c r="G31" s="1442">
        <v>1</v>
      </c>
      <c r="H31" s="1443" t="s">
        <v>64</v>
      </c>
      <c r="I31" s="1442"/>
      <c r="J31" s="1442" t="s">
        <v>65</v>
      </c>
      <c r="K31" s="1853" t="s">
        <v>927</v>
      </c>
      <c r="L31" s="1445">
        <v>6960</v>
      </c>
      <c r="M31" s="1446">
        <v>10</v>
      </c>
      <c r="N31" s="1438"/>
      <c r="O31" s="1438"/>
      <c r="P31" s="1448">
        <v>10</v>
      </c>
      <c r="Q31" s="1449"/>
      <c r="R31" s="1567">
        <v>6960</v>
      </c>
      <c r="S31" s="1858">
        <f t="shared" si="1"/>
        <v>0</v>
      </c>
    </row>
    <row r="32" spans="1:20" ht="15.75" x14ac:dyDescent="0.25">
      <c r="A32" s="882">
        <v>20</v>
      </c>
      <c r="B32" s="1573">
        <v>39722</v>
      </c>
      <c r="C32" s="1558">
        <v>1</v>
      </c>
      <c r="D32" s="1442">
        <v>61</v>
      </c>
      <c r="E32" s="1442">
        <v>617</v>
      </c>
      <c r="F32" s="1442"/>
      <c r="G32" s="1442">
        <v>1</v>
      </c>
      <c r="H32" s="1443" t="s">
        <v>67</v>
      </c>
      <c r="I32" s="1442">
        <v>7710005519</v>
      </c>
      <c r="J32" s="1442" t="s">
        <v>68</v>
      </c>
      <c r="K32" s="1853" t="s">
        <v>927</v>
      </c>
      <c r="L32" s="1445">
        <v>40247.839999999997</v>
      </c>
      <c r="M32" s="1446">
        <v>10</v>
      </c>
      <c r="N32" s="1430">
        <f>IF(M32=0,"N/A",+L32/M32)</f>
        <v>4024.7839999999997</v>
      </c>
      <c r="O32" s="1702">
        <f>IF(M32=0,"N/A",+N32/12)</f>
        <v>335.39866666666666</v>
      </c>
      <c r="P32" s="1561">
        <v>8</v>
      </c>
      <c r="Q32" s="1562">
        <v>6</v>
      </c>
      <c r="R32" s="1563">
        <f>N32*P32+O32*Q32</f>
        <v>34210.663999999997</v>
      </c>
      <c r="S32" s="883">
        <f>+L32-R32</f>
        <v>6037.1759999999995</v>
      </c>
    </row>
    <row r="33" spans="1:42" ht="31.5" x14ac:dyDescent="0.25">
      <c r="A33" s="882">
        <v>21</v>
      </c>
      <c r="B33" s="1573">
        <v>36860</v>
      </c>
      <c r="C33" s="1558">
        <v>1</v>
      </c>
      <c r="D33" s="1442">
        <v>61</v>
      </c>
      <c r="E33" s="1442">
        <v>617</v>
      </c>
      <c r="F33" s="1442">
        <v>127793</v>
      </c>
      <c r="G33" s="1442">
        <v>1</v>
      </c>
      <c r="H33" s="1443" t="s">
        <v>69</v>
      </c>
      <c r="I33" s="1442"/>
      <c r="J33" s="1442"/>
      <c r="K33" s="1853" t="s">
        <v>927</v>
      </c>
      <c r="L33" s="1445">
        <v>600</v>
      </c>
      <c r="M33" s="1446">
        <v>10</v>
      </c>
      <c r="N33" s="1487"/>
      <c r="O33" s="1487"/>
      <c r="P33" s="1820">
        <v>10</v>
      </c>
      <c r="Q33" s="1821"/>
      <c r="R33" s="1567">
        <v>600</v>
      </c>
      <c r="S33" s="1858">
        <f t="shared" si="1"/>
        <v>0</v>
      </c>
    </row>
    <row r="34" spans="1:42" ht="31.5" x14ac:dyDescent="0.25">
      <c r="A34" s="882">
        <v>22</v>
      </c>
      <c r="B34" s="1575">
        <v>39526</v>
      </c>
      <c r="C34" s="1558">
        <v>1</v>
      </c>
      <c r="D34" s="1442">
        <v>61</v>
      </c>
      <c r="E34" s="1442">
        <v>617</v>
      </c>
      <c r="F34" s="1442"/>
      <c r="G34" s="1442">
        <v>1</v>
      </c>
      <c r="H34" s="1443" t="s">
        <v>70</v>
      </c>
      <c r="I34" s="1442"/>
      <c r="J34" s="1442" t="s">
        <v>71</v>
      </c>
      <c r="K34" s="1853" t="s">
        <v>927</v>
      </c>
      <c r="L34" s="1445">
        <v>6695</v>
      </c>
      <c r="M34" s="1446">
        <v>10</v>
      </c>
      <c r="N34" s="1430">
        <f>IF(M34=0,"N/A",+L34/M34)</f>
        <v>669.5</v>
      </c>
      <c r="O34" s="1702">
        <f>IF(M34=0,"N/A",+N34/12)</f>
        <v>55.791666666666664</v>
      </c>
      <c r="P34" s="1561">
        <v>9</v>
      </c>
      <c r="Q34" s="1562">
        <v>1</v>
      </c>
      <c r="R34" s="1563">
        <f>N34*P34+O34*Q34</f>
        <v>6081.291666666667</v>
      </c>
      <c r="S34" s="883">
        <f t="shared" si="1"/>
        <v>613.70833333333303</v>
      </c>
    </row>
    <row r="35" spans="1:42" ht="15.75" x14ac:dyDescent="0.25">
      <c r="A35" s="882">
        <v>23</v>
      </c>
      <c r="B35" s="1575">
        <v>38725</v>
      </c>
      <c r="C35" s="1558">
        <v>1</v>
      </c>
      <c r="D35" s="1442">
        <v>61</v>
      </c>
      <c r="E35" s="1442">
        <v>617</v>
      </c>
      <c r="F35" s="1442">
        <v>35202</v>
      </c>
      <c r="G35" s="1442">
        <v>1</v>
      </c>
      <c r="H35" s="1443" t="s">
        <v>80</v>
      </c>
      <c r="I35" s="1442"/>
      <c r="J35" s="1442" t="s">
        <v>81</v>
      </c>
      <c r="K35" s="1853" t="s">
        <v>927</v>
      </c>
      <c r="L35" s="1445">
        <v>6960</v>
      </c>
      <c r="M35" s="1446">
        <v>10</v>
      </c>
      <c r="N35" s="1438"/>
      <c r="O35" s="1438"/>
      <c r="P35" s="1448">
        <v>10</v>
      </c>
      <c r="Q35" s="1449"/>
      <c r="R35" s="1567">
        <f>N35*P35+O35*Q35</f>
        <v>0</v>
      </c>
      <c r="S35" s="1858">
        <f t="shared" si="1"/>
        <v>6960</v>
      </c>
    </row>
    <row r="36" spans="1:42" ht="31.5" x14ac:dyDescent="0.25">
      <c r="A36" s="882">
        <v>24</v>
      </c>
      <c r="B36" s="1576">
        <v>40329</v>
      </c>
      <c r="C36" s="1558">
        <v>1</v>
      </c>
      <c r="D36" s="1559">
        <v>61</v>
      </c>
      <c r="E36" s="1559">
        <v>617</v>
      </c>
      <c r="F36" s="1559"/>
      <c r="G36" s="1559">
        <v>6</v>
      </c>
      <c r="H36" s="1577" t="s">
        <v>526</v>
      </c>
      <c r="I36" s="1559" t="s">
        <v>527</v>
      </c>
      <c r="J36" s="1559" t="s">
        <v>528</v>
      </c>
      <c r="K36" s="1853" t="s">
        <v>927</v>
      </c>
      <c r="L36" s="1578">
        <v>34312.800000000003</v>
      </c>
      <c r="M36" s="1446">
        <v>10</v>
      </c>
      <c r="N36" s="1781">
        <f>IF(M36=0,"N/A",+L36/M36)</f>
        <v>3431.28</v>
      </c>
      <c r="O36" s="1784">
        <f>IF(M36=0,"N/A",+N36/12)</f>
        <v>285.94</v>
      </c>
      <c r="P36" s="1782">
        <v>6</v>
      </c>
      <c r="Q36" s="1783">
        <v>10</v>
      </c>
      <c r="R36" s="1563">
        <f>N36*P36+O36*Q36</f>
        <v>23447.08</v>
      </c>
      <c r="S36" s="883">
        <f t="shared" si="1"/>
        <v>10865.720000000001</v>
      </c>
    </row>
    <row r="37" spans="1:42" ht="15.75" x14ac:dyDescent="0.25">
      <c r="A37" s="882">
        <v>25</v>
      </c>
      <c r="B37" s="1579">
        <v>40402</v>
      </c>
      <c r="C37" s="1558">
        <v>1</v>
      </c>
      <c r="D37" s="1559">
        <v>61</v>
      </c>
      <c r="E37" s="1559">
        <v>617</v>
      </c>
      <c r="F37" s="1559"/>
      <c r="G37" s="1559">
        <v>1</v>
      </c>
      <c r="H37" s="1577" t="s">
        <v>529</v>
      </c>
      <c r="I37" s="1559"/>
      <c r="J37" s="1559"/>
      <c r="K37" s="1853" t="s">
        <v>927</v>
      </c>
      <c r="L37" s="1578">
        <v>12760</v>
      </c>
      <c r="M37" s="1446">
        <v>10</v>
      </c>
      <c r="N37" s="1430">
        <f>IF(M37=0,"N/A",+L37/M37)</f>
        <v>1276</v>
      </c>
      <c r="O37" s="1702">
        <f>IF(M37=0,"N/A",+N37/12)</f>
        <v>106.33333333333333</v>
      </c>
      <c r="P37" s="1574">
        <v>6</v>
      </c>
      <c r="Q37" s="1562">
        <v>8</v>
      </c>
      <c r="R37" s="1563">
        <f>N37*P37+O37*Q37</f>
        <v>8506.6666666666661</v>
      </c>
      <c r="S37" s="883">
        <f t="shared" si="1"/>
        <v>4253.3333333333339</v>
      </c>
    </row>
    <row r="38" spans="1:42" ht="15.75" x14ac:dyDescent="0.25">
      <c r="A38" s="882">
        <v>26</v>
      </c>
      <c r="B38" s="1573">
        <v>36861</v>
      </c>
      <c r="C38" s="1558">
        <v>1</v>
      </c>
      <c r="D38" s="1442">
        <v>61</v>
      </c>
      <c r="E38" s="1442">
        <v>617</v>
      </c>
      <c r="F38" s="1442">
        <v>35484</v>
      </c>
      <c r="G38" s="1442">
        <v>1</v>
      </c>
      <c r="H38" s="1443" t="s">
        <v>585</v>
      </c>
      <c r="I38" s="1442"/>
      <c r="J38" s="1442"/>
      <c r="K38" s="1853" t="s">
        <v>927</v>
      </c>
      <c r="L38" s="1445">
        <v>8760</v>
      </c>
      <c r="M38" s="1446">
        <v>10</v>
      </c>
      <c r="N38" s="1438"/>
      <c r="O38" s="1438"/>
      <c r="P38" s="1448">
        <v>10</v>
      </c>
      <c r="Q38" s="1448"/>
      <c r="R38" s="1567">
        <v>8760</v>
      </c>
      <c r="S38" s="1858">
        <f t="shared" si="1"/>
        <v>0</v>
      </c>
    </row>
    <row r="39" spans="1:42" ht="15.75" x14ac:dyDescent="0.25">
      <c r="A39" s="882">
        <v>27</v>
      </c>
      <c r="B39" s="1573">
        <v>36861</v>
      </c>
      <c r="C39" s="1558">
        <v>1</v>
      </c>
      <c r="D39" s="1442">
        <v>61</v>
      </c>
      <c r="E39" s="1442">
        <v>617</v>
      </c>
      <c r="F39" s="1442">
        <v>35485</v>
      </c>
      <c r="G39" s="1442">
        <v>1</v>
      </c>
      <c r="H39" s="1443" t="s">
        <v>585</v>
      </c>
      <c r="I39" s="1442"/>
      <c r="J39" s="1442"/>
      <c r="K39" s="1853" t="s">
        <v>927</v>
      </c>
      <c r="L39" s="1445">
        <v>8760</v>
      </c>
      <c r="M39" s="1446">
        <v>10</v>
      </c>
      <c r="N39" s="1319"/>
      <c r="O39" s="1319"/>
      <c r="P39" s="1448">
        <v>10</v>
      </c>
      <c r="Q39" s="1448"/>
      <c r="R39" s="1567">
        <v>8760</v>
      </c>
      <c r="S39" s="1858">
        <f t="shared" si="1"/>
        <v>0</v>
      </c>
    </row>
    <row r="40" spans="1:42" ht="15.75" x14ac:dyDescent="0.25">
      <c r="A40" s="882">
        <v>28</v>
      </c>
      <c r="B40" s="1580">
        <v>36860</v>
      </c>
      <c r="C40" s="1558">
        <v>1</v>
      </c>
      <c r="D40" s="1581">
        <v>61</v>
      </c>
      <c r="E40" s="1582">
        <v>619</v>
      </c>
      <c r="F40" s="1582"/>
      <c r="G40" s="1582">
        <v>1</v>
      </c>
      <c r="H40" s="1583" t="s">
        <v>44</v>
      </c>
      <c r="I40" s="1582"/>
      <c r="J40" s="1582"/>
      <c r="K40" s="1853" t="s">
        <v>927</v>
      </c>
      <c r="L40" s="1584">
        <v>1200</v>
      </c>
      <c r="M40" s="1446">
        <v>10</v>
      </c>
      <c r="N40" s="1319"/>
      <c r="O40" s="1822"/>
      <c r="P40" s="1448">
        <v>10</v>
      </c>
      <c r="Q40" s="1449"/>
      <c r="R40" s="1567">
        <v>1200</v>
      </c>
      <c r="S40" s="1858">
        <f t="shared" si="1"/>
        <v>0</v>
      </c>
    </row>
    <row r="41" spans="1:42" ht="15.75" x14ac:dyDescent="0.25">
      <c r="A41" s="882">
        <v>29</v>
      </c>
      <c r="B41" s="1573">
        <v>39874</v>
      </c>
      <c r="C41" s="1558">
        <v>1</v>
      </c>
      <c r="D41" s="1442">
        <v>61</v>
      </c>
      <c r="E41" s="1442">
        <v>614</v>
      </c>
      <c r="F41" s="1442"/>
      <c r="G41" s="1442">
        <v>1</v>
      </c>
      <c r="H41" s="1443" t="s">
        <v>785</v>
      </c>
      <c r="I41" s="1442"/>
      <c r="J41" s="1442" t="s">
        <v>418</v>
      </c>
      <c r="K41" s="1853" t="s">
        <v>165</v>
      </c>
      <c r="L41" s="1445">
        <v>6583</v>
      </c>
      <c r="M41" s="1446">
        <v>3</v>
      </c>
      <c r="N41" s="1319"/>
      <c r="O41" s="1822"/>
      <c r="P41" s="1448">
        <v>3</v>
      </c>
      <c r="Q41" s="1449"/>
      <c r="R41" s="1567">
        <v>6583</v>
      </c>
      <c r="S41" s="1858">
        <f t="shared" si="1"/>
        <v>0</v>
      </c>
    </row>
    <row r="42" spans="1:42" ht="15.75" x14ac:dyDescent="0.25">
      <c r="A42" s="882">
        <v>30</v>
      </c>
      <c r="B42" s="1573">
        <v>39874</v>
      </c>
      <c r="C42" s="1558">
        <v>1</v>
      </c>
      <c r="D42" s="1442">
        <v>61</v>
      </c>
      <c r="E42" s="1442">
        <v>614</v>
      </c>
      <c r="F42" s="1442"/>
      <c r="G42" s="1442">
        <v>1</v>
      </c>
      <c r="H42" s="1443" t="s">
        <v>88</v>
      </c>
      <c r="I42" s="1442"/>
      <c r="J42" s="1442" t="s">
        <v>77</v>
      </c>
      <c r="K42" s="1853" t="s">
        <v>165</v>
      </c>
      <c r="L42" s="1445">
        <v>207.22</v>
      </c>
      <c r="M42" s="1446">
        <v>3</v>
      </c>
      <c r="N42" s="1319"/>
      <c r="O42" s="1319"/>
      <c r="P42" s="1448">
        <v>3</v>
      </c>
      <c r="Q42" s="1449"/>
      <c r="R42" s="1567">
        <v>207.22</v>
      </c>
      <c r="S42" s="1858">
        <f t="shared" si="1"/>
        <v>0</v>
      </c>
    </row>
    <row r="43" spans="1:42" ht="15.75" x14ac:dyDescent="0.25">
      <c r="A43" s="882">
        <v>31</v>
      </c>
      <c r="B43" s="1573">
        <v>39874</v>
      </c>
      <c r="C43" s="1558">
        <v>1</v>
      </c>
      <c r="D43" s="1442">
        <v>61</v>
      </c>
      <c r="E43" s="1442">
        <v>614</v>
      </c>
      <c r="F43" s="1442"/>
      <c r="G43" s="1442">
        <v>1</v>
      </c>
      <c r="H43" s="1443" t="s">
        <v>30</v>
      </c>
      <c r="I43" s="1442"/>
      <c r="J43" s="1442" t="s">
        <v>75</v>
      </c>
      <c r="K43" s="1853" t="s">
        <v>165</v>
      </c>
      <c r="L43" s="1445">
        <v>2541.84</v>
      </c>
      <c r="M43" s="1446">
        <v>3</v>
      </c>
      <c r="N43" s="1319"/>
      <c r="O43" s="1319"/>
      <c r="P43" s="1448">
        <v>3</v>
      </c>
      <c r="Q43" s="1449"/>
      <c r="R43" s="1567">
        <v>2541.84</v>
      </c>
      <c r="S43" s="1858">
        <f t="shared" si="1"/>
        <v>0</v>
      </c>
    </row>
    <row r="44" spans="1:42" ht="15.75" x14ac:dyDescent="0.25">
      <c r="A44" s="882">
        <v>32</v>
      </c>
      <c r="B44" s="1573">
        <v>39874</v>
      </c>
      <c r="C44" s="1558">
        <v>1</v>
      </c>
      <c r="D44" s="1442">
        <v>61</v>
      </c>
      <c r="E44" s="1442">
        <v>614</v>
      </c>
      <c r="F44" s="1442"/>
      <c r="G44" s="1442">
        <v>1</v>
      </c>
      <c r="H44" s="1443" t="s">
        <v>31</v>
      </c>
      <c r="I44" s="1442"/>
      <c r="J44" s="1442" t="s">
        <v>73</v>
      </c>
      <c r="K44" s="1853" t="s">
        <v>165</v>
      </c>
      <c r="L44" s="1445">
        <v>11405.56</v>
      </c>
      <c r="M44" s="1446">
        <v>3</v>
      </c>
      <c r="N44" s="1438"/>
      <c r="O44" s="1438"/>
      <c r="P44" s="1448">
        <v>3</v>
      </c>
      <c r="Q44" s="1449"/>
      <c r="R44" s="1567">
        <v>11405.56</v>
      </c>
      <c r="S44" s="1858">
        <f t="shared" si="1"/>
        <v>0</v>
      </c>
    </row>
    <row r="45" spans="1:42" ht="15.75" x14ac:dyDescent="0.25">
      <c r="A45" s="882">
        <v>33</v>
      </c>
      <c r="B45" s="1585">
        <v>39903</v>
      </c>
      <c r="C45" s="1558">
        <v>1</v>
      </c>
      <c r="D45" s="1586">
        <v>61</v>
      </c>
      <c r="E45" s="1586">
        <v>614</v>
      </c>
      <c r="F45" s="1586"/>
      <c r="G45" s="1586">
        <v>1</v>
      </c>
      <c r="H45" s="1587" t="s">
        <v>41</v>
      </c>
      <c r="I45" s="1586" t="s">
        <v>441</v>
      </c>
      <c r="J45" s="1586" t="s">
        <v>42</v>
      </c>
      <c r="K45" s="1853" t="s">
        <v>165</v>
      </c>
      <c r="L45" s="1588">
        <v>3712</v>
      </c>
      <c r="M45" s="1446">
        <v>3</v>
      </c>
      <c r="N45" s="1438"/>
      <c r="O45" s="1438"/>
      <c r="P45" s="1448">
        <v>3</v>
      </c>
      <c r="Q45" s="1449"/>
      <c r="R45" s="1567">
        <v>3712</v>
      </c>
      <c r="S45" s="1858">
        <f t="shared" si="1"/>
        <v>0</v>
      </c>
    </row>
    <row r="46" spans="1:42" ht="15.75" x14ac:dyDescent="0.25">
      <c r="A46" s="882">
        <v>34</v>
      </c>
      <c r="B46" s="1580">
        <v>40788</v>
      </c>
      <c r="C46" s="1589">
        <v>1</v>
      </c>
      <c r="D46" s="1590">
        <v>61</v>
      </c>
      <c r="E46" s="1591">
        <v>614</v>
      </c>
      <c r="F46" s="1592"/>
      <c r="G46" s="1590">
        <v>1</v>
      </c>
      <c r="H46" s="1593" t="s">
        <v>60</v>
      </c>
      <c r="I46" s="878"/>
      <c r="J46" s="1559" t="s">
        <v>683</v>
      </c>
      <c r="K46" s="1853" t="s">
        <v>165</v>
      </c>
      <c r="L46" s="1594">
        <v>2957.73</v>
      </c>
      <c r="M46" s="1595">
        <v>3</v>
      </c>
      <c r="N46" s="1438"/>
      <c r="O46" s="1319"/>
      <c r="P46" s="1448">
        <v>3</v>
      </c>
      <c r="Q46" s="1448"/>
      <c r="R46" s="1567">
        <v>2957.73</v>
      </c>
      <c r="S46" s="1858">
        <f t="shared" si="1"/>
        <v>0</v>
      </c>
    </row>
    <row r="47" spans="1:42" ht="15.75" x14ac:dyDescent="0.25">
      <c r="A47" s="882">
        <v>35</v>
      </c>
      <c r="B47" s="1440">
        <v>39288</v>
      </c>
      <c r="C47" s="1596">
        <v>1</v>
      </c>
      <c r="D47" s="1559">
        <v>61</v>
      </c>
      <c r="E47" s="1559">
        <v>614</v>
      </c>
      <c r="F47" s="1559"/>
      <c r="G47" s="1559">
        <v>1</v>
      </c>
      <c r="H47" s="1593" t="s">
        <v>78</v>
      </c>
      <c r="I47" s="1581"/>
      <c r="J47" s="1582" t="s">
        <v>79</v>
      </c>
      <c r="K47" s="1853" t="s">
        <v>165</v>
      </c>
      <c r="L47" s="1445">
        <v>5220</v>
      </c>
      <c r="M47" s="1446">
        <v>3</v>
      </c>
      <c r="N47" s="1438"/>
      <c r="O47" s="1438"/>
      <c r="P47" s="1448">
        <v>3</v>
      </c>
      <c r="Q47" s="1449"/>
      <c r="R47" s="1567">
        <v>5220</v>
      </c>
      <c r="S47" s="1858">
        <f t="shared" si="1"/>
        <v>0</v>
      </c>
      <c r="T47" s="552"/>
      <c r="U47" s="552"/>
      <c r="V47" s="552"/>
      <c r="W47" s="552"/>
      <c r="X47" s="552"/>
      <c r="Y47" s="552"/>
      <c r="Z47" s="552"/>
      <c r="AA47" s="552"/>
      <c r="AB47" s="552"/>
      <c r="AC47" s="552"/>
      <c r="AD47" s="552"/>
      <c r="AE47" s="552"/>
      <c r="AF47" s="552"/>
      <c r="AG47" s="552"/>
      <c r="AH47" s="552"/>
      <c r="AI47" s="552"/>
      <c r="AJ47" s="552"/>
      <c r="AK47" s="552"/>
      <c r="AL47" s="552"/>
      <c r="AM47" s="552"/>
      <c r="AN47" s="552"/>
      <c r="AO47" s="552"/>
      <c r="AP47" s="552"/>
    </row>
    <row r="48" spans="1:42" ht="15.75" x14ac:dyDescent="0.25">
      <c r="A48" s="882">
        <v>36</v>
      </c>
      <c r="B48" s="1597">
        <v>36891</v>
      </c>
      <c r="C48" s="1596">
        <v>1</v>
      </c>
      <c r="D48" s="1559">
        <v>61</v>
      </c>
      <c r="E48" s="1559">
        <v>616</v>
      </c>
      <c r="F48" s="1559"/>
      <c r="G48" s="1559">
        <v>1</v>
      </c>
      <c r="H48" s="1577" t="s">
        <v>37</v>
      </c>
      <c r="I48" s="1559"/>
      <c r="J48" s="1559" t="s">
        <v>98</v>
      </c>
      <c r="K48" s="1855" t="s">
        <v>165</v>
      </c>
      <c r="L48" s="1445">
        <v>8000</v>
      </c>
      <c r="M48" s="1446">
        <v>3</v>
      </c>
      <c r="N48" s="1438"/>
      <c r="O48" s="1438"/>
      <c r="P48" s="1448">
        <v>3</v>
      </c>
      <c r="Q48" s="1449"/>
      <c r="R48" s="1567">
        <v>8000</v>
      </c>
      <c r="S48" s="1858">
        <f t="shared" si="1"/>
        <v>0</v>
      </c>
      <c r="T48" s="552"/>
      <c r="U48" s="552"/>
      <c r="V48" s="552"/>
      <c r="W48" s="552"/>
      <c r="X48" s="552"/>
      <c r="Y48" s="552"/>
      <c r="Z48" s="552"/>
      <c r="AA48" s="552"/>
      <c r="AB48" s="552"/>
      <c r="AC48" s="552"/>
      <c r="AD48" s="552"/>
      <c r="AE48" s="552"/>
      <c r="AF48" s="552"/>
      <c r="AG48" s="552"/>
      <c r="AH48" s="552"/>
      <c r="AI48" s="552"/>
      <c r="AJ48" s="552"/>
      <c r="AK48" s="552"/>
      <c r="AL48" s="552"/>
      <c r="AM48" s="552"/>
      <c r="AN48" s="552"/>
      <c r="AO48" s="552"/>
      <c r="AP48" s="552"/>
    </row>
    <row r="49" spans="1:42" ht="31.5" x14ac:dyDescent="0.25">
      <c r="A49" s="882">
        <v>37</v>
      </c>
      <c r="B49" s="1597">
        <v>41639</v>
      </c>
      <c r="C49" s="1596">
        <v>1</v>
      </c>
      <c r="D49" s="1559">
        <v>61</v>
      </c>
      <c r="E49" s="1559">
        <v>617</v>
      </c>
      <c r="F49" s="1559"/>
      <c r="G49" s="1559">
        <v>1</v>
      </c>
      <c r="H49" s="1577" t="s">
        <v>980</v>
      </c>
      <c r="I49" s="1559"/>
      <c r="J49" s="1559"/>
      <c r="K49" s="1855" t="s">
        <v>165</v>
      </c>
      <c r="L49" s="1598">
        <v>7198</v>
      </c>
      <c r="M49" s="1446">
        <v>10</v>
      </c>
      <c r="N49" s="1430">
        <f>IF(M49=0,"N/A",+L49/M49)</f>
        <v>719.8</v>
      </c>
      <c r="O49" s="1702">
        <f>IF(M49=0,"N/A",+N49/12)</f>
        <v>59.983333333333327</v>
      </c>
      <c r="P49" s="1574">
        <v>3</v>
      </c>
      <c r="Q49" s="1562">
        <v>4</v>
      </c>
      <c r="R49" s="1563">
        <f>N49*P49+O49*Q49</f>
        <v>2399.333333333333</v>
      </c>
      <c r="S49" s="883">
        <f t="shared" si="1"/>
        <v>4798.666666666667</v>
      </c>
      <c r="T49" s="552"/>
      <c r="U49" s="552"/>
      <c r="V49" s="552"/>
      <c r="W49" s="552"/>
      <c r="X49" s="552"/>
      <c r="Y49" s="552"/>
      <c r="Z49" s="552"/>
      <c r="AA49" s="552"/>
      <c r="AB49" s="552"/>
      <c r="AC49" s="552"/>
      <c r="AD49" s="552"/>
      <c r="AE49" s="552"/>
      <c r="AF49" s="552"/>
      <c r="AG49" s="552"/>
      <c r="AH49" s="552"/>
      <c r="AI49" s="552"/>
      <c r="AJ49" s="552"/>
      <c r="AK49" s="552"/>
      <c r="AL49" s="552"/>
      <c r="AM49" s="552"/>
      <c r="AN49" s="552"/>
      <c r="AO49" s="552"/>
      <c r="AP49" s="552"/>
    </row>
    <row r="50" spans="1:42" ht="15.75" x14ac:dyDescent="0.25">
      <c r="A50" s="882">
        <v>38</v>
      </c>
      <c r="B50" s="1597">
        <v>40232</v>
      </c>
      <c r="C50" s="1596">
        <v>1</v>
      </c>
      <c r="D50" s="1559">
        <v>61</v>
      </c>
      <c r="E50" s="1559">
        <v>617</v>
      </c>
      <c r="F50" s="1559"/>
      <c r="G50" s="1559">
        <v>1</v>
      </c>
      <c r="H50" s="1577" t="s">
        <v>25</v>
      </c>
      <c r="I50" s="1559"/>
      <c r="J50" s="1559" t="s">
        <v>523</v>
      </c>
      <c r="K50" s="1855" t="s">
        <v>165</v>
      </c>
      <c r="L50" s="1578">
        <v>8873.02</v>
      </c>
      <c r="M50" s="1595">
        <v>10</v>
      </c>
      <c r="N50" s="1430">
        <f>IF(M50=0,"N/A",+L50/M50)</f>
        <v>887.30200000000002</v>
      </c>
      <c r="O50" s="1702">
        <f>IF(M50=0,"N/A",+N50/12)</f>
        <v>73.941833333333335</v>
      </c>
      <c r="P50" s="1574">
        <v>7</v>
      </c>
      <c r="Q50" s="1574">
        <v>2</v>
      </c>
      <c r="R50" s="1563">
        <f>N50*P50+O50*Q50</f>
        <v>6358.9976666666671</v>
      </c>
      <c r="S50" s="883">
        <f t="shared" si="1"/>
        <v>2514.0223333333333</v>
      </c>
      <c r="T50" s="552"/>
      <c r="U50" s="552"/>
      <c r="V50" s="552"/>
      <c r="W50" s="552"/>
      <c r="X50" s="552"/>
      <c r="Y50" s="552"/>
      <c r="Z50" s="552"/>
      <c r="AA50" s="552"/>
      <c r="AB50" s="552"/>
      <c r="AC50" s="552"/>
      <c r="AD50" s="552"/>
      <c r="AE50" s="552"/>
      <c r="AF50" s="552"/>
      <c r="AG50" s="552"/>
      <c r="AH50" s="552"/>
      <c r="AI50" s="552"/>
      <c r="AJ50" s="552"/>
      <c r="AK50" s="552"/>
      <c r="AL50" s="552"/>
      <c r="AM50" s="552"/>
      <c r="AN50" s="552"/>
      <c r="AO50" s="552"/>
      <c r="AP50" s="552"/>
    </row>
    <row r="51" spans="1:42" ht="15.75" x14ac:dyDescent="0.25">
      <c r="A51" s="882">
        <v>39</v>
      </c>
      <c r="B51" s="1440">
        <v>38725</v>
      </c>
      <c r="C51" s="1596">
        <v>1</v>
      </c>
      <c r="D51" s="1559">
        <v>61</v>
      </c>
      <c r="E51" s="1559">
        <v>617</v>
      </c>
      <c r="F51" s="1559"/>
      <c r="G51" s="1559">
        <v>1</v>
      </c>
      <c r="H51" s="1577" t="s">
        <v>82</v>
      </c>
      <c r="I51" s="1559"/>
      <c r="J51" s="1559" t="s">
        <v>19</v>
      </c>
      <c r="K51" s="1855" t="s">
        <v>165</v>
      </c>
      <c r="L51" s="1445">
        <v>6960</v>
      </c>
      <c r="M51" s="1446">
        <v>10</v>
      </c>
      <c r="N51" s="1438"/>
      <c r="O51" s="1438"/>
      <c r="P51" s="1330">
        <v>10</v>
      </c>
      <c r="Q51" s="1479"/>
      <c r="R51" s="1567">
        <v>6960</v>
      </c>
      <c r="S51" s="1858">
        <f t="shared" si="1"/>
        <v>0</v>
      </c>
      <c r="T51" s="552"/>
      <c r="U51" s="552"/>
      <c r="V51" s="552"/>
      <c r="W51" s="552"/>
      <c r="X51" s="552"/>
      <c r="Y51" s="552"/>
      <c r="Z51" s="552"/>
      <c r="AA51" s="552"/>
      <c r="AB51" s="552"/>
      <c r="AC51" s="552"/>
      <c r="AD51" s="552"/>
      <c r="AE51" s="552"/>
      <c r="AF51" s="552"/>
      <c r="AG51" s="552"/>
      <c r="AH51" s="552"/>
      <c r="AI51" s="552"/>
      <c r="AJ51" s="552"/>
      <c r="AK51" s="552"/>
      <c r="AL51" s="552"/>
      <c r="AM51" s="552"/>
      <c r="AN51" s="552"/>
      <c r="AO51" s="552"/>
      <c r="AP51" s="552"/>
    </row>
    <row r="52" spans="1:42" ht="15.75" x14ac:dyDescent="0.25">
      <c r="A52" s="882">
        <v>40</v>
      </c>
      <c r="B52" s="1440">
        <v>38013</v>
      </c>
      <c r="C52" s="1596">
        <v>1</v>
      </c>
      <c r="D52" s="1559">
        <v>61</v>
      </c>
      <c r="E52" s="1559">
        <v>617</v>
      </c>
      <c r="F52" s="1559"/>
      <c r="G52" s="1559">
        <v>1</v>
      </c>
      <c r="H52" s="1599" t="s">
        <v>82</v>
      </c>
      <c r="I52" s="1600"/>
      <c r="J52" s="1586" t="s">
        <v>19</v>
      </c>
      <c r="K52" s="1853" t="s">
        <v>165</v>
      </c>
      <c r="L52" s="1445">
        <v>4714.99</v>
      </c>
      <c r="M52" s="1446">
        <v>10</v>
      </c>
      <c r="N52" s="1438"/>
      <c r="O52" s="1438"/>
      <c r="P52" s="1448">
        <v>10</v>
      </c>
      <c r="Q52" s="1449"/>
      <c r="R52" s="1567">
        <v>4714.99</v>
      </c>
      <c r="S52" s="1858">
        <f t="shared" si="1"/>
        <v>0</v>
      </c>
      <c r="T52" s="552"/>
      <c r="U52" s="552"/>
      <c r="V52" s="552"/>
      <c r="W52" s="552"/>
      <c r="X52" s="552"/>
      <c r="Y52" s="552"/>
      <c r="Z52" s="552"/>
      <c r="AA52" s="552"/>
      <c r="AB52" s="552"/>
      <c r="AC52" s="552"/>
      <c r="AD52" s="552"/>
      <c r="AE52" s="552"/>
      <c r="AF52" s="552"/>
      <c r="AG52" s="552"/>
      <c r="AH52" s="552"/>
      <c r="AI52" s="552"/>
      <c r="AJ52" s="552"/>
      <c r="AK52" s="552"/>
      <c r="AL52" s="552"/>
      <c r="AM52" s="552"/>
      <c r="AN52" s="552"/>
      <c r="AO52" s="552"/>
      <c r="AP52" s="552"/>
    </row>
    <row r="53" spans="1:42" ht="15.75" x14ac:dyDescent="0.25">
      <c r="A53" s="882">
        <v>41</v>
      </c>
      <c r="B53" s="1585">
        <v>38013</v>
      </c>
      <c r="C53" s="1601">
        <v>1</v>
      </c>
      <c r="D53" s="1586">
        <v>61</v>
      </c>
      <c r="E53" s="1586">
        <v>617</v>
      </c>
      <c r="F53" s="1586"/>
      <c r="G53" s="1586">
        <v>1</v>
      </c>
      <c r="H53" s="1587" t="s">
        <v>80</v>
      </c>
      <c r="I53" s="1442"/>
      <c r="J53" s="1582" t="s">
        <v>26</v>
      </c>
      <c r="K53" s="1856" t="s">
        <v>165</v>
      </c>
      <c r="L53" s="1584">
        <v>4714.99</v>
      </c>
      <c r="M53" s="1603">
        <v>10</v>
      </c>
      <c r="N53" s="1641"/>
      <c r="O53" s="1641"/>
      <c r="P53" s="1604">
        <v>10</v>
      </c>
      <c r="Q53" s="1605"/>
      <c r="R53" s="1567">
        <v>4714.99</v>
      </c>
      <c r="S53" s="1858">
        <f t="shared" si="1"/>
        <v>0</v>
      </c>
      <c r="T53" s="552"/>
      <c r="U53" s="552"/>
      <c r="V53" s="552"/>
      <c r="W53" s="552"/>
      <c r="X53" s="552"/>
      <c r="Y53" s="552"/>
      <c r="Z53" s="552"/>
      <c r="AA53" s="552"/>
      <c r="AB53" s="552"/>
      <c r="AC53" s="552"/>
      <c r="AD53" s="552"/>
      <c r="AE53" s="552"/>
      <c r="AF53" s="552"/>
      <c r="AG53" s="552"/>
      <c r="AH53" s="552"/>
      <c r="AI53" s="552"/>
      <c r="AJ53" s="552"/>
      <c r="AK53" s="552"/>
      <c r="AL53" s="552"/>
      <c r="AM53" s="552"/>
      <c r="AN53" s="552"/>
      <c r="AO53" s="552"/>
      <c r="AP53" s="552"/>
    </row>
    <row r="54" spans="1:42" ht="15.75" x14ac:dyDescent="0.25">
      <c r="A54" s="882">
        <v>42</v>
      </c>
      <c r="B54" s="1573">
        <v>38013</v>
      </c>
      <c r="C54" s="1558">
        <v>1</v>
      </c>
      <c r="D54" s="1442">
        <v>61</v>
      </c>
      <c r="E54" s="1442">
        <v>617</v>
      </c>
      <c r="F54" s="1442"/>
      <c r="G54" s="1442">
        <v>1</v>
      </c>
      <c r="H54" s="1443" t="s">
        <v>80</v>
      </c>
      <c r="I54" s="1615"/>
      <c r="J54" s="1559" t="s">
        <v>26</v>
      </c>
      <c r="K54" s="1857" t="s">
        <v>165</v>
      </c>
      <c r="L54" s="1594">
        <v>4715.99</v>
      </c>
      <c r="M54" s="1595">
        <v>10</v>
      </c>
      <c r="N54" s="1319"/>
      <c r="O54" s="1319"/>
      <c r="P54" s="1448">
        <v>10</v>
      </c>
      <c r="Q54" s="1448"/>
      <c r="R54" s="1567">
        <v>4715.99</v>
      </c>
      <c r="S54" s="1858">
        <f t="shared" si="1"/>
        <v>0</v>
      </c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J54" s="552"/>
      <c r="AK54" s="552"/>
      <c r="AL54" s="552"/>
      <c r="AM54" s="552"/>
      <c r="AN54" s="552"/>
      <c r="AO54" s="552"/>
      <c r="AP54" s="552"/>
    </row>
    <row r="55" spans="1:42" ht="15.75" x14ac:dyDescent="0.25">
      <c r="A55" s="882">
        <v>43</v>
      </c>
      <c r="B55" s="1573">
        <v>37993</v>
      </c>
      <c r="C55" s="1558">
        <v>1</v>
      </c>
      <c r="D55" s="1442">
        <v>61</v>
      </c>
      <c r="E55" s="1442">
        <v>617</v>
      </c>
      <c r="F55" s="1442"/>
      <c r="G55" s="1442">
        <v>1</v>
      </c>
      <c r="H55" s="1443" t="s">
        <v>82</v>
      </c>
      <c r="I55" s="1615"/>
      <c r="J55" s="1559" t="s">
        <v>19</v>
      </c>
      <c r="K55" s="1857" t="s">
        <v>165</v>
      </c>
      <c r="L55" s="1594">
        <v>4714.99</v>
      </c>
      <c r="M55" s="1595">
        <v>10</v>
      </c>
      <c r="N55" s="1319"/>
      <c r="O55" s="1319"/>
      <c r="P55" s="1448">
        <v>10</v>
      </c>
      <c r="Q55" s="1448"/>
      <c r="R55" s="1567">
        <v>4714.99</v>
      </c>
      <c r="S55" s="1858">
        <f t="shared" si="1"/>
        <v>0</v>
      </c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52"/>
      <c r="AL55" s="552"/>
      <c r="AM55" s="552"/>
      <c r="AN55" s="552"/>
      <c r="AO55" s="552"/>
      <c r="AP55" s="552"/>
    </row>
    <row r="56" spans="1:42" ht="15.75" x14ac:dyDescent="0.25">
      <c r="A56" s="882">
        <v>44</v>
      </c>
      <c r="B56" s="1602">
        <v>37993</v>
      </c>
      <c r="C56" s="1558">
        <v>1</v>
      </c>
      <c r="D56" s="1442">
        <v>61</v>
      </c>
      <c r="E56" s="1442">
        <v>617</v>
      </c>
      <c r="F56" s="1442">
        <v>127913</v>
      </c>
      <c r="G56" s="1442">
        <v>1</v>
      </c>
      <c r="H56" s="1443" t="s">
        <v>83</v>
      </c>
      <c r="I56" s="1615"/>
      <c r="J56" s="1559" t="s">
        <v>19</v>
      </c>
      <c r="K56" s="1857" t="s">
        <v>165</v>
      </c>
      <c r="L56" s="1594">
        <v>3033.73</v>
      </c>
      <c r="M56" s="1595">
        <v>10</v>
      </c>
      <c r="N56" s="1319"/>
      <c r="O56" s="1319"/>
      <c r="P56" s="1448">
        <v>10</v>
      </c>
      <c r="Q56" s="1448"/>
      <c r="R56" s="1567">
        <v>3033.73</v>
      </c>
      <c r="S56" s="1858">
        <f t="shared" si="1"/>
        <v>0</v>
      </c>
    </row>
    <row r="57" spans="1:42" ht="15.75" x14ac:dyDescent="0.25">
      <c r="A57" s="882">
        <v>45</v>
      </c>
      <c r="B57" s="1440">
        <v>40562</v>
      </c>
      <c r="C57" s="1558">
        <v>1</v>
      </c>
      <c r="D57" s="1559">
        <v>61</v>
      </c>
      <c r="E57" s="1559">
        <v>617</v>
      </c>
      <c r="F57" s="1559"/>
      <c r="G57" s="1559">
        <v>1</v>
      </c>
      <c r="H57" s="1577" t="s">
        <v>96</v>
      </c>
      <c r="I57" s="1616"/>
      <c r="J57" s="1559" t="s">
        <v>19</v>
      </c>
      <c r="K57" s="1857" t="s">
        <v>165</v>
      </c>
      <c r="L57" s="1594">
        <v>6884.25</v>
      </c>
      <c r="M57" s="1595">
        <v>10</v>
      </c>
      <c r="N57" s="1321">
        <f>IF(M57=0,"N/A",+L57/M57)</f>
        <v>688.42499999999995</v>
      </c>
      <c r="O57" s="1693">
        <f>IF(M57=0,"N/A",+N57/12)</f>
        <v>57.368749999999999</v>
      </c>
      <c r="P57" s="1574">
        <v>6</v>
      </c>
      <c r="Q57" s="1574">
        <v>3</v>
      </c>
      <c r="R57" s="1563">
        <f>N57*P57+O57*Q57</f>
        <v>4302.6562499999991</v>
      </c>
      <c r="S57" s="883">
        <f t="shared" si="1"/>
        <v>2581.5937500000009</v>
      </c>
    </row>
    <row r="58" spans="1:42" ht="15.75" x14ac:dyDescent="0.25">
      <c r="A58" s="882">
        <v>46</v>
      </c>
      <c r="B58" s="1580">
        <v>36860</v>
      </c>
      <c r="C58" s="1589">
        <v>1</v>
      </c>
      <c r="D58" s="1581">
        <v>61</v>
      </c>
      <c r="E58" s="1582">
        <v>617</v>
      </c>
      <c r="F58" s="1582"/>
      <c r="G58" s="1582">
        <v>1</v>
      </c>
      <c r="H58" s="1583" t="s">
        <v>85</v>
      </c>
      <c r="I58" s="1617"/>
      <c r="J58" s="1559" t="s">
        <v>19</v>
      </c>
      <c r="K58" s="1857" t="s">
        <v>165</v>
      </c>
      <c r="L58" s="1594">
        <v>1617.04</v>
      </c>
      <c r="M58" s="1595">
        <v>10</v>
      </c>
      <c r="N58" s="1319"/>
      <c r="O58" s="1695"/>
      <c r="P58" s="1448">
        <v>10</v>
      </c>
      <c r="Q58" s="1448"/>
      <c r="R58" s="1567">
        <v>1617.04</v>
      </c>
      <c r="S58" s="1858">
        <f t="shared" si="1"/>
        <v>0</v>
      </c>
    </row>
    <row r="59" spans="1:42" ht="15.75" x14ac:dyDescent="0.25">
      <c r="A59" s="882">
        <v>47</v>
      </c>
      <c r="B59" s="1606">
        <v>36860</v>
      </c>
      <c r="C59" s="1596">
        <v>1</v>
      </c>
      <c r="D59" s="1559">
        <v>61</v>
      </c>
      <c r="E59" s="1559">
        <v>617</v>
      </c>
      <c r="F59" s="1581"/>
      <c r="G59" s="1582">
        <v>1</v>
      </c>
      <c r="H59" s="1583" t="s">
        <v>85</v>
      </c>
      <c r="I59" s="1617"/>
      <c r="J59" s="1559" t="s">
        <v>19</v>
      </c>
      <c r="K59" s="1857" t="s">
        <v>165</v>
      </c>
      <c r="L59" s="1594">
        <v>1617.04</v>
      </c>
      <c r="M59" s="1595">
        <v>10</v>
      </c>
      <c r="N59" s="1319"/>
      <c r="O59" s="1695"/>
      <c r="P59" s="1448">
        <v>10</v>
      </c>
      <c r="Q59" s="1448"/>
      <c r="R59" s="1567">
        <v>1617.04</v>
      </c>
      <c r="S59" s="1858">
        <f t="shared" si="1"/>
        <v>0</v>
      </c>
    </row>
    <row r="60" spans="1:42" ht="31.5" x14ac:dyDescent="0.25">
      <c r="A60" s="882">
        <v>48</v>
      </c>
      <c r="B60" s="1331">
        <v>42517</v>
      </c>
      <c r="C60" s="1335">
        <v>6</v>
      </c>
      <c r="D60" s="1313">
        <v>61</v>
      </c>
      <c r="E60" s="1313">
        <v>617</v>
      </c>
      <c r="F60" s="1313"/>
      <c r="G60" s="1313">
        <v>1</v>
      </c>
      <c r="H60" s="1315" t="s">
        <v>1369</v>
      </c>
      <c r="I60" s="1618"/>
      <c r="J60" s="1313"/>
      <c r="K60" s="1854" t="s">
        <v>1682</v>
      </c>
      <c r="L60" s="1317">
        <v>7174.4</v>
      </c>
      <c r="M60" s="1318">
        <v>10</v>
      </c>
      <c r="N60" s="1321">
        <f>IF(M60=0,"N/A",+L60/M60)</f>
        <v>717.43999999999994</v>
      </c>
      <c r="O60" s="1693">
        <f>IF(M60=0,"N/A",+N60/12)</f>
        <v>59.786666666666662</v>
      </c>
      <c r="P60" s="1574"/>
      <c r="Q60" s="1574">
        <v>11</v>
      </c>
      <c r="R60" s="1563">
        <f>N60*P60+O60*Q60</f>
        <v>657.65333333333331</v>
      </c>
      <c r="S60" s="883">
        <f t="shared" si="1"/>
        <v>6516.746666666666</v>
      </c>
    </row>
    <row r="61" spans="1:42" ht="15.75" x14ac:dyDescent="0.25">
      <c r="A61" s="882">
        <v>49</v>
      </c>
      <c r="B61" s="1331">
        <v>42517</v>
      </c>
      <c r="C61" s="1335">
        <v>6</v>
      </c>
      <c r="D61" s="1313">
        <v>61</v>
      </c>
      <c r="E61" s="1313">
        <v>617</v>
      </c>
      <c r="F61" s="1313"/>
      <c r="G61" s="1313">
        <v>1</v>
      </c>
      <c r="H61" s="1315" t="s">
        <v>43</v>
      </c>
      <c r="I61" s="1618"/>
      <c r="J61" s="1313" t="s">
        <v>1370</v>
      </c>
      <c r="K61" s="1854"/>
      <c r="L61" s="1317">
        <v>7799.99</v>
      </c>
      <c r="M61" s="1318">
        <v>10</v>
      </c>
      <c r="N61" s="1321">
        <f>IF(M61=0,"N/A",+L61/M61)</f>
        <v>779.99900000000002</v>
      </c>
      <c r="O61" s="1693">
        <f>IF(M61=0,"N/A",+N61/12)</f>
        <v>64.999916666666664</v>
      </c>
      <c r="P61" s="1574"/>
      <c r="Q61" s="1574">
        <v>11</v>
      </c>
      <c r="R61" s="1563">
        <f>N61*P61+O61*Q61</f>
        <v>714.99908333333326</v>
      </c>
      <c r="S61" s="883">
        <f t="shared" si="1"/>
        <v>7084.9909166666666</v>
      </c>
    </row>
    <row r="62" spans="1:42" ht="15.75" x14ac:dyDescent="0.25">
      <c r="A62" s="882">
        <v>50</v>
      </c>
      <c r="B62" s="814">
        <v>42445</v>
      </c>
      <c r="C62" s="839">
        <v>6</v>
      </c>
      <c r="D62" s="801">
        <v>61</v>
      </c>
      <c r="E62" s="801">
        <v>614</v>
      </c>
      <c r="F62" s="801"/>
      <c r="G62" s="801">
        <v>1</v>
      </c>
      <c r="H62" s="983" t="s">
        <v>30</v>
      </c>
      <c r="I62" s="1619"/>
      <c r="J62" s="801" t="s">
        <v>986</v>
      </c>
      <c r="K62" s="931"/>
      <c r="L62" s="803">
        <v>2695</v>
      </c>
      <c r="M62" s="804">
        <v>3</v>
      </c>
      <c r="N62" s="1321">
        <f>IF(M62=0,"N/A",+L62/M62)</f>
        <v>898.33333333333337</v>
      </c>
      <c r="O62" s="1693">
        <f>IF(M62=0,"N/A",+N62/12)</f>
        <v>74.861111111111114</v>
      </c>
      <c r="P62" s="1574">
        <v>1</v>
      </c>
      <c r="Q62" s="1574">
        <v>1</v>
      </c>
      <c r="R62" s="1563">
        <f>N62*P62+O62*Q62</f>
        <v>973.19444444444446</v>
      </c>
      <c r="S62" s="883">
        <f t="shared" si="1"/>
        <v>1721.8055555555557</v>
      </c>
    </row>
    <row r="63" spans="1:42" ht="15.75" x14ac:dyDescent="0.25">
      <c r="A63" s="882">
        <v>51</v>
      </c>
      <c r="B63" s="814">
        <v>42550</v>
      </c>
      <c r="C63" s="839">
        <v>6</v>
      </c>
      <c r="D63" s="801">
        <v>61</v>
      </c>
      <c r="E63" s="801">
        <v>614</v>
      </c>
      <c r="F63" s="801"/>
      <c r="G63" s="801">
        <v>1</v>
      </c>
      <c r="H63" s="983" t="s">
        <v>1372</v>
      </c>
      <c r="I63" s="1619"/>
      <c r="J63" s="801" t="s">
        <v>1371</v>
      </c>
      <c r="K63" s="931"/>
      <c r="L63" s="803">
        <v>49742.1</v>
      </c>
      <c r="M63" s="804">
        <v>3</v>
      </c>
      <c r="N63" s="805">
        <v>16580.7</v>
      </c>
      <c r="O63" s="1639">
        <v>1381.73</v>
      </c>
      <c r="P63" s="885"/>
      <c r="Q63" s="885">
        <v>10</v>
      </c>
      <c r="R63" s="1563">
        <f>N63*P63+O63*Q63</f>
        <v>13817.3</v>
      </c>
      <c r="S63" s="883">
        <f t="shared" si="1"/>
        <v>35924.800000000003</v>
      </c>
    </row>
    <row r="64" spans="1:42" ht="15.75" x14ac:dyDescent="0.25">
      <c r="A64" s="882"/>
      <c r="B64" s="886"/>
      <c r="C64" s="886"/>
      <c r="D64" s="886"/>
      <c r="E64" s="886"/>
      <c r="F64" s="887"/>
      <c r="G64" s="887"/>
      <c r="H64" s="1556"/>
      <c r="I64" s="887"/>
      <c r="J64" s="888"/>
      <c r="K64" s="889"/>
      <c r="L64" s="890">
        <f>SUM(L13:L63)</f>
        <v>423151.14099999989</v>
      </c>
      <c r="M64" s="890"/>
      <c r="N64" s="890">
        <f>SUM(N13:N63)</f>
        <v>54653.493666666691</v>
      </c>
      <c r="O64" s="890">
        <f>SUM(O13:O63)</f>
        <v>4554.4628055555559</v>
      </c>
      <c r="P64" s="890"/>
      <c r="Q64" s="890"/>
      <c r="R64" s="890">
        <f>SUM(R13:R63)</f>
        <v>273980.89286111109</v>
      </c>
      <c r="S64" s="883">
        <f>L64-R64</f>
        <v>149170.2481388888</v>
      </c>
      <c r="T64" s="18"/>
    </row>
    <row r="65" spans="1:32" ht="15.75" x14ac:dyDescent="0.25">
      <c r="A65" s="877"/>
      <c r="B65" s="943"/>
      <c r="C65" s="943"/>
      <c r="D65" s="943"/>
      <c r="E65" s="943"/>
      <c r="F65" s="1607"/>
      <c r="G65" s="1607"/>
      <c r="H65" s="1608"/>
      <c r="I65" s="1607"/>
      <c r="J65" s="1609"/>
      <c r="K65" s="943"/>
      <c r="L65" s="1610"/>
      <c r="M65" s="1610"/>
      <c r="N65" s="1610"/>
      <c r="O65" s="1610"/>
      <c r="P65" s="1610"/>
      <c r="Q65" s="1610"/>
      <c r="R65" s="1610"/>
      <c r="S65" s="1610"/>
      <c r="T65" s="18"/>
    </row>
    <row r="66" spans="1:32" ht="15.75" x14ac:dyDescent="0.25">
      <c r="A66" s="877"/>
      <c r="B66" s="943"/>
      <c r="C66" s="943"/>
      <c r="D66" s="1648">
        <v>611</v>
      </c>
      <c r="E66" s="1648">
        <v>88.46</v>
      </c>
      <c r="F66" s="1607"/>
      <c r="G66" s="1607"/>
      <c r="H66" s="1608"/>
      <c r="I66" s="1607"/>
      <c r="J66" s="1609"/>
      <c r="K66" s="943"/>
      <c r="L66" s="1610"/>
      <c r="M66" s="1610"/>
      <c r="N66" s="1610"/>
      <c r="O66" s="1610"/>
      <c r="P66" s="1610"/>
      <c r="Q66" s="1610"/>
      <c r="R66" s="1610"/>
      <c r="S66" s="1610"/>
      <c r="T66" s="18"/>
    </row>
    <row r="67" spans="1:32" ht="15.75" x14ac:dyDescent="0.25">
      <c r="A67" s="877"/>
      <c r="B67" s="943"/>
      <c r="C67" s="943"/>
      <c r="D67" s="1648">
        <v>613</v>
      </c>
      <c r="E67" s="1648">
        <v>426.91</v>
      </c>
      <c r="F67" s="1607"/>
      <c r="G67" s="1607"/>
      <c r="H67" s="1608"/>
      <c r="I67" s="1607"/>
      <c r="J67" s="1609"/>
      <c r="K67" s="943"/>
      <c r="L67" s="1610"/>
      <c r="M67" s="1610"/>
      <c r="N67" s="1610"/>
      <c r="O67" s="1610"/>
      <c r="P67" s="1610"/>
      <c r="Q67" s="1610"/>
      <c r="R67" s="1610"/>
      <c r="S67" s="1610"/>
      <c r="T67" s="18"/>
    </row>
    <row r="68" spans="1:32" ht="15.75" x14ac:dyDescent="0.25">
      <c r="A68" s="877"/>
      <c r="B68" s="943"/>
      <c r="C68" s="943"/>
      <c r="D68" s="1648">
        <v>614</v>
      </c>
      <c r="E68" s="1648">
        <v>1456.59</v>
      </c>
      <c r="F68" s="1607"/>
      <c r="G68" s="1607"/>
      <c r="H68" s="1608"/>
      <c r="I68" s="1607"/>
      <c r="J68" s="1609"/>
      <c r="K68" s="943"/>
      <c r="L68" s="1610"/>
      <c r="M68" s="1610"/>
      <c r="N68" s="1610"/>
      <c r="O68" s="1610"/>
      <c r="P68" s="1610"/>
      <c r="Q68" s="1610"/>
      <c r="R68" s="1610"/>
      <c r="S68" s="1610"/>
      <c r="T68" s="18"/>
    </row>
    <row r="69" spans="1:32" ht="15.75" x14ac:dyDescent="0.25">
      <c r="A69" s="877"/>
      <c r="B69" s="943"/>
      <c r="C69" s="943"/>
      <c r="D69" s="1648">
        <v>617</v>
      </c>
      <c r="E69" s="1648">
        <v>978.6</v>
      </c>
      <c r="F69" s="1607"/>
      <c r="G69" s="1607"/>
      <c r="H69" s="1608"/>
      <c r="I69" s="1607"/>
      <c r="J69" s="1609"/>
      <c r="K69" s="943"/>
      <c r="L69" s="1610"/>
      <c r="M69" s="1610"/>
      <c r="N69" s="1610"/>
      <c r="O69" s="1610"/>
      <c r="P69" s="1610"/>
      <c r="Q69" s="1610"/>
      <c r="R69" s="1610"/>
      <c r="S69" s="1610"/>
      <c r="T69" s="18"/>
    </row>
    <row r="70" spans="1:32" ht="15.75" x14ac:dyDescent="0.25">
      <c r="A70" s="877"/>
      <c r="B70" s="943"/>
      <c r="C70" s="943"/>
      <c r="D70" s="1648">
        <v>2655</v>
      </c>
      <c r="E70" s="1785">
        <v>1212.7</v>
      </c>
      <c r="F70" s="1786"/>
      <c r="G70" s="1607"/>
      <c r="H70" s="1608"/>
      <c r="I70" s="1607"/>
      <c r="J70" s="1609"/>
      <c r="K70" s="943"/>
      <c r="L70" s="1610"/>
      <c r="M70" s="1610"/>
      <c r="N70" s="1610"/>
      <c r="O70" s="1610"/>
      <c r="P70" s="1610"/>
      <c r="Q70" s="1610"/>
      <c r="R70" s="1610"/>
      <c r="S70" s="1610"/>
      <c r="T70" s="18"/>
    </row>
    <row r="71" spans="1:32" ht="15.75" x14ac:dyDescent="0.25">
      <c r="A71" s="877"/>
      <c r="B71" s="943"/>
      <c r="C71" s="943">
        <f>SUM(C66:C70)</f>
        <v>0</v>
      </c>
      <c r="D71" s="1648"/>
      <c r="E71" s="1648">
        <f>SUM(E66:E70)</f>
        <v>4163.26</v>
      </c>
      <c r="F71" s="1607"/>
      <c r="G71" s="1607"/>
      <c r="H71" s="1608"/>
      <c r="I71" s="1607"/>
      <c r="J71" s="1609"/>
      <c r="K71" s="943"/>
      <c r="L71" s="1610"/>
      <c r="M71" s="1610"/>
      <c r="N71" s="1610"/>
      <c r="O71" s="1610"/>
      <c r="P71" s="1610"/>
      <c r="Q71" s="1610"/>
      <c r="R71" s="1610"/>
      <c r="S71" s="1610"/>
      <c r="T71" s="18"/>
    </row>
    <row r="72" spans="1:32" ht="17.25" x14ac:dyDescent="0.35">
      <c r="A72" s="943"/>
      <c r="B72" s="174"/>
      <c r="C72" s="174"/>
      <c r="D72" s="1649"/>
      <c r="E72" s="1649"/>
      <c r="F72" s="875"/>
      <c r="G72" s="875"/>
      <c r="H72" s="1557"/>
      <c r="I72" s="875"/>
      <c r="J72" s="876"/>
      <c r="K72" s="174"/>
      <c r="L72" s="1611"/>
      <c r="M72" s="1612"/>
      <c r="N72" s="1613"/>
      <c r="O72" s="1613"/>
      <c r="P72" s="1612"/>
      <c r="Q72" s="1612"/>
      <c r="R72" s="1613"/>
      <c r="S72" s="1614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58"/>
      <c r="M73" s="1058"/>
      <c r="N73" s="15"/>
      <c r="O73" s="14"/>
      <c r="P73" s="1058"/>
      <c r="Q73" s="1058"/>
      <c r="S73" s="1058"/>
    </row>
    <row r="74" spans="1:32" ht="12.75" x14ac:dyDescent="0.2">
      <c r="A74" s="1862" t="s">
        <v>51</v>
      </c>
      <c r="B74" s="1862"/>
      <c r="C74" s="1862"/>
      <c r="D74" s="1862"/>
      <c r="E74" s="1862"/>
      <c r="F74" s="1862"/>
      <c r="G74" s="1862"/>
      <c r="H74" s="1217"/>
      <c r="I74" s="1863" t="s">
        <v>1622</v>
      </c>
      <c r="J74" s="1863"/>
      <c r="K74" s="1863"/>
      <c r="L74" s="1863"/>
      <c r="M74" s="1863"/>
      <c r="O74" s="34"/>
      <c r="P74" s="1862" t="s">
        <v>1623</v>
      </c>
      <c r="Q74" s="1862"/>
      <c r="R74" s="1862"/>
      <c r="S74" s="1862"/>
    </row>
    <row r="75" spans="1:32" x14ac:dyDescent="0.2">
      <c r="B75" s="552"/>
      <c r="C75" s="552"/>
      <c r="D75" s="552"/>
      <c r="E75" s="552"/>
      <c r="F75" s="552"/>
      <c r="G75" s="552"/>
      <c r="H75" s="1859"/>
      <c r="I75" s="552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2"/>
      <c r="W75" s="552"/>
      <c r="X75" s="552"/>
      <c r="Y75" s="552"/>
      <c r="Z75" s="552"/>
      <c r="AA75" s="552"/>
      <c r="AB75" s="552"/>
      <c r="AC75" s="552"/>
      <c r="AD75" s="552"/>
      <c r="AE75" s="552"/>
      <c r="AF75" s="552"/>
    </row>
    <row r="76" spans="1:32" x14ac:dyDescent="0.2">
      <c r="B76" s="552"/>
      <c r="C76" s="552"/>
      <c r="D76" s="552"/>
      <c r="E76" s="552"/>
      <c r="F76" s="552"/>
      <c r="G76" s="552"/>
      <c r="H76" s="1859"/>
      <c r="I76" s="552"/>
      <c r="J76" s="552"/>
      <c r="K76" s="552"/>
      <c r="L76" s="552"/>
      <c r="M76" s="552"/>
      <c r="N76" s="552"/>
      <c r="O76" s="552"/>
      <c r="P76" s="552"/>
      <c r="Q76" s="552"/>
      <c r="R76" s="552"/>
      <c r="S76" s="552"/>
      <c r="T76" s="552"/>
      <c r="U76" s="552"/>
      <c r="V76" s="552"/>
      <c r="W76" s="552"/>
      <c r="X76" s="552"/>
      <c r="Y76" s="552"/>
      <c r="Z76" s="552"/>
      <c r="AA76" s="552"/>
      <c r="AB76" s="552"/>
      <c r="AC76" s="552"/>
      <c r="AD76" s="552"/>
      <c r="AE76" s="552"/>
      <c r="AF76" s="552"/>
    </row>
    <row r="77" spans="1:32" x14ac:dyDescent="0.2">
      <c r="B77" s="552"/>
      <c r="C77" s="552"/>
      <c r="D77" s="552"/>
      <c r="E77" s="552"/>
      <c r="F77" s="552"/>
      <c r="G77" s="552"/>
      <c r="H77" s="1859"/>
      <c r="I77" s="552"/>
      <c r="J77" s="552"/>
      <c r="K77" s="552"/>
      <c r="L77" s="552"/>
      <c r="M77" s="552"/>
      <c r="N77" s="552"/>
      <c r="O77" s="552"/>
      <c r="P77" s="552"/>
      <c r="Q77" s="552"/>
      <c r="R77" s="552"/>
      <c r="S77" s="552"/>
      <c r="T77" s="552"/>
      <c r="U77" s="552"/>
      <c r="V77" s="552"/>
      <c r="W77" s="552"/>
      <c r="X77" s="552"/>
      <c r="Y77" s="552"/>
      <c r="Z77" s="552"/>
      <c r="AA77" s="552"/>
      <c r="AB77" s="552"/>
      <c r="AC77" s="552"/>
      <c r="AD77" s="552"/>
      <c r="AE77" s="552"/>
      <c r="AF77" s="552"/>
    </row>
    <row r="78" spans="1:32" x14ac:dyDescent="0.2">
      <c r="B78" s="552"/>
      <c r="C78" s="552"/>
      <c r="D78" s="552"/>
      <c r="E78" s="552"/>
      <c r="F78" s="552"/>
      <c r="G78" s="552"/>
      <c r="H78" s="1859"/>
      <c r="I78" s="552"/>
      <c r="J78" s="552"/>
      <c r="K78" s="552"/>
      <c r="L78" s="552"/>
      <c r="M78" s="552"/>
      <c r="N78" s="552"/>
      <c r="O78" s="552"/>
      <c r="P78" s="552"/>
      <c r="Q78" s="552"/>
      <c r="R78" s="552"/>
      <c r="S78" s="552"/>
      <c r="T78" s="552"/>
      <c r="U78" s="552"/>
      <c r="V78" s="552"/>
      <c r="W78" s="552"/>
      <c r="X78" s="552"/>
      <c r="Y78" s="552"/>
      <c r="Z78" s="552"/>
      <c r="AA78" s="552"/>
      <c r="AB78" s="552"/>
      <c r="AC78" s="552"/>
      <c r="AD78" s="552"/>
      <c r="AE78" s="552"/>
      <c r="AF78" s="552"/>
    </row>
    <row r="79" spans="1:32" x14ac:dyDescent="0.2">
      <c r="B79" s="552"/>
      <c r="C79" s="552"/>
      <c r="D79" s="552"/>
      <c r="E79" s="552"/>
      <c r="F79" s="552"/>
      <c r="G79" s="552"/>
      <c r="H79" s="1859"/>
      <c r="I79" s="552"/>
      <c r="J79" s="552"/>
      <c r="K79" s="552"/>
      <c r="L79" s="552"/>
      <c r="M79" s="552"/>
      <c r="N79" s="552"/>
      <c r="O79" s="552"/>
      <c r="P79" s="552"/>
      <c r="Q79" s="552"/>
      <c r="R79" s="552"/>
      <c r="S79" s="552"/>
      <c r="T79" s="552"/>
      <c r="U79" s="552"/>
      <c r="V79" s="552"/>
      <c r="W79" s="552"/>
      <c r="X79" s="552"/>
      <c r="Y79" s="552"/>
      <c r="Z79" s="552"/>
      <c r="AA79" s="552"/>
      <c r="AB79" s="552"/>
      <c r="AC79" s="552"/>
      <c r="AD79" s="552"/>
      <c r="AE79" s="552"/>
      <c r="AF79" s="552"/>
    </row>
    <row r="80" spans="1:32" x14ac:dyDescent="0.2">
      <c r="B80" s="552"/>
      <c r="C80" s="552"/>
      <c r="D80" s="552"/>
      <c r="E80" s="552"/>
      <c r="F80" s="552"/>
      <c r="G80" s="552"/>
      <c r="H80" s="1859"/>
      <c r="I80" s="552"/>
      <c r="J80" s="552"/>
      <c r="K80" s="552"/>
      <c r="L80" s="552"/>
      <c r="M80" s="552"/>
      <c r="N80" s="552"/>
      <c r="O80" s="552"/>
      <c r="P80" s="552"/>
      <c r="Q80" s="552"/>
      <c r="R80" s="552"/>
      <c r="S80" s="552"/>
      <c r="T80" s="552"/>
      <c r="U80" s="552"/>
      <c r="V80" s="552"/>
      <c r="W80" s="552"/>
      <c r="X80" s="552"/>
      <c r="Y80" s="552"/>
      <c r="Z80" s="552"/>
      <c r="AA80" s="552"/>
      <c r="AB80" s="552"/>
      <c r="AC80" s="552"/>
      <c r="AD80" s="552"/>
      <c r="AE80" s="552"/>
      <c r="AF80" s="552"/>
    </row>
    <row r="81" spans="2:32" x14ac:dyDescent="0.2">
      <c r="B81" s="552"/>
      <c r="C81" s="552"/>
      <c r="D81" s="552"/>
      <c r="E81" s="552"/>
      <c r="F81" s="552"/>
      <c r="G81" s="552"/>
      <c r="H81" s="1859"/>
      <c r="I81" s="552"/>
      <c r="J81" s="552"/>
      <c r="K81" s="552"/>
      <c r="L81" s="552"/>
      <c r="M81" s="552"/>
      <c r="N81" s="552"/>
      <c r="O81" s="552"/>
      <c r="P81" s="552"/>
      <c r="Q81" s="552"/>
      <c r="R81" s="552"/>
      <c r="S81" s="552"/>
      <c r="T81" s="552"/>
      <c r="U81" s="552"/>
      <c r="V81" s="552"/>
      <c r="W81" s="552"/>
      <c r="X81" s="552"/>
      <c r="Y81" s="552"/>
      <c r="Z81" s="552"/>
      <c r="AA81" s="552"/>
      <c r="AB81" s="552"/>
      <c r="AC81" s="552"/>
      <c r="AD81" s="552"/>
      <c r="AE81" s="552"/>
      <c r="AF81" s="552"/>
    </row>
    <row r="82" spans="2:32" x14ac:dyDescent="0.2">
      <c r="B82" s="552"/>
      <c r="C82" s="552"/>
      <c r="D82" s="552"/>
      <c r="E82" s="552"/>
      <c r="F82" s="552"/>
      <c r="G82" s="552"/>
      <c r="H82" s="1859"/>
      <c r="I82" s="552"/>
      <c r="J82" s="552"/>
      <c r="K82" s="552"/>
      <c r="L82" s="552"/>
      <c r="M82" s="552"/>
      <c r="N82" s="552"/>
      <c r="O82" s="552"/>
      <c r="P82" s="552"/>
      <c r="Q82" s="552"/>
      <c r="R82" s="552"/>
      <c r="S82" s="552"/>
      <c r="T82" s="552"/>
      <c r="U82" s="552"/>
      <c r="V82" s="552"/>
      <c r="W82" s="552"/>
      <c r="X82" s="552"/>
      <c r="Y82" s="552"/>
      <c r="Z82" s="552"/>
      <c r="AA82" s="552"/>
      <c r="AB82" s="552"/>
      <c r="AC82" s="552"/>
      <c r="AD82" s="552"/>
      <c r="AE82" s="552"/>
      <c r="AF82" s="552"/>
    </row>
    <row r="83" spans="2:32" x14ac:dyDescent="0.2">
      <c r="B83" s="552"/>
      <c r="C83" s="552"/>
      <c r="D83" s="552"/>
      <c r="E83" s="552"/>
      <c r="F83" s="552"/>
      <c r="G83" s="552"/>
      <c r="H83" s="1859"/>
      <c r="I83" s="552"/>
      <c r="J83" s="552"/>
      <c r="K83" s="552"/>
      <c r="L83" s="552"/>
      <c r="M83" s="552"/>
      <c r="N83" s="552"/>
      <c r="O83" s="552"/>
      <c r="P83" s="552"/>
      <c r="Q83" s="552"/>
      <c r="R83" s="552"/>
      <c r="S83" s="1860"/>
      <c r="T83" s="552"/>
      <c r="U83" s="552"/>
      <c r="V83" s="552"/>
      <c r="W83" s="552"/>
      <c r="X83" s="552"/>
      <c r="Y83" s="552"/>
      <c r="Z83" s="552"/>
      <c r="AA83" s="552"/>
      <c r="AB83" s="552"/>
      <c r="AC83" s="552"/>
      <c r="AD83" s="552"/>
      <c r="AE83" s="552"/>
      <c r="AF83" s="552"/>
    </row>
    <row r="84" spans="2:32" x14ac:dyDescent="0.2">
      <c r="B84" s="552"/>
      <c r="C84" s="552"/>
      <c r="D84" s="552"/>
      <c r="E84" s="552"/>
      <c r="F84" s="552"/>
      <c r="G84" s="552"/>
      <c r="H84" s="1859"/>
      <c r="I84" s="552"/>
      <c r="J84" s="552"/>
      <c r="K84" s="552"/>
      <c r="L84" s="552"/>
      <c r="M84" s="552"/>
      <c r="N84" s="552"/>
      <c r="O84" s="552"/>
      <c r="P84" s="552"/>
      <c r="Q84" s="552"/>
      <c r="R84" s="552"/>
      <c r="S84" s="552"/>
      <c r="T84" s="552"/>
      <c r="U84" s="552"/>
      <c r="V84" s="552"/>
      <c r="W84" s="552"/>
      <c r="X84" s="552"/>
      <c r="Y84" s="552"/>
      <c r="Z84" s="552"/>
      <c r="AA84" s="552"/>
      <c r="AB84" s="552"/>
      <c r="AC84" s="552"/>
      <c r="AD84" s="552"/>
      <c r="AE84" s="552"/>
      <c r="AF84" s="552"/>
    </row>
    <row r="85" spans="2:32" x14ac:dyDescent="0.2">
      <c r="B85" s="552"/>
      <c r="C85" s="552"/>
      <c r="D85" s="552"/>
      <c r="E85" s="552"/>
      <c r="F85" s="552"/>
      <c r="G85" s="552"/>
      <c r="H85" s="1859"/>
      <c r="I85" s="552"/>
      <c r="J85" s="552"/>
      <c r="K85" s="552"/>
      <c r="L85" s="552"/>
      <c r="M85" s="552"/>
      <c r="N85" s="552"/>
      <c r="O85" s="552"/>
      <c r="P85" s="552"/>
      <c r="Q85" s="552"/>
      <c r="R85" s="552"/>
      <c r="S85" s="552"/>
      <c r="T85" s="552"/>
      <c r="U85" s="552"/>
      <c r="V85" s="552"/>
      <c r="W85" s="552"/>
      <c r="X85" s="552"/>
      <c r="Y85" s="552"/>
      <c r="Z85" s="552"/>
      <c r="AA85" s="552"/>
      <c r="AB85" s="552"/>
      <c r="AC85" s="552"/>
      <c r="AD85" s="552"/>
      <c r="AE85" s="552"/>
      <c r="AF85" s="552"/>
    </row>
    <row r="86" spans="2:32" x14ac:dyDescent="0.2">
      <c r="B86" s="552"/>
      <c r="C86" s="552"/>
      <c r="D86" s="552"/>
      <c r="E86" s="552"/>
      <c r="F86" s="552"/>
      <c r="G86" s="552"/>
      <c r="H86" s="1859"/>
      <c r="I86" s="552"/>
      <c r="J86" s="552"/>
      <c r="K86" s="552"/>
      <c r="L86" s="552"/>
      <c r="M86" s="552"/>
      <c r="N86" s="552"/>
      <c r="O86" s="552"/>
      <c r="P86" s="552"/>
      <c r="Q86" s="552"/>
      <c r="R86" s="552"/>
      <c r="S86" s="552"/>
      <c r="T86" s="552"/>
      <c r="U86" s="552"/>
      <c r="V86" s="552"/>
      <c r="W86" s="552"/>
      <c r="X86" s="552"/>
      <c r="Y86" s="552"/>
      <c r="Z86" s="552"/>
      <c r="AA86" s="552"/>
      <c r="AB86" s="552"/>
      <c r="AC86" s="552"/>
      <c r="AD86" s="552"/>
      <c r="AE86" s="552"/>
      <c r="AF86" s="552"/>
    </row>
    <row r="87" spans="2:32" x14ac:dyDescent="0.2">
      <c r="B87" s="552"/>
      <c r="C87" s="552"/>
      <c r="D87" s="552"/>
      <c r="E87" s="552"/>
      <c r="F87" s="552"/>
      <c r="G87" s="552"/>
      <c r="H87" s="1859"/>
      <c r="I87" s="552"/>
      <c r="J87" s="552"/>
      <c r="K87" s="552"/>
      <c r="L87" s="552"/>
      <c r="M87" s="552"/>
      <c r="N87" s="552"/>
      <c r="O87" s="552"/>
      <c r="P87" s="552"/>
      <c r="Q87" s="552"/>
      <c r="R87" s="552"/>
      <c r="S87" s="552"/>
      <c r="T87" s="552"/>
      <c r="U87" s="552"/>
      <c r="V87" s="552"/>
      <c r="W87" s="552"/>
      <c r="X87" s="552"/>
      <c r="Y87" s="552"/>
      <c r="Z87" s="552"/>
      <c r="AA87" s="552"/>
      <c r="AB87" s="552"/>
      <c r="AC87" s="552"/>
      <c r="AD87" s="552"/>
      <c r="AE87" s="552"/>
      <c r="AF87" s="552"/>
    </row>
    <row r="88" spans="2:32" x14ac:dyDescent="0.2">
      <c r="B88" s="552"/>
      <c r="C88" s="552"/>
      <c r="D88" s="552"/>
      <c r="E88" s="552"/>
      <c r="F88" s="552"/>
      <c r="G88" s="552"/>
      <c r="H88" s="1859"/>
      <c r="I88" s="552"/>
      <c r="J88" s="552"/>
      <c r="K88" s="552"/>
      <c r="L88" s="552"/>
      <c r="M88" s="552"/>
      <c r="N88" s="552"/>
      <c r="O88" s="552"/>
      <c r="P88" s="552"/>
      <c r="Q88" s="552"/>
      <c r="R88" s="552"/>
      <c r="S88" s="552"/>
      <c r="T88" s="552"/>
      <c r="U88" s="552"/>
      <c r="V88" s="552"/>
      <c r="W88" s="552"/>
      <c r="X88" s="552"/>
      <c r="Y88" s="552"/>
      <c r="Z88" s="552"/>
      <c r="AA88" s="552"/>
      <c r="AB88" s="552"/>
      <c r="AC88" s="552"/>
      <c r="AD88" s="552"/>
      <c r="AE88" s="552"/>
      <c r="AF88" s="552"/>
    </row>
    <row r="89" spans="2:32" x14ac:dyDescent="0.2">
      <c r="B89" s="552"/>
      <c r="C89" s="552"/>
      <c r="D89" s="552"/>
      <c r="E89" s="552"/>
      <c r="F89" s="552"/>
      <c r="G89" s="552"/>
      <c r="H89" s="1859"/>
      <c r="I89" s="552"/>
      <c r="J89" s="552"/>
      <c r="K89" s="552"/>
      <c r="L89" s="552"/>
      <c r="M89" s="552"/>
      <c r="N89" s="552"/>
      <c r="O89" s="552"/>
      <c r="P89" s="552"/>
      <c r="Q89" s="552"/>
      <c r="R89" s="552"/>
      <c r="S89" s="552"/>
      <c r="T89" s="552"/>
      <c r="U89" s="552"/>
      <c r="V89" s="552"/>
      <c r="W89" s="552"/>
      <c r="X89" s="552"/>
      <c r="Y89" s="552"/>
      <c r="Z89" s="552"/>
      <c r="AA89" s="552"/>
      <c r="AB89" s="552"/>
      <c r="AC89" s="552"/>
      <c r="AD89" s="552"/>
      <c r="AE89" s="552"/>
      <c r="AF89" s="552"/>
    </row>
    <row r="90" spans="2:32" x14ac:dyDescent="0.2">
      <c r="B90" s="552"/>
      <c r="C90" s="552"/>
      <c r="D90" s="552"/>
      <c r="E90" s="552"/>
      <c r="F90" s="552"/>
      <c r="G90" s="552"/>
      <c r="H90" s="1859"/>
      <c r="I90" s="552"/>
      <c r="J90" s="552"/>
      <c r="K90" s="552"/>
      <c r="L90" s="552"/>
      <c r="M90" s="552"/>
      <c r="N90" s="552"/>
      <c r="O90" s="552"/>
      <c r="P90" s="552"/>
      <c r="Q90" s="552"/>
      <c r="R90" s="552"/>
      <c r="S90" s="552"/>
      <c r="T90" s="552"/>
      <c r="U90" s="552"/>
      <c r="V90" s="552"/>
      <c r="W90" s="552"/>
      <c r="X90" s="552"/>
      <c r="Y90" s="552"/>
      <c r="Z90" s="552"/>
      <c r="AA90" s="552"/>
      <c r="AB90" s="552"/>
      <c r="AC90" s="552"/>
      <c r="AD90" s="552"/>
      <c r="AE90" s="552"/>
      <c r="AF90" s="552"/>
    </row>
    <row r="91" spans="2:32" x14ac:dyDescent="0.2">
      <c r="B91" s="552"/>
      <c r="C91" s="552"/>
      <c r="D91" s="552"/>
      <c r="E91" s="552"/>
      <c r="F91" s="552"/>
      <c r="G91" s="552"/>
      <c r="H91" s="1859"/>
      <c r="I91" s="552"/>
      <c r="J91" s="552"/>
      <c r="K91" s="552"/>
      <c r="L91" s="552"/>
      <c r="M91" s="552"/>
      <c r="N91" s="552"/>
      <c r="O91" s="552"/>
      <c r="P91" s="552"/>
      <c r="Q91" s="552"/>
      <c r="R91" s="552"/>
      <c r="S91" s="552"/>
      <c r="T91" s="552"/>
      <c r="U91" s="552"/>
      <c r="V91" s="552"/>
      <c r="W91" s="552"/>
      <c r="X91" s="552"/>
      <c r="Y91" s="552"/>
      <c r="Z91" s="552"/>
      <c r="AA91" s="552"/>
      <c r="AB91" s="552"/>
      <c r="AC91" s="552"/>
      <c r="AD91" s="552"/>
      <c r="AE91" s="552"/>
      <c r="AF91" s="552"/>
    </row>
    <row r="92" spans="2:32" x14ac:dyDescent="0.2">
      <c r="B92" s="552"/>
      <c r="C92" s="552"/>
      <c r="D92" s="552"/>
      <c r="E92" s="552"/>
      <c r="F92" s="552"/>
      <c r="G92" s="552"/>
      <c r="H92" s="1859"/>
      <c r="I92" s="552"/>
      <c r="J92" s="552"/>
      <c r="K92" s="552"/>
      <c r="L92" s="552"/>
      <c r="M92" s="552"/>
      <c r="N92" s="552"/>
      <c r="O92" s="552"/>
      <c r="P92" s="552"/>
      <c r="Q92" s="552"/>
      <c r="R92" s="552"/>
      <c r="S92" s="552"/>
      <c r="T92" s="552"/>
      <c r="U92" s="552"/>
      <c r="V92" s="552"/>
      <c r="W92" s="552"/>
      <c r="X92" s="552"/>
      <c r="Y92" s="552"/>
      <c r="Z92" s="552"/>
      <c r="AA92" s="552"/>
      <c r="AB92" s="552"/>
      <c r="AC92" s="552"/>
      <c r="AD92" s="552"/>
      <c r="AE92" s="552"/>
      <c r="AF92" s="552"/>
    </row>
    <row r="93" spans="2:32" x14ac:dyDescent="0.2">
      <c r="B93" s="552"/>
      <c r="C93" s="552"/>
      <c r="D93" s="552"/>
      <c r="E93" s="552"/>
      <c r="F93" s="552"/>
      <c r="G93" s="552"/>
      <c r="H93" s="1859"/>
      <c r="I93" s="552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52"/>
      <c r="X93" s="552"/>
      <c r="Y93" s="552"/>
      <c r="Z93" s="552"/>
      <c r="AA93" s="552"/>
      <c r="AB93" s="552"/>
      <c r="AC93" s="552"/>
      <c r="AD93" s="552"/>
      <c r="AE93" s="552"/>
      <c r="AF93" s="552"/>
    </row>
    <row r="94" spans="2:32" x14ac:dyDescent="0.2">
      <c r="B94" s="552"/>
      <c r="C94" s="552"/>
      <c r="D94" s="552"/>
      <c r="E94" s="552"/>
      <c r="F94" s="552"/>
      <c r="G94" s="552"/>
      <c r="H94" s="1859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</row>
    <row r="95" spans="2:32" x14ac:dyDescent="0.2">
      <c r="B95" s="552"/>
      <c r="C95" s="552"/>
      <c r="D95" s="552"/>
      <c r="E95" s="552"/>
      <c r="F95" s="552"/>
      <c r="G95" s="552"/>
      <c r="H95" s="1859"/>
      <c r="I95" s="552"/>
      <c r="J95" s="552"/>
      <c r="K95" s="552"/>
      <c r="L95" s="552"/>
      <c r="M95" s="552"/>
      <c r="N95" s="552"/>
      <c r="O95" s="552"/>
      <c r="P95" s="552"/>
      <c r="Q95" s="552"/>
      <c r="R95" s="552"/>
      <c r="S95" s="552"/>
      <c r="T95" s="552"/>
      <c r="U95" s="552"/>
      <c r="V95" s="552"/>
      <c r="W95" s="552"/>
      <c r="X95" s="552"/>
      <c r="Y95" s="552"/>
      <c r="Z95" s="552"/>
      <c r="AA95" s="552"/>
      <c r="AB95" s="552"/>
      <c r="AC95" s="552"/>
      <c r="AD95" s="552"/>
      <c r="AE95" s="552"/>
      <c r="AF95" s="552"/>
    </row>
    <row r="96" spans="2:32" x14ac:dyDescent="0.2">
      <c r="B96" s="552"/>
      <c r="C96" s="552"/>
      <c r="D96" s="552"/>
      <c r="E96" s="552"/>
      <c r="F96" s="552"/>
      <c r="G96" s="552"/>
      <c r="H96" s="1859"/>
      <c r="I96" s="552"/>
      <c r="J96" s="552"/>
      <c r="K96" s="552"/>
      <c r="L96" s="552"/>
      <c r="M96" s="552"/>
      <c r="N96" s="552"/>
      <c r="O96" s="552"/>
      <c r="P96" s="552"/>
      <c r="Q96" s="552"/>
      <c r="R96" s="552"/>
      <c r="S96" s="552"/>
      <c r="T96" s="552"/>
      <c r="U96" s="552"/>
      <c r="V96" s="552"/>
      <c r="W96" s="552"/>
      <c r="X96" s="552"/>
      <c r="Y96" s="552"/>
      <c r="Z96" s="552"/>
      <c r="AA96" s="552"/>
      <c r="AB96" s="552"/>
      <c r="AC96" s="552"/>
      <c r="AD96" s="552"/>
      <c r="AE96" s="552"/>
      <c r="AF96" s="552"/>
    </row>
    <row r="97" spans="2:32" x14ac:dyDescent="0.2">
      <c r="B97" s="552"/>
      <c r="C97" s="552"/>
      <c r="D97" s="552"/>
      <c r="E97" s="552"/>
      <c r="F97" s="552"/>
      <c r="G97" s="552"/>
      <c r="H97" s="1859"/>
      <c r="I97" s="552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2"/>
      <c r="X97" s="552"/>
      <c r="Y97" s="552"/>
      <c r="Z97" s="552"/>
      <c r="AA97" s="552"/>
      <c r="AB97" s="552"/>
      <c r="AC97" s="552"/>
      <c r="AD97" s="552"/>
      <c r="AE97" s="552"/>
      <c r="AF97" s="552"/>
    </row>
    <row r="98" spans="2:32" x14ac:dyDescent="0.2">
      <c r="B98" s="552"/>
      <c r="C98" s="552"/>
      <c r="D98" s="552"/>
      <c r="E98" s="552"/>
      <c r="F98" s="552"/>
      <c r="G98" s="552"/>
      <c r="H98" s="1859"/>
      <c r="I98" s="552"/>
      <c r="J98" s="552"/>
      <c r="K98" s="552"/>
      <c r="L98" s="552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2"/>
      <c r="AA98" s="552"/>
      <c r="AB98" s="552"/>
      <c r="AC98" s="552"/>
      <c r="AD98" s="552"/>
      <c r="AE98" s="552"/>
      <c r="AF98" s="552"/>
    </row>
    <row r="99" spans="2:32" x14ac:dyDescent="0.2">
      <c r="B99" s="552"/>
      <c r="C99" s="552"/>
      <c r="D99" s="552"/>
      <c r="E99" s="552"/>
      <c r="F99" s="552"/>
      <c r="G99" s="552"/>
      <c r="H99" s="1859"/>
      <c r="I99" s="552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552"/>
      <c r="AC99" s="552"/>
      <c r="AD99" s="552"/>
      <c r="AE99" s="552"/>
      <c r="AF99" s="552"/>
    </row>
    <row r="100" spans="2:32" x14ac:dyDescent="0.2">
      <c r="B100" s="552"/>
      <c r="C100" s="552"/>
      <c r="D100" s="552"/>
      <c r="E100" s="552"/>
      <c r="F100" s="552"/>
      <c r="G100" s="552"/>
      <c r="H100" s="1859"/>
      <c r="I100" s="552"/>
      <c r="J100" s="552"/>
      <c r="K100" s="552"/>
      <c r="L100" s="552"/>
      <c r="M100" s="552"/>
      <c r="N100" s="552"/>
      <c r="O100" s="552"/>
      <c r="P100" s="552"/>
      <c r="Q100" s="552"/>
      <c r="R100" s="552"/>
      <c r="S100" s="552"/>
      <c r="T100" s="552"/>
      <c r="U100" s="552"/>
      <c r="V100" s="552"/>
      <c r="W100" s="552"/>
      <c r="X100" s="552"/>
      <c r="Y100" s="552"/>
      <c r="Z100" s="552"/>
      <c r="AA100" s="552"/>
      <c r="AB100" s="552"/>
      <c r="AC100" s="552"/>
      <c r="AD100" s="552"/>
      <c r="AE100" s="552"/>
      <c r="AF100" s="552"/>
    </row>
    <row r="101" spans="2:32" x14ac:dyDescent="0.2">
      <c r="B101" s="552"/>
      <c r="C101" s="552"/>
      <c r="D101" s="552"/>
      <c r="E101" s="552"/>
      <c r="F101" s="552"/>
      <c r="G101" s="552"/>
      <c r="H101" s="1859"/>
      <c r="I101" s="552"/>
      <c r="J101" s="552"/>
      <c r="K101" s="552"/>
      <c r="L101" s="552"/>
      <c r="M101" s="552"/>
      <c r="N101" s="552"/>
      <c r="O101" s="552"/>
      <c r="P101" s="552"/>
      <c r="Q101" s="552"/>
      <c r="R101" s="552"/>
      <c r="S101" s="552"/>
      <c r="T101" s="552"/>
      <c r="U101" s="552"/>
      <c r="V101" s="552"/>
      <c r="W101" s="552"/>
      <c r="X101" s="552"/>
      <c r="Y101" s="552"/>
      <c r="Z101" s="552"/>
      <c r="AA101" s="552"/>
      <c r="AB101" s="552"/>
      <c r="AC101" s="552"/>
      <c r="AD101" s="552"/>
      <c r="AE101" s="552"/>
      <c r="AF101" s="552"/>
    </row>
    <row r="102" spans="2:32" x14ac:dyDescent="0.2">
      <c r="B102" s="552"/>
      <c r="C102" s="552"/>
      <c r="D102" s="552"/>
      <c r="E102" s="552"/>
      <c r="F102" s="552"/>
      <c r="G102" s="552"/>
      <c r="H102" s="1859"/>
      <c r="I102" s="552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52"/>
      <c r="U102" s="552"/>
      <c r="V102" s="552"/>
      <c r="W102" s="552"/>
      <c r="X102" s="552"/>
      <c r="Y102" s="552"/>
      <c r="Z102" s="552"/>
      <c r="AA102" s="552"/>
      <c r="AB102" s="552"/>
      <c r="AC102" s="552"/>
      <c r="AD102" s="552"/>
      <c r="AE102" s="552"/>
      <c r="AF102" s="552"/>
    </row>
    <row r="103" spans="2:32" x14ac:dyDescent="0.2">
      <c r="B103" s="552"/>
      <c r="C103" s="552"/>
      <c r="D103" s="552"/>
      <c r="E103" s="552"/>
      <c r="F103" s="552"/>
      <c r="G103" s="552"/>
      <c r="H103" s="1859"/>
      <c r="I103" s="552"/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2"/>
      <c r="U103" s="552"/>
      <c r="V103" s="552"/>
      <c r="W103" s="552"/>
      <c r="X103" s="552"/>
      <c r="Y103" s="552"/>
      <c r="Z103" s="552"/>
      <c r="AA103" s="552"/>
      <c r="AB103" s="552"/>
      <c r="AC103" s="552"/>
      <c r="AD103" s="552"/>
      <c r="AE103" s="552"/>
      <c r="AF103" s="552"/>
    </row>
    <row r="104" spans="2:32" x14ac:dyDescent="0.2">
      <c r="B104" s="552"/>
      <c r="C104" s="552"/>
      <c r="D104" s="552"/>
      <c r="E104" s="552"/>
      <c r="F104" s="552"/>
      <c r="G104" s="552"/>
      <c r="H104" s="1859"/>
      <c r="I104" s="552"/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552"/>
      <c r="V104" s="552"/>
      <c r="W104" s="552"/>
      <c r="X104" s="552"/>
      <c r="Y104" s="552"/>
      <c r="Z104" s="552"/>
      <c r="AA104" s="552"/>
      <c r="AB104" s="552"/>
      <c r="AC104" s="552"/>
      <c r="AD104" s="552"/>
      <c r="AE104" s="552"/>
      <c r="AF104" s="552"/>
    </row>
    <row r="105" spans="2:32" x14ac:dyDescent="0.2">
      <c r="B105" s="552"/>
      <c r="C105" s="552"/>
      <c r="D105" s="552"/>
      <c r="E105" s="552"/>
      <c r="F105" s="552"/>
      <c r="G105" s="552"/>
      <c r="H105" s="1859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</row>
    <row r="106" spans="2:32" x14ac:dyDescent="0.2">
      <c r="B106" s="552"/>
      <c r="C106" s="552"/>
      <c r="D106" s="552"/>
      <c r="E106" s="552"/>
      <c r="F106" s="552"/>
      <c r="G106" s="552"/>
      <c r="H106" s="1859"/>
      <c r="I106" s="552"/>
      <c r="J106" s="552"/>
      <c r="K106" s="552"/>
      <c r="L106" s="552"/>
      <c r="M106" s="552"/>
      <c r="N106" s="552"/>
      <c r="O106" s="552"/>
      <c r="P106" s="552"/>
      <c r="Q106" s="552"/>
      <c r="R106" s="552"/>
      <c r="S106" s="552"/>
    </row>
    <row r="107" spans="2:32" x14ac:dyDescent="0.2">
      <c r="B107" s="552"/>
      <c r="C107" s="552"/>
      <c r="D107" s="552"/>
      <c r="E107" s="552"/>
      <c r="F107" s="552"/>
      <c r="G107" s="552"/>
      <c r="H107" s="1859"/>
      <c r="I107" s="552"/>
      <c r="J107" s="552"/>
      <c r="K107" s="552"/>
      <c r="L107" s="552"/>
      <c r="M107" s="552"/>
      <c r="N107" s="552"/>
      <c r="O107" s="552"/>
      <c r="P107" s="552"/>
      <c r="Q107" s="552"/>
      <c r="R107" s="552"/>
      <c r="S107" s="552"/>
    </row>
    <row r="108" spans="2:32" x14ac:dyDescent="0.2">
      <c r="B108" s="552"/>
      <c r="C108" s="552"/>
      <c r="D108" s="552"/>
      <c r="E108" s="552"/>
      <c r="F108" s="552"/>
      <c r="G108" s="552"/>
      <c r="H108" s="1859"/>
      <c r="I108" s="552"/>
      <c r="J108" s="552"/>
      <c r="K108" s="552"/>
      <c r="L108" s="552"/>
      <c r="M108" s="552"/>
      <c r="N108" s="552"/>
      <c r="O108" s="552"/>
      <c r="P108" s="552"/>
      <c r="Q108" s="552"/>
      <c r="R108" s="552"/>
      <c r="S108" s="552"/>
    </row>
    <row r="109" spans="2:32" x14ac:dyDescent="0.2">
      <c r="B109" s="552"/>
      <c r="C109" s="552"/>
      <c r="D109" s="552"/>
      <c r="E109" s="552"/>
      <c r="F109" s="552"/>
      <c r="G109" s="552"/>
      <c r="H109" s="1859"/>
      <c r="I109" s="552"/>
      <c r="J109" s="552"/>
      <c r="K109" s="552"/>
      <c r="L109" s="552"/>
      <c r="M109" s="552"/>
      <c r="N109" s="552"/>
      <c r="O109" s="552"/>
      <c r="P109" s="552"/>
      <c r="Q109" s="552"/>
      <c r="R109" s="552"/>
      <c r="S109" s="552"/>
    </row>
    <row r="110" spans="2:32" x14ac:dyDescent="0.2">
      <c r="B110" s="552"/>
      <c r="C110" s="552"/>
      <c r="D110" s="552"/>
      <c r="E110" s="552"/>
      <c r="F110" s="552"/>
      <c r="G110" s="552"/>
      <c r="H110" s="1859"/>
      <c r="I110" s="552"/>
      <c r="J110" s="552"/>
      <c r="K110" s="552"/>
      <c r="L110" s="552"/>
      <c r="M110" s="552"/>
      <c r="N110" s="552"/>
      <c r="O110" s="552"/>
      <c r="P110" s="552"/>
      <c r="Q110" s="552"/>
      <c r="R110" s="552"/>
      <c r="S110" s="552"/>
    </row>
    <row r="111" spans="2:32" x14ac:dyDescent="0.2">
      <c r="B111" s="552"/>
      <c r="C111" s="552"/>
      <c r="D111" s="552"/>
      <c r="E111" s="552"/>
      <c r="F111" s="552"/>
      <c r="G111" s="552"/>
      <c r="H111" s="1859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</row>
    <row r="112" spans="2:32" x14ac:dyDescent="0.2">
      <c r="B112" s="552"/>
      <c r="C112" s="552"/>
      <c r="D112" s="552"/>
      <c r="E112" s="552"/>
      <c r="F112" s="552"/>
      <c r="G112" s="552"/>
      <c r="H112" s="1859"/>
      <c r="I112" s="552"/>
      <c r="J112" s="552"/>
      <c r="K112" s="552"/>
      <c r="L112" s="552"/>
      <c r="M112" s="552"/>
      <c r="N112" s="552"/>
      <c r="O112" s="552"/>
      <c r="P112" s="552"/>
      <c r="Q112" s="552"/>
      <c r="R112" s="552"/>
      <c r="S112" s="552"/>
    </row>
    <row r="113" spans="2:19" x14ac:dyDescent="0.2">
      <c r="B113" s="552"/>
      <c r="C113" s="552"/>
      <c r="D113" s="552"/>
      <c r="E113" s="552"/>
      <c r="F113" s="552"/>
      <c r="G113" s="552"/>
      <c r="H113" s="1859"/>
      <c r="I113" s="552"/>
      <c r="J113" s="552"/>
      <c r="K113" s="552"/>
      <c r="L113" s="552"/>
      <c r="M113" s="552"/>
      <c r="N113" s="552"/>
      <c r="O113" s="552"/>
      <c r="P113" s="552"/>
      <c r="Q113" s="552"/>
      <c r="R113" s="552"/>
      <c r="S113" s="552"/>
    </row>
    <row r="114" spans="2:19" x14ac:dyDescent="0.2">
      <c r="B114" s="552"/>
      <c r="C114" s="552"/>
      <c r="D114" s="552"/>
      <c r="E114" s="552"/>
      <c r="F114" s="552"/>
      <c r="G114" s="552"/>
      <c r="H114" s="1859"/>
      <c r="I114" s="552"/>
      <c r="J114" s="552"/>
      <c r="K114" s="552"/>
      <c r="L114" s="552"/>
      <c r="M114" s="552"/>
      <c r="N114" s="552"/>
      <c r="O114" s="552"/>
      <c r="P114" s="552"/>
      <c r="Q114" s="552"/>
      <c r="R114" s="552"/>
      <c r="S114" s="552"/>
    </row>
    <row r="115" spans="2:19" x14ac:dyDescent="0.2">
      <c r="B115" s="552"/>
      <c r="C115" s="552"/>
      <c r="D115" s="552"/>
      <c r="E115" s="552"/>
      <c r="F115" s="552"/>
      <c r="G115" s="552"/>
      <c r="H115" s="1859"/>
      <c r="I115" s="552"/>
      <c r="J115" s="552"/>
      <c r="K115" s="552"/>
      <c r="L115" s="552"/>
      <c r="M115" s="552"/>
      <c r="N115" s="552"/>
      <c r="O115" s="552"/>
      <c r="P115" s="552"/>
      <c r="Q115" s="552"/>
      <c r="R115" s="552"/>
      <c r="S115" s="552"/>
    </row>
    <row r="116" spans="2:19" x14ac:dyDescent="0.2">
      <c r="B116" s="552"/>
      <c r="C116" s="552"/>
      <c r="D116" s="552"/>
      <c r="E116" s="552"/>
      <c r="F116" s="552"/>
      <c r="G116" s="552"/>
      <c r="H116" s="1859"/>
      <c r="I116" s="552"/>
      <c r="J116" s="552"/>
      <c r="K116" s="552"/>
      <c r="L116" s="552"/>
      <c r="M116" s="552"/>
      <c r="N116" s="552"/>
      <c r="O116" s="552"/>
      <c r="P116" s="552"/>
      <c r="Q116" s="552"/>
      <c r="R116" s="552"/>
      <c r="S116" s="552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topLeftCell="A37" zoomScale="80" zoomScaleNormal="80" workbookViewId="0">
      <selection activeCell="Q66" sqref="Q66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867" t="s">
        <v>0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1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2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3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4" t="s">
        <v>1758</v>
      </c>
      <c r="B16" s="1864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1864"/>
      <c r="N16" s="1864"/>
      <c r="O16" s="1864"/>
      <c r="P16" s="1864"/>
      <c r="Q16" s="1864"/>
      <c r="R16" s="1864"/>
      <c r="S16" s="1864"/>
    </row>
    <row r="17" spans="1:19" ht="15" x14ac:dyDescent="0.3">
      <c r="A17" s="80"/>
      <c r="B17" s="80"/>
      <c r="C17" s="80"/>
      <c r="D17" s="80"/>
      <c r="E17" s="80"/>
      <c r="F17" s="80"/>
      <c r="G17" s="80"/>
      <c r="H17" s="1166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57" customFormat="1" ht="60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19" x14ac:dyDescent="0.2">
      <c r="A19" s="84">
        <v>1</v>
      </c>
      <c r="B19" s="228">
        <v>2</v>
      </c>
      <c r="C19" s="84">
        <v>3</v>
      </c>
      <c r="D19" s="228">
        <v>4</v>
      </c>
      <c r="E19" s="84">
        <v>5</v>
      </c>
      <c r="F19" s="228">
        <v>6</v>
      </c>
      <c r="G19" s="84">
        <v>7</v>
      </c>
      <c r="H19" s="1213">
        <v>8</v>
      </c>
      <c r="I19" s="84">
        <v>9</v>
      </c>
      <c r="J19" s="228">
        <v>10</v>
      </c>
      <c r="K19" s="84">
        <v>11</v>
      </c>
      <c r="L19" s="228">
        <v>12</v>
      </c>
      <c r="M19" s="84">
        <v>13</v>
      </c>
      <c r="N19" s="228">
        <v>14</v>
      </c>
      <c r="O19" s="84">
        <v>15</v>
      </c>
      <c r="P19" s="228">
        <v>16</v>
      </c>
      <c r="Q19" s="84">
        <v>17</v>
      </c>
      <c r="R19" s="228">
        <v>18</v>
      </c>
      <c r="S19" s="84">
        <v>19</v>
      </c>
    </row>
    <row r="20" spans="1:19" ht="15" x14ac:dyDescent="0.2">
      <c r="A20" s="966">
        <v>1</v>
      </c>
      <c r="B20" s="1206">
        <v>40297</v>
      </c>
      <c r="C20" s="1207">
        <v>6</v>
      </c>
      <c r="D20" s="1199">
        <v>61</v>
      </c>
      <c r="E20" s="1199">
        <v>614</v>
      </c>
      <c r="F20" s="1199"/>
      <c r="G20" s="1199">
        <v>1</v>
      </c>
      <c r="H20" s="1198" t="s">
        <v>524</v>
      </c>
      <c r="I20" s="1199"/>
      <c r="J20" s="1199" t="s">
        <v>525</v>
      </c>
      <c r="K20" s="1199" t="s">
        <v>1563</v>
      </c>
      <c r="L20" s="1208">
        <v>26900</v>
      </c>
      <c r="M20" s="1199">
        <v>3</v>
      </c>
      <c r="N20" s="1209"/>
      <c r="O20" s="1209"/>
      <c r="P20" s="1210">
        <v>3</v>
      </c>
      <c r="Q20" s="1211"/>
      <c r="R20" s="1209">
        <v>26900</v>
      </c>
      <c r="S20" s="1209">
        <f t="shared" ref="S20:S58" si="0">IF(M20=0,"N/A",+L20-R20)</f>
        <v>0</v>
      </c>
    </row>
    <row r="21" spans="1:19" ht="15" x14ac:dyDescent="0.2">
      <c r="A21" s="966">
        <v>2</v>
      </c>
      <c r="B21" s="1044">
        <v>41715</v>
      </c>
      <c r="C21" s="1045">
        <v>6</v>
      </c>
      <c r="D21" s="335">
        <v>61</v>
      </c>
      <c r="E21" s="335" t="s">
        <v>1106</v>
      </c>
      <c r="F21" s="1173"/>
      <c r="G21" s="335">
        <v>1</v>
      </c>
      <c r="H21" s="1046" t="s">
        <v>920</v>
      </c>
      <c r="I21" s="1173"/>
      <c r="J21" s="335" t="s">
        <v>28</v>
      </c>
      <c r="K21" s="335" t="s">
        <v>1564</v>
      </c>
      <c r="L21" s="1047">
        <v>4721</v>
      </c>
      <c r="M21" s="339">
        <v>3</v>
      </c>
      <c r="N21" s="1773"/>
      <c r="O21" s="1773"/>
      <c r="P21" s="1830">
        <v>3</v>
      </c>
      <c r="Q21" s="1830"/>
      <c r="R21" s="1773">
        <v>4721</v>
      </c>
      <c r="S21" s="1773">
        <f t="shared" si="0"/>
        <v>0</v>
      </c>
    </row>
    <row r="22" spans="1:19" ht="15" x14ac:dyDescent="0.2">
      <c r="A22" s="966">
        <v>3</v>
      </c>
      <c r="B22" s="1044">
        <v>41715</v>
      </c>
      <c r="C22" s="1045">
        <v>6</v>
      </c>
      <c r="D22" s="335">
        <v>61</v>
      </c>
      <c r="E22" s="335" t="s">
        <v>1106</v>
      </c>
      <c r="F22" s="335" t="s">
        <v>89</v>
      </c>
      <c r="G22" s="335">
        <v>1</v>
      </c>
      <c r="H22" s="1046" t="s">
        <v>31</v>
      </c>
      <c r="I22" s="1170"/>
      <c r="J22" s="335" t="s">
        <v>73</v>
      </c>
      <c r="K22" s="335" t="s">
        <v>1564</v>
      </c>
      <c r="L22" s="1047">
        <v>11620</v>
      </c>
      <c r="M22" s="339">
        <v>3</v>
      </c>
      <c r="N22" s="1773"/>
      <c r="O22" s="1773"/>
      <c r="P22" s="1830">
        <v>3</v>
      </c>
      <c r="Q22" s="1830"/>
      <c r="R22" s="1773">
        <v>11620</v>
      </c>
      <c r="S22" s="1773">
        <f t="shared" si="0"/>
        <v>0</v>
      </c>
    </row>
    <row r="23" spans="1:19" ht="15" x14ac:dyDescent="0.2">
      <c r="A23" s="966">
        <v>4</v>
      </c>
      <c r="B23" s="1044">
        <v>39245</v>
      </c>
      <c r="C23" s="1045">
        <v>6</v>
      </c>
      <c r="D23" s="335">
        <v>61</v>
      </c>
      <c r="E23" s="335">
        <v>614</v>
      </c>
      <c r="F23" s="1173"/>
      <c r="G23" s="335">
        <v>1</v>
      </c>
      <c r="H23" s="1046" t="s">
        <v>88</v>
      </c>
      <c r="I23" s="1173"/>
      <c r="J23" s="335" t="s">
        <v>73</v>
      </c>
      <c r="K23" s="335" t="s">
        <v>1564</v>
      </c>
      <c r="L23" s="1047">
        <v>123.2</v>
      </c>
      <c r="M23" s="339">
        <v>3</v>
      </c>
      <c r="N23" s="962"/>
      <c r="O23" s="962"/>
      <c r="P23" s="1203">
        <v>3</v>
      </c>
      <c r="Q23" s="1203"/>
      <c r="R23" s="962">
        <v>123.2</v>
      </c>
      <c r="S23" s="962">
        <f t="shared" si="0"/>
        <v>0</v>
      </c>
    </row>
    <row r="24" spans="1:19" ht="15" x14ac:dyDescent="0.2">
      <c r="A24" s="966">
        <v>5</v>
      </c>
      <c r="B24" s="1044">
        <v>39890</v>
      </c>
      <c r="C24" s="1045">
        <v>6</v>
      </c>
      <c r="D24" s="1194">
        <v>61</v>
      </c>
      <c r="E24" s="335">
        <v>616</v>
      </c>
      <c r="F24" s="1212"/>
      <c r="G24" s="335">
        <v>1</v>
      </c>
      <c r="H24" s="1046" t="s">
        <v>37</v>
      </c>
      <c r="I24" s="1183"/>
      <c r="J24" s="335" t="s">
        <v>98</v>
      </c>
      <c r="K24" s="335" t="s">
        <v>1564</v>
      </c>
      <c r="L24" s="1047">
        <v>5772.39</v>
      </c>
      <c r="M24" s="339">
        <v>3</v>
      </c>
      <c r="N24" s="962"/>
      <c r="O24" s="962"/>
      <c r="P24" s="1203">
        <v>3</v>
      </c>
      <c r="Q24" s="1203"/>
      <c r="R24" s="962">
        <v>5772.39</v>
      </c>
      <c r="S24" s="962">
        <f t="shared" si="0"/>
        <v>0</v>
      </c>
    </row>
    <row r="25" spans="1:19" ht="15" x14ac:dyDescent="0.2">
      <c r="A25" s="966">
        <v>6</v>
      </c>
      <c r="B25" s="1044">
        <v>41152</v>
      </c>
      <c r="C25" s="1045">
        <v>6</v>
      </c>
      <c r="D25" s="1194">
        <v>61</v>
      </c>
      <c r="E25" s="335">
        <v>617</v>
      </c>
      <c r="F25" s="335"/>
      <c r="G25" s="335">
        <v>1</v>
      </c>
      <c r="H25" s="1046" t="s">
        <v>798</v>
      </c>
      <c r="I25" s="1170"/>
      <c r="J25" s="335" t="s">
        <v>773</v>
      </c>
      <c r="K25" s="335" t="s">
        <v>1564</v>
      </c>
      <c r="L25" s="1047">
        <v>4057.68</v>
      </c>
      <c r="M25" s="339">
        <v>3</v>
      </c>
      <c r="N25" s="962">
        <v>0</v>
      </c>
      <c r="O25" s="962">
        <f>IF(M25=0,"N/A",+N25/12)</f>
        <v>0</v>
      </c>
      <c r="P25" s="1203">
        <v>3</v>
      </c>
      <c r="Q25" s="1203"/>
      <c r="R25" s="962">
        <v>4057.68</v>
      </c>
      <c r="S25" s="962">
        <f t="shared" si="0"/>
        <v>0</v>
      </c>
    </row>
    <row r="26" spans="1:19" ht="15" x14ac:dyDescent="0.2">
      <c r="A26" s="966">
        <v>7</v>
      </c>
      <c r="B26" s="1044">
        <v>39909</v>
      </c>
      <c r="C26" s="1045">
        <v>6</v>
      </c>
      <c r="D26" s="335">
        <v>61</v>
      </c>
      <c r="E26" s="335">
        <v>617</v>
      </c>
      <c r="F26" s="335"/>
      <c r="G26" s="335">
        <v>1</v>
      </c>
      <c r="H26" s="1046" t="s">
        <v>93</v>
      </c>
      <c r="I26" s="1170" t="s">
        <v>147</v>
      </c>
      <c r="J26" s="335" t="s">
        <v>42</v>
      </c>
      <c r="K26" s="335" t="s">
        <v>1564</v>
      </c>
      <c r="L26" s="1047">
        <v>2540.4</v>
      </c>
      <c r="M26" s="339">
        <v>5</v>
      </c>
      <c r="N26" s="962"/>
      <c r="O26" s="962"/>
      <c r="P26" s="1203">
        <v>5</v>
      </c>
      <c r="Q26" s="1203"/>
      <c r="R26" s="962">
        <v>2540.4</v>
      </c>
      <c r="S26" s="962">
        <f t="shared" si="0"/>
        <v>0</v>
      </c>
    </row>
    <row r="27" spans="1:19" ht="15" x14ac:dyDescent="0.2">
      <c r="A27" s="966">
        <v>8</v>
      </c>
      <c r="B27" s="1044">
        <v>36889</v>
      </c>
      <c r="C27" s="1045">
        <v>6</v>
      </c>
      <c r="D27" s="335">
        <v>61</v>
      </c>
      <c r="E27" s="335">
        <v>617</v>
      </c>
      <c r="F27" s="335"/>
      <c r="G27" s="335">
        <v>1</v>
      </c>
      <c r="H27" s="1046" t="s">
        <v>94</v>
      </c>
      <c r="I27" s="1170"/>
      <c r="J27" s="335"/>
      <c r="K27" s="335" t="s">
        <v>1564</v>
      </c>
      <c r="L27" s="1047">
        <v>3431.93</v>
      </c>
      <c r="M27" s="339">
        <v>10</v>
      </c>
      <c r="N27" s="962"/>
      <c r="O27" s="962"/>
      <c r="P27" s="1203">
        <v>10</v>
      </c>
      <c r="Q27" s="1203"/>
      <c r="R27" s="962">
        <v>3431.93</v>
      </c>
      <c r="S27" s="962">
        <f t="shared" si="0"/>
        <v>0</v>
      </c>
    </row>
    <row r="28" spans="1:19" ht="15" x14ac:dyDescent="0.2">
      <c r="A28" s="966">
        <v>9</v>
      </c>
      <c r="B28" s="1044">
        <v>36889</v>
      </c>
      <c r="C28" s="1045">
        <v>6</v>
      </c>
      <c r="D28" s="335">
        <v>61</v>
      </c>
      <c r="E28" s="335">
        <v>617</v>
      </c>
      <c r="F28" s="1170">
        <v>125537</v>
      </c>
      <c r="G28" s="335">
        <v>1</v>
      </c>
      <c r="H28" s="1046" t="s">
        <v>22</v>
      </c>
      <c r="I28" s="1170"/>
      <c r="J28" s="335"/>
      <c r="K28" s="335" t="s">
        <v>1564</v>
      </c>
      <c r="L28" s="1047">
        <v>7000</v>
      </c>
      <c r="M28" s="339">
        <v>10</v>
      </c>
      <c r="N28" s="962"/>
      <c r="O28" s="962"/>
      <c r="P28" s="1203">
        <v>10</v>
      </c>
      <c r="Q28" s="1203"/>
      <c r="R28" s="962">
        <v>7000</v>
      </c>
      <c r="S28" s="962">
        <f t="shared" si="0"/>
        <v>0</v>
      </c>
    </row>
    <row r="29" spans="1:19" ht="15" x14ac:dyDescent="0.2">
      <c r="A29" s="966">
        <v>10</v>
      </c>
      <c r="B29" s="1044">
        <v>39542</v>
      </c>
      <c r="C29" s="1045">
        <v>6</v>
      </c>
      <c r="D29" s="335">
        <v>61</v>
      </c>
      <c r="E29" s="335">
        <v>617</v>
      </c>
      <c r="F29" s="335"/>
      <c r="G29" s="335">
        <v>1</v>
      </c>
      <c r="H29" s="1046" t="s">
        <v>61</v>
      </c>
      <c r="I29" s="335"/>
      <c r="J29" s="335"/>
      <c r="K29" s="335" t="s">
        <v>1564</v>
      </c>
      <c r="L29" s="1047">
        <v>17632</v>
      </c>
      <c r="M29" s="339">
        <v>10</v>
      </c>
      <c r="N29" s="340">
        <f>IF(M29=0,"N/A",+L29/M29)</f>
        <v>1763.2</v>
      </c>
      <c r="O29" s="1675">
        <f>IF(M29=0,"N/A",+N29/12)</f>
        <v>146.93333333333334</v>
      </c>
      <c r="P29" s="341">
        <v>9</v>
      </c>
      <c r="Q29" s="341"/>
      <c r="R29" s="340">
        <f>IF(M29=0,"N/A",+N29*P29+O29*Q29)</f>
        <v>15868.800000000001</v>
      </c>
      <c r="S29" s="340">
        <f t="shared" si="0"/>
        <v>1763.1999999999989</v>
      </c>
    </row>
    <row r="30" spans="1:19" ht="15" x14ac:dyDescent="0.2">
      <c r="A30" s="966">
        <v>11</v>
      </c>
      <c r="B30" s="1044">
        <v>42075</v>
      </c>
      <c r="C30" s="1045">
        <v>6</v>
      </c>
      <c r="D30" s="335">
        <v>61</v>
      </c>
      <c r="E30" s="335" t="s">
        <v>1106</v>
      </c>
      <c r="F30" s="335"/>
      <c r="G30" s="335">
        <v>1</v>
      </c>
      <c r="H30" s="1046" t="s">
        <v>1175</v>
      </c>
      <c r="I30" s="335"/>
      <c r="J30" s="335" t="s">
        <v>129</v>
      </c>
      <c r="K30" s="335" t="s">
        <v>1564</v>
      </c>
      <c r="L30" s="1047">
        <v>2906</v>
      </c>
      <c r="M30" s="339">
        <v>3</v>
      </c>
      <c r="N30" s="340">
        <f>IF(M30=0,"N/A",+L30/M30)</f>
        <v>968.66666666666663</v>
      </c>
      <c r="O30" s="1675">
        <f>IF(M30=0,"N/A",+N30/12)</f>
        <v>80.722222222222214</v>
      </c>
      <c r="P30" s="341">
        <v>2</v>
      </c>
      <c r="Q30" s="341">
        <v>1</v>
      </c>
      <c r="R30" s="340">
        <f>IF(M30=0,"N/A",+N30*P30+O30*Q30)</f>
        <v>2018.0555555555554</v>
      </c>
      <c r="S30" s="340">
        <f>IF(M30=0,"N/A",+L30-R30)</f>
        <v>887.94444444444457</v>
      </c>
    </row>
    <row r="31" spans="1:19" ht="15" x14ac:dyDescent="0.2">
      <c r="A31" s="966">
        <v>12</v>
      </c>
      <c r="B31" s="1044">
        <v>42144</v>
      </c>
      <c r="C31" s="1045">
        <v>6</v>
      </c>
      <c r="D31" s="335">
        <v>61</v>
      </c>
      <c r="E31" s="335" t="s">
        <v>1106</v>
      </c>
      <c r="F31" s="335"/>
      <c r="G31" s="335">
        <v>1</v>
      </c>
      <c r="H31" s="1046" t="s">
        <v>1605</v>
      </c>
      <c r="I31" s="335"/>
      <c r="J31" s="335" t="s">
        <v>167</v>
      </c>
      <c r="K31" s="335" t="s">
        <v>1564</v>
      </c>
      <c r="L31" s="1047">
        <v>14819</v>
      </c>
      <c r="M31" s="339">
        <v>3</v>
      </c>
      <c r="N31" s="340">
        <f>IF(M31=0,"N/A",+L31/M31)</f>
        <v>4939.666666666667</v>
      </c>
      <c r="O31" s="1675">
        <f>IF(M31=0,"N/A",+N31/12)</f>
        <v>411.63888888888891</v>
      </c>
      <c r="P31" s="341">
        <v>1</v>
      </c>
      <c r="Q31" s="341">
        <v>11</v>
      </c>
      <c r="R31" s="340">
        <f>IF(M31=0,"N/A",+N31*P31+O31*Q31)</f>
        <v>9467.6944444444453</v>
      </c>
      <c r="S31" s="340">
        <f>IF(M31=0,"N/A",+L31-R31)</f>
        <v>5351.3055555555547</v>
      </c>
    </row>
    <row r="32" spans="1:19" ht="30" x14ac:dyDescent="0.2">
      <c r="A32" s="966">
        <v>13</v>
      </c>
      <c r="B32" s="1044">
        <v>42122</v>
      </c>
      <c r="C32" s="1045">
        <v>6</v>
      </c>
      <c r="D32" s="335">
        <v>61</v>
      </c>
      <c r="E32" s="335" t="s">
        <v>1113</v>
      </c>
      <c r="F32" s="335"/>
      <c r="G32" s="335">
        <v>1</v>
      </c>
      <c r="H32" s="1046" t="s">
        <v>1178</v>
      </c>
      <c r="I32" s="335"/>
      <c r="J32" s="335"/>
      <c r="K32" s="335" t="s">
        <v>1565</v>
      </c>
      <c r="L32" s="1047">
        <v>17110</v>
      </c>
      <c r="M32" s="339">
        <v>5</v>
      </c>
      <c r="N32" s="340">
        <f t="shared" ref="N32:N37" si="1">IF(M32=0,"N/A",+L32/M32)</f>
        <v>3422</v>
      </c>
      <c r="O32" s="1675">
        <f t="shared" ref="O32:O37" si="2">IF(M32=0,"N/A",+N32/12)</f>
        <v>285.16666666666669</v>
      </c>
      <c r="P32" s="341">
        <v>2</v>
      </c>
      <c r="Q32" s="341"/>
      <c r="R32" s="340">
        <f t="shared" ref="R32:R37" si="3">IF(M32=0,"N/A",+N32*P32+O32*Q32)</f>
        <v>6844</v>
      </c>
      <c r="S32" s="340">
        <f t="shared" ref="S32:S37" si="4">IF(M32=0,"N/A",+L32-R32)</f>
        <v>10266</v>
      </c>
    </row>
    <row r="33" spans="1:19" ht="15" x14ac:dyDescent="0.2">
      <c r="A33" s="966">
        <v>14</v>
      </c>
      <c r="B33" s="1044">
        <v>42275</v>
      </c>
      <c r="C33" s="1045">
        <v>6</v>
      </c>
      <c r="D33" s="335">
        <v>61</v>
      </c>
      <c r="E33" s="335" t="s">
        <v>1106</v>
      </c>
      <c r="F33" s="335"/>
      <c r="G33" s="335">
        <v>3</v>
      </c>
      <c r="H33" s="1046" t="s">
        <v>1175</v>
      </c>
      <c r="I33" s="335"/>
      <c r="J33" s="335" t="s">
        <v>129</v>
      </c>
      <c r="K33" s="335" t="s">
        <v>1564</v>
      </c>
      <c r="L33" s="1047">
        <v>8085.03</v>
      </c>
      <c r="M33" s="1646">
        <v>3</v>
      </c>
      <c r="N33" s="340">
        <f t="shared" si="1"/>
        <v>2695.0099999999998</v>
      </c>
      <c r="O33" s="1675">
        <f t="shared" si="2"/>
        <v>224.58416666666665</v>
      </c>
      <c r="P33" s="341">
        <v>1</v>
      </c>
      <c r="Q33" s="341">
        <v>7</v>
      </c>
      <c r="R33" s="340">
        <f t="shared" si="3"/>
        <v>4267.0991666666669</v>
      </c>
      <c r="S33" s="340">
        <f t="shared" si="4"/>
        <v>3817.9308333333329</v>
      </c>
    </row>
    <row r="34" spans="1:19" ht="15" x14ac:dyDescent="0.2">
      <c r="A34" s="966">
        <v>15</v>
      </c>
      <c r="B34" s="1044">
        <v>42185</v>
      </c>
      <c r="C34" s="1045">
        <v>6</v>
      </c>
      <c r="D34" s="335">
        <v>61</v>
      </c>
      <c r="E34" s="335" t="s">
        <v>1107</v>
      </c>
      <c r="F34" s="335"/>
      <c r="G34" s="335">
        <v>2</v>
      </c>
      <c r="H34" s="1046" t="s">
        <v>1295</v>
      </c>
      <c r="I34" s="335"/>
      <c r="J34" s="335"/>
      <c r="K34" s="335" t="s">
        <v>1564</v>
      </c>
      <c r="L34" s="1047">
        <v>11788.2</v>
      </c>
      <c r="M34" s="339">
        <v>10</v>
      </c>
      <c r="N34" s="340">
        <f t="shared" si="1"/>
        <v>1178.8200000000002</v>
      </c>
      <c r="O34" s="1675">
        <f t="shared" si="2"/>
        <v>98.235000000000014</v>
      </c>
      <c r="P34" s="341">
        <v>1</v>
      </c>
      <c r="Q34" s="341">
        <v>10</v>
      </c>
      <c r="R34" s="340">
        <f t="shared" si="3"/>
        <v>2161.17</v>
      </c>
      <c r="S34" s="340">
        <f t="shared" si="4"/>
        <v>9627.0300000000007</v>
      </c>
    </row>
    <row r="35" spans="1:19" ht="30" x14ac:dyDescent="0.2">
      <c r="A35" s="966">
        <v>16</v>
      </c>
      <c r="B35" s="1044">
        <v>42325</v>
      </c>
      <c r="C35" s="1045">
        <v>6</v>
      </c>
      <c r="D35" s="335">
        <v>61</v>
      </c>
      <c r="E35" s="335" t="s">
        <v>1106</v>
      </c>
      <c r="F35" s="335"/>
      <c r="G35" s="335">
        <v>1</v>
      </c>
      <c r="H35" s="1046" t="s">
        <v>1378</v>
      </c>
      <c r="I35" s="335"/>
      <c r="J35" s="335" t="s">
        <v>118</v>
      </c>
      <c r="K35" s="335" t="s">
        <v>1594</v>
      </c>
      <c r="L35" s="1047">
        <v>30500</v>
      </c>
      <c r="M35" s="1646">
        <v>3</v>
      </c>
      <c r="N35" s="340">
        <f t="shared" si="1"/>
        <v>10166.666666666666</v>
      </c>
      <c r="O35" s="1675">
        <f t="shared" si="2"/>
        <v>847.22222222222217</v>
      </c>
      <c r="P35" s="341">
        <v>1</v>
      </c>
      <c r="Q35" s="341">
        <v>5</v>
      </c>
      <c r="R35" s="340">
        <f t="shared" si="3"/>
        <v>14402.777777777777</v>
      </c>
      <c r="S35" s="340">
        <f t="shared" si="4"/>
        <v>16097.222222222223</v>
      </c>
    </row>
    <row r="36" spans="1:19" ht="15" x14ac:dyDescent="0.2">
      <c r="A36" s="966">
        <v>17</v>
      </c>
      <c r="B36" s="1044">
        <v>42325</v>
      </c>
      <c r="C36" s="1045">
        <v>6</v>
      </c>
      <c r="D36" s="335">
        <v>61</v>
      </c>
      <c r="E36" s="335" t="s">
        <v>1106</v>
      </c>
      <c r="F36" s="335"/>
      <c r="G36" s="335">
        <v>1</v>
      </c>
      <c r="H36" s="1046" t="s">
        <v>932</v>
      </c>
      <c r="I36" s="335"/>
      <c r="J36" s="335" t="s">
        <v>118</v>
      </c>
      <c r="K36" s="335" t="s">
        <v>1594</v>
      </c>
      <c r="L36" s="1047">
        <v>5583</v>
      </c>
      <c r="M36" s="339">
        <v>3</v>
      </c>
      <c r="N36" s="340">
        <f t="shared" si="1"/>
        <v>1861</v>
      </c>
      <c r="O36" s="1675">
        <f t="shared" si="2"/>
        <v>155.08333333333334</v>
      </c>
      <c r="P36" s="341">
        <v>1</v>
      </c>
      <c r="Q36" s="341">
        <v>5</v>
      </c>
      <c r="R36" s="340">
        <f t="shared" si="3"/>
        <v>2636.416666666667</v>
      </c>
      <c r="S36" s="340">
        <f t="shared" si="4"/>
        <v>2946.583333333333</v>
      </c>
    </row>
    <row r="37" spans="1:19" s="1048" customFormat="1" ht="29.25" customHeight="1" x14ac:dyDescent="0.2">
      <c r="A37" s="966">
        <v>18</v>
      </c>
      <c r="B37" s="1044">
        <v>42325</v>
      </c>
      <c r="C37" s="1045">
        <v>6</v>
      </c>
      <c r="D37" s="335">
        <v>61</v>
      </c>
      <c r="E37" s="335" t="s">
        <v>1106</v>
      </c>
      <c r="F37" s="335"/>
      <c r="G37" s="335">
        <v>1</v>
      </c>
      <c r="H37" s="1046" t="s">
        <v>1297</v>
      </c>
      <c r="I37" s="335"/>
      <c r="J37" s="335" t="s">
        <v>1298</v>
      </c>
      <c r="K37" s="335" t="s">
        <v>1564</v>
      </c>
      <c r="L37" s="1047">
        <v>6325</v>
      </c>
      <c r="M37" s="339">
        <v>3</v>
      </c>
      <c r="N37" s="340">
        <f t="shared" si="1"/>
        <v>2108.3333333333335</v>
      </c>
      <c r="O37" s="1675">
        <f t="shared" si="2"/>
        <v>175.69444444444446</v>
      </c>
      <c r="P37" s="341">
        <v>1</v>
      </c>
      <c r="Q37" s="341">
        <v>5</v>
      </c>
      <c r="R37" s="340">
        <f t="shared" si="3"/>
        <v>2986.8055555555557</v>
      </c>
      <c r="S37" s="340">
        <f t="shared" si="4"/>
        <v>3338.1944444444443</v>
      </c>
    </row>
    <row r="38" spans="1:19" ht="15" x14ac:dyDescent="0.2">
      <c r="A38" s="966">
        <v>19</v>
      </c>
      <c r="B38" s="1044">
        <v>41990</v>
      </c>
      <c r="C38" s="1045">
        <v>6</v>
      </c>
      <c r="D38" s="335">
        <v>61</v>
      </c>
      <c r="E38" s="335" t="s">
        <v>1107</v>
      </c>
      <c r="F38" s="335"/>
      <c r="G38" s="335">
        <v>2</v>
      </c>
      <c r="H38" s="1046" t="s">
        <v>994</v>
      </c>
      <c r="I38" s="1170"/>
      <c r="J38" s="335"/>
      <c r="K38" s="335" t="s">
        <v>1564</v>
      </c>
      <c r="L38" s="1047">
        <v>2360</v>
      </c>
      <c r="M38" s="339">
        <v>10</v>
      </c>
      <c r="N38" s="340">
        <f>IF(M38=0,"N/A",+L38/M38)</f>
        <v>236</v>
      </c>
      <c r="O38" s="1675">
        <f>IF(M38=0,"N/A",+N38/12)</f>
        <v>19.666666666666668</v>
      </c>
      <c r="P38" s="341">
        <v>2</v>
      </c>
      <c r="Q38" s="341">
        <v>4</v>
      </c>
      <c r="R38" s="340">
        <f>IF(M38=0,"N/A",+N38*P38+O38*Q38)</f>
        <v>550.66666666666663</v>
      </c>
      <c r="S38" s="340">
        <f t="shared" si="0"/>
        <v>1809.3333333333335</v>
      </c>
    </row>
    <row r="39" spans="1:19" ht="15" x14ac:dyDescent="0.2">
      <c r="A39" s="966">
        <v>20</v>
      </c>
      <c r="B39" s="1044">
        <v>39604</v>
      </c>
      <c r="C39" s="1045">
        <v>6</v>
      </c>
      <c r="D39" s="335">
        <v>61</v>
      </c>
      <c r="E39" s="1831">
        <v>617</v>
      </c>
      <c r="F39" s="335"/>
      <c r="G39" s="335">
        <v>1</v>
      </c>
      <c r="H39" s="1046" t="s">
        <v>96</v>
      </c>
      <c r="I39" s="1170"/>
      <c r="J39" s="335" t="s">
        <v>19</v>
      </c>
      <c r="K39" s="335" t="s">
        <v>1564</v>
      </c>
      <c r="L39" s="1047">
        <v>5628.32</v>
      </c>
      <c r="M39" s="339">
        <v>10</v>
      </c>
      <c r="N39" s="340">
        <f>IF(M39=0,"N/A",+L39/M39)</f>
        <v>562.83199999999999</v>
      </c>
      <c r="O39" s="1675">
        <f>IF(M39=0,"N/A",+N39/12)</f>
        <v>46.902666666666669</v>
      </c>
      <c r="P39" s="341">
        <v>8</v>
      </c>
      <c r="Q39" s="341">
        <v>10</v>
      </c>
      <c r="R39" s="340">
        <f>IF(M39=0,"N/A",+N39*P39+O39*Q39)</f>
        <v>4971.6826666666666</v>
      </c>
      <c r="S39" s="340">
        <f t="shared" si="0"/>
        <v>656.63733333333312</v>
      </c>
    </row>
    <row r="40" spans="1:19" ht="15" x14ac:dyDescent="0.2">
      <c r="A40" s="966">
        <v>21</v>
      </c>
      <c r="B40" s="1044">
        <v>37617</v>
      </c>
      <c r="C40" s="1045">
        <v>6</v>
      </c>
      <c r="D40" s="335">
        <v>61</v>
      </c>
      <c r="E40" s="335">
        <v>617</v>
      </c>
      <c r="F40" s="1170">
        <v>35478</v>
      </c>
      <c r="G40" s="335">
        <v>1</v>
      </c>
      <c r="H40" s="1046" t="s">
        <v>21</v>
      </c>
      <c r="I40" s="1170"/>
      <c r="J40" s="335"/>
      <c r="K40" s="335" t="s">
        <v>1564</v>
      </c>
      <c r="L40" s="1047">
        <v>10000</v>
      </c>
      <c r="M40" s="339">
        <v>10</v>
      </c>
      <c r="N40" s="962"/>
      <c r="O40" s="962"/>
      <c r="P40" s="1203">
        <v>10</v>
      </c>
      <c r="Q40" s="1203"/>
      <c r="R40" s="962">
        <v>10000</v>
      </c>
      <c r="S40" s="962">
        <f t="shared" si="0"/>
        <v>0</v>
      </c>
    </row>
    <row r="41" spans="1:19" ht="15" x14ac:dyDescent="0.2">
      <c r="A41" s="966">
        <v>22</v>
      </c>
      <c r="B41" s="1044">
        <v>39184</v>
      </c>
      <c r="C41" s="1045">
        <v>6</v>
      </c>
      <c r="D41" s="335">
        <v>61</v>
      </c>
      <c r="E41" s="335">
        <v>617</v>
      </c>
      <c r="F41" s="335"/>
      <c r="G41" s="335">
        <v>1</v>
      </c>
      <c r="H41" s="1046" t="s">
        <v>197</v>
      </c>
      <c r="I41" s="1170"/>
      <c r="J41" s="335" t="s">
        <v>68</v>
      </c>
      <c r="K41" s="335" t="s">
        <v>1564</v>
      </c>
      <c r="L41" s="1047">
        <v>15400</v>
      </c>
      <c r="M41" s="339">
        <v>10</v>
      </c>
      <c r="N41" s="340">
        <f>IF(M41=0,"N/A",+L41/M41)</f>
        <v>1540</v>
      </c>
      <c r="O41" s="1675">
        <f>IF(M41=0,"N/A",+N41/12)</f>
        <v>128.33333333333334</v>
      </c>
      <c r="P41" s="341">
        <v>10</v>
      </c>
      <c r="Q41" s="341"/>
      <c r="R41" s="340">
        <f>IF(M41=0,"N/A",+N41*P41+O41*Q41)</f>
        <v>15400</v>
      </c>
      <c r="S41" s="340">
        <f t="shared" si="0"/>
        <v>0</v>
      </c>
    </row>
    <row r="42" spans="1:19" ht="15" x14ac:dyDescent="0.2">
      <c r="A42" s="966">
        <v>23</v>
      </c>
      <c r="B42" s="1044">
        <v>36085</v>
      </c>
      <c r="C42" s="1045">
        <v>6</v>
      </c>
      <c r="D42" s="335">
        <v>61</v>
      </c>
      <c r="E42" s="335">
        <v>619</v>
      </c>
      <c r="F42" s="1170"/>
      <c r="G42" s="335">
        <v>1</v>
      </c>
      <c r="H42" s="1046" t="s">
        <v>44</v>
      </c>
      <c r="I42" s="1170"/>
      <c r="J42" s="335"/>
      <c r="K42" s="335" t="s">
        <v>1564</v>
      </c>
      <c r="L42" s="1047">
        <v>1200</v>
      </c>
      <c r="M42" s="339">
        <v>10</v>
      </c>
      <c r="N42" s="962"/>
      <c r="O42" s="962"/>
      <c r="P42" s="1203">
        <v>10</v>
      </c>
      <c r="Q42" s="1203"/>
      <c r="R42" s="962">
        <v>1200</v>
      </c>
      <c r="S42" s="962">
        <f t="shared" si="0"/>
        <v>0</v>
      </c>
    </row>
    <row r="43" spans="1:19" ht="15" x14ac:dyDescent="0.2">
      <c r="A43" s="966">
        <v>24</v>
      </c>
      <c r="B43" s="1044">
        <v>40101</v>
      </c>
      <c r="C43" s="1045">
        <v>6</v>
      </c>
      <c r="D43" s="335">
        <v>61</v>
      </c>
      <c r="E43" s="335">
        <v>614</v>
      </c>
      <c r="F43" s="335"/>
      <c r="G43" s="335">
        <v>1</v>
      </c>
      <c r="H43" s="1046" t="s">
        <v>432</v>
      </c>
      <c r="I43" s="1170"/>
      <c r="J43" s="335" t="s">
        <v>28</v>
      </c>
      <c r="K43" s="335" t="s">
        <v>1566</v>
      </c>
      <c r="L43" s="1047">
        <v>6710</v>
      </c>
      <c r="M43" s="339">
        <v>3</v>
      </c>
      <c r="N43" s="962"/>
      <c r="O43" s="962"/>
      <c r="P43" s="1203">
        <v>3</v>
      </c>
      <c r="Q43" s="1203"/>
      <c r="R43" s="962">
        <v>6710</v>
      </c>
      <c r="S43" s="962">
        <f t="shared" si="0"/>
        <v>0</v>
      </c>
    </row>
    <row r="44" spans="1:19" ht="15" x14ac:dyDescent="0.2">
      <c r="A44" s="966">
        <v>25</v>
      </c>
      <c r="B44" s="1044">
        <v>40816</v>
      </c>
      <c r="C44" s="1045">
        <v>6</v>
      </c>
      <c r="D44" s="335">
        <v>61</v>
      </c>
      <c r="E44" s="335">
        <v>614</v>
      </c>
      <c r="F44" s="335" t="s">
        <v>89</v>
      </c>
      <c r="G44" s="335">
        <v>1</v>
      </c>
      <c r="H44" s="1046" t="s">
        <v>30</v>
      </c>
      <c r="I44" s="1170"/>
      <c r="J44" s="335" t="s">
        <v>549</v>
      </c>
      <c r="K44" s="335" t="s">
        <v>1566</v>
      </c>
      <c r="L44" s="1047">
        <v>1895</v>
      </c>
      <c r="M44" s="339">
        <v>3</v>
      </c>
      <c r="N44" s="962"/>
      <c r="O44" s="962"/>
      <c r="P44" s="1203">
        <v>3</v>
      </c>
      <c r="Q44" s="1203"/>
      <c r="R44" s="962">
        <v>1895</v>
      </c>
      <c r="S44" s="962">
        <f t="shared" si="0"/>
        <v>0</v>
      </c>
    </row>
    <row r="45" spans="1:19" ht="15" x14ac:dyDescent="0.2">
      <c r="A45" s="966">
        <v>26</v>
      </c>
      <c r="B45" s="1044">
        <v>40101</v>
      </c>
      <c r="C45" s="1045">
        <v>6</v>
      </c>
      <c r="D45" s="335">
        <v>61</v>
      </c>
      <c r="E45" s="335">
        <v>614</v>
      </c>
      <c r="F45" s="335"/>
      <c r="G45" s="335">
        <v>1</v>
      </c>
      <c r="H45" s="1046" t="s">
        <v>340</v>
      </c>
      <c r="I45" s="1170"/>
      <c r="J45" s="335" t="s">
        <v>77</v>
      </c>
      <c r="K45" s="335" t="s">
        <v>1566</v>
      </c>
      <c r="L45" s="1047">
        <v>140</v>
      </c>
      <c r="M45" s="339">
        <v>3</v>
      </c>
      <c r="N45" s="962"/>
      <c r="O45" s="962"/>
      <c r="P45" s="1203">
        <v>3</v>
      </c>
      <c r="Q45" s="1203"/>
      <c r="R45" s="962">
        <v>140</v>
      </c>
      <c r="S45" s="962">
        <f t="shared" si="0"/>
        <v>0</v>
      </c>
    </row>
    <row r="46" spans="1:19" ht="15" x14ac:dyDescent="0.2">
      <c r="A46" s="966">
        <v>27</v>
      </c>
      <c r="B46" s="1044">
        <v>41394</v>
      </c>
      <c r="C46" s="1045">
        <v>6</v>
      </c>
      <c r="D46" s="335">
        <v>61</v>
      </c>
      <c r="E46" s="335">
        <v>614</v>
      </c>
      <c r="F46" s="335"/>
      <c r="G46" s="335">
        <v>1</v>
      </c>
      <c r="H46" s="1046" t="s">
        <v>93</v>
      </c>
      <c r="I46" s="1170" t="s">
        <v>436</v>
      </c>
      <c r="J46" s="335" t="s">
        <v>437</v>
      </c>
      <c r="K46" s="335" t="s">
        <v>1566</v>
      </c>
      <c r="L46" s="1047">
        <v>2453</v>
      </c>
      <c r="M46" s="339">
        <v>5</v>
      </c>
      <c r="N46" s="340">
        <f>IF(M46=0,"N/A",+L46/M46)</f>
        <v>490.6</v>
      </c>
      <c r="O46" s="1675">
        <f>IF(M46=0,"N/A",+N46/12)</f>
        <v>40.883333333333333</v>
      </c>
      <c r="P46" s="341">
        <v>4</v>
      </c>
      <c r="Q46" s="341"/>
      <c r="R46" s="340">
        <f>IF(M46=0,"N/A",+N46*P46+O46*Q46)</f>
        <v>1962.4</v>
      </c>
      <c r="S46" s="340">
        <f t="shared" si="0"/>
        <v>490.59999999999991</v>
      </c>
    </row>
    <row r="47" spans="1:19" ht="15" x14ac:dyDescent="0.2">
      <c r="A47" s="966">
        <v>28</v>
      </c>
      <c r="B47" s="1044">
        <v>39245</v>
      </c>
      <c r="C47" s="1045">
        <v>6</v>
      </c>
      <c r="D47" s="335">
        <v>61</v>
      </c>
      <c r="E47" s="335">
        <v>614</v>
      </c>
      <c r="F47" s="335"/>
      <c r="G47" s="335">
        <v>1</v>
      </c>
      <c r="H47" s="1046" t="s">
        <v>78</v>
      </c>
      <c r="I47" s="1170"/>
      <c r="J47" s="335" t="s">
        <v>995</v>
      </c>
      <c r="K47" s="335" t="s">
        <v>1566</v>
      </c>
      <c r="L47" s="1047">
        <v>2043.32</v>
      </c>
      <c r="M47" s="339">
        <v>3</v>
      </c>
      <c r="N47" s="962"/>
      <c r="O47" s="962"/>
      <c r="P47" s="1203">
        <v>3</v>
      </c>
      <c r="Q47" s="1203"/>
      <c r="R47" s="962">
        <v>2043.32</v>
      </c>
      <c r="S47" s="962">
        <f t="shared" si="0"/>
        <v>0</v>
      </c>
    </row>
    <row r="48" spans="1:19" ht="15" x14ac:dyDescent="0.2">
      <c r="A48" s="966">
        <v>29</v>
      </c>
      <c r="B48" s="1044">
        <v>36889</v>
      </c>
      <c r="C48" s="1045">
        <v>6</v>
      </c>
      <c r="D48" s="335">
        <v>61</v>
      </c>
      <c r="E48" s="335">
        <v>616</v>
      </c>
      <c r="F48" s="335"/>
      <c r="G48" s="335">
        <v>1</v>
      </c>
      <c r="H48" s="1046" t="s">
        <v>90</v>
      </c>
      <c r="I48" s="1170"/>
      <c r="J48" s="335" t="s">
        <v>438</v>
      </c>
      <c r="K48" s="335" t="s">
        <v>1566</v>
      </c>
      <c r="L48" s="1047">
        <v>8000</v>
      </c>
      <c r="M48" s="339">
        <v>3</v>
      </c>
      <c r="N48" s="962"/>
      <c r="O48" s="962"/>
      <c r="P48" s="1203">
        <v>3</v>
      </c>
      <c r="Q48" s="1203"/>
      <c r="R48" s="962">
        <v>8000</v>
      </c>
      <c r="S48" s="962">
        <f t="shared" si="0"/>
        <v>0</v>
      </c>
    </row>
    <row r="49" spans="1:20" ht="15" x14ac:dyDescent="0.2">
      <c r="A49" s="966">
        <v>30</v>
      </c>
      <c r="B49" s="1044">
        <v>36889</v>
      </c>
      <c r="C49" s="1045">
        <v>6</v>
      </c>
      <c r="D49" s="335">
        <v>61</v>
      </c>
      <c r="E49" s="335">
        <v>617</v>
      </c>
      <c r="F49" s="335">
        <v>125538</v>
      </c>
      <c r="G49" s="335">
        <v>1</v>
      </c>
      <c r="H49" s="1046" t="s">
        <v>1606</v>
      </c>
      <c r="I49" s="1170"/>
      <c r="J49" s="335"/>
      <c r="K49" s="335" t="s">
        <v>1566</v>
      </c>
      <c r="L49" s="1047">
        <v>3200</v>
      </c>
      <c r="M49" s="339">
        <v>10</v>
      </c>
      <c r="N49" s="962"/>
      <c r="O49" s="962"/>
      <c r="P49" s="1203">
        <v>10</v>
      </c>
      <c r="Q49" s="1203"/>
      <c r="R49" s="962">
        <v>3200</v>
      </c>
      <c r="S49" s="962">
        <f t="shared" si="0"/>
        <v>0</v>
      </c>
    </row>
    <row r="50" spans="1:20" ht="15" x14ac:dyDescent="0.2">
      <c r="A50" s="966">
        <v>31</v>
      </c>
      <c r="B50" s="1044">
        <v>39445</v>
      </c>
      <c r="C50" s="1045">
        <v>6</v>
      </c>
      <c r="D50" s="335">
        <v>61</v>
      </c>
      <c r="E50" s="335">
        <v>617</v>
      </c>
      <c r="F50" s="335">
        <v>127911</v>
      </c>
      <c r="G50" s="335">
        <v>1</v>
      </c>
      <c r="H50" s="1046" t="s">
        <v>45</v>
      </c>
      <c r="I50" s="1170"/>
      <c r="J50" s="335" t="s">
        <v>24</v>
      </c>
      <c r="K50" s="335" t="s">
        <v>1566</v>
      </c>
      <c r="L50" s="1047">
        <v>3381.4</v>
      </c>
      <c r="M50" s="339">
        <v>10</v>
      </c>
      <c r="N50" s="340">
        <f>IF(M50=0,"N/A",+L50/M50)</f>
        <v>338.14</v>
      </c>
      <c r="O50" s="1675">
        <f>IF(M50=0,"N/A",+N50/12)</f>
        <v>28.178333333333331</v>
      </c>
      <c r="P50" s="341">
        <v>9</v>
      </c>
      <c r="Q50" s="341">
        <v>4</v>
      </c>
      <c r="R50" s="340">
        <f>IF(M50=0,"N/A",+N50*P50+O50*Q50)</f>
        <v>3155.9733333333329</v>
      </c>
      <c r="S50" s="340">
        <f t="shared" si="0"/>
        <v>225.42666666666719</v>
      </c>
    </row>
    <row r="51" spans="1:20" ht="15" x14ac:dyDescent="0.2">
      <c r="A51" s="966">
        <v>32</v>
      </c>
      <c r="B51" s="1044">
        <v>37982</v>
      </c>
      <c r="C51" s="1045">
        <v>6</v>
      </c>
      <c r="D51" s="335">
        <v>61</v>
      </c>
      <c r="E51" s="335">
        <v>617</v>
      </c>
      <c r="F51" s="335"/>
      <c r="G51" s="335">
        <v>1</v>
      </c>
      <c r="H51" s="1046" t="s">
        <v>99</v>
      </c>
      <c r="I51" s="1170"/>
      <c r="J51" s="335" t="s">
        <v>19</v>
      </c>
      <c r="K51" s="335" t="s">
        <v>1566</v>
      </c>
      <c r="L51" s="1047">
        <v>8574.7199999999993</v>
      </c>
      <c r="M51" s="339">
        <v>10</v>
      </c>
      <c r="N51" s="962"/>
      <c r="O51" s="962"/>
      <c r="P51" s="1203">
        <v>10</v>
      </c>
      <c r="Q51" s="1203"/>
      <c r="R51" s="962">
        <v>8574.7199999999993</v>
      </c>
      <c r="S51" s="962">
        <f t="shared" si="0"/>
        <v>0</v>
      </c>
    </row>
    <row r="52" spans="1:20" ht="15" x14ac:dyDescent="0.2">
      <c r="A52" s="966">
        <v>33</v>
      </c>
      <c r="B52" s="1044">
        <v>41990</v>
      </c>
      <c r="C52" s="1045">
        <v>6</v>
      </c>
      <c r="D52" s="335">
        <v>61</v>
      </c>
      <c r="E52" s="335" t="s">
        <v>1107</v>
      </c>
      <c r="F52" s="335"/>
      <c r="G52" s="335">
        <v>1</v>
      </c>
      <c r="H52" s="1046" t="s">
        <v>993</v>
      </c>
      <c r="I52" s="1170"/>
      <c r="J52" s="335" t="s">
        <v>528</v>
      </c>
      <c r="K52" s="335" t="s">
        <v>1566</v>
      </c>
      <c r="L52" s="1047">
        <v>2938.2</v>
      </c>
      <c r="M52" s="339">
        <v>10</v>
      </c>
      <c r="N52" s="340">
        <f>IF(M52=0,"N/A",+L52/M52)</f>
        <v>293.82</v>
      </c>
      <c r="O52" s="1675">
        <f>IF(M52=0,"N/A",+N52/12)</f>
        <v>24.484999999999999</v>
      </c>
      <c r="P52" s="341">
        <v>2</v>
      </c>
      <c r="Q52" s="341">
        <v>4</v>
      </c>
      <c r="R52" s="340">
        <f>IF(M52=0,"N/A",+N52*P52+O52*Q52)</f>
        <v>685.57999999999993</v>
      </c>
      <c r="S52" s="340">
        <f t="shared" si="0"/>
        <v>2252.62</v>
      </c>
    </row>
    <row r="53" spans="1:20" ht="15" x14ac:dyDescent="0.2">
      <c r="A53" s="966">
        <v>34</v>
      </c>
      <c r="B53" s="1044">
        <v>38338</v>
      </c>
      <c r="C53" s="1045">
        <v>6</v>
      </c>
      <c r="D53" s="335">
        <v>61</v>
      </c>
      <c r="E53" s="335">
        <v>617</v>
      </c>
      <c r="F53" s="335">
        <v>125089</v>
      </c>
      <c r="G53" s="335">
        <v>1</v>
      </c>
      <c r="H53" s="1046" t="s">
        <v>43</v>
      </c>
      <c r="I53" s="1170"/>
      <c r="J53" s="335" t="s">
        <v>19</v>
      </c>
      <c r="K53" s="335" t="s">
        <v>1566</v>
      </c>
      <c r="L53" s="1047">
        <v>2494</v>
      </c>
      <c r="M53" s="339">
        <v>10</v>
      </c>
      <c r="N53" s="962"/>
      <c r="O53" s="962"/>
      <c r="P53" s="1203">
        <v>10</v>
      </c>
      <c r="Q53" s="1203"/>
      <c r="R53" s="962">
        <v>2494</v>
      </c>
      <c r="S53" s="962">
        <f t="shared" si="0"/>
        <v>0</v>
      </c>
    </row>
    <row r="54" spans="1:20" ht="15" x14ac:dyDescent="0.2">
      <c r="A54" s="966">
        <v>35</v>
      </c>
      <c r="B54" s="1044">
        <v>38013</v>
      </c>
      <c r="C54" s="1045">
        <v>6</v>
      </c>
      <c r="D54" s="335">
        <v>61</v>
      </c>
      <c r="E54" s="335">
        <v>617</v>
      </c>
      <c r="F54" s="335">
        <v>125088</v>
      </c>
      <c r="G54" s="335">
        <v>1</v>
      </c>
      <c r="H54" s="1046" t="s">
        <v>43</v>
      </c>
      <c r="I54" s="1170"/>
      <c r="J54" s="335" t="s">
        <v>19</v>
      </c>
      <c r="K54" s="335" t="s">
        <v>1566</v>
      </c>
      <c r="L54" s="1047">
        <v>3132</v>
      </c>
      <c r="M54" s="339">
        <v>10</v>
      </c>
      <c r="N54" s="962"/>
      <c r="O54" s="962"/>
      <c r="P54" s="1203">
        <v>10</v>
      </c>
      <c r="Q54" s="1203"/>
      <c r="R54" s="962">
        <v>3132</v>
      </c>
      <c r="S54" s="962">
        <f t="shared" si="0"/>
        <v>0</v>
      </c>
    </row>
    <row r="55" spans="1:20" ht="15" x14ac:dyDescent="0.2">
      <c r="A55" s="966">
        <v>36</v>
      </c>
      <c r="B55" s="1044">
        <v>38013</v>
      </c>
      <c r="C55" s="1045">
        <v>6</v>
      </c>
      <c r="D55" s="335">
        <v>61</v>
      </c>
      <c r="E55" s="335">
        <v>617</v>
      </c>
      <c r="F55" s="335">
        <v>125088</v>
      </c>
      <c r="G55" s="335">
        <v>1</v>
      </c>
      <c r="H55" s="1046" t="s">
        <v>43</v>
      </c>
      <c r="I55" s="1170"/>
      <c r="J55" s="335" t="s">
        <v>19</v>
      </c>
      <c r="K55" s="335" t="s">
        <v>1566</v>
      </c>
      <c r="L55" s="1047">
        <v>3132</v>
      </c>
      <c r="M55" s="339">
        <v>10</v>
      </c>
      <c r="N55" s="962"/>
      <c r="O55" s="962"/>
      <c r="P55" s="1203">
        <v>10</v>
      </c>
      <c r="Q55" s="1203"/>
      <c r="R55" s="962">
        <v>3132</v>
      </c>
      <c r="S55" s="962">
        <f t="shared" si="0"/>
        <v>0</v>
      </c>
    </row>
    <row r="56" spans="1:20" ht="15" x14ac:dyDescent="0.2">
      <c r="A56" s="966">
        <v>37</v>
      </c>
      <c r="B56" s="1044">
        <v>42669</v>
      </c>
      <c r="C56" s="1045">
        <v>6</v>
      </c>
      <c r="D56" s="335">
        <v>61</v>
      </c>
      <c r="E56" s="335">
        <v>614</v>
      </c>
      <c r="F56" s="335"/>
      <c r="G56" s="335">
        <v>2</v>
      </c>
      <c r="H56" s="1046" t="s">
        <v>31</v>
      </c>
      <c r="I56" s="1170"/>
      <c r="J56" s="335" t="s">
        <v>118</v>
      </c>
      <c r="K56" s="335" t="s">
        <v>1595</v>
      </c>
      <c r="L56" s="1047">
        <v>28316.34</v>
      </c>
      <c r="M56" s="339">
        <v>3</v>
      </c>
      <c r="N56" s="340">
        <v>12772.11</v>
      </c>
      <c r="O56" s="1675">
        <v>1064.3399999999999</v>
      </c>
      <c r="P56" s="341"/>
      <c r="Q56" s="341">
        <v>6</v>
      </c>
      <c r="R56" s="340">
        <v>2128.3679999999999</v>
      </c>
      <c r="S56" s="340">
        <f t="shared" si="0"/>
        <v>26187.972000000002</v>
      </c>
    </row>
    <row r="57" spans="1:20" ht="15" x14ac:dyDescent="0.2">
      <c r="A57" s="966">
        <v>38</v>
      </c>
      <c r="B57" s="1044">
        <v>42669</v>
      </c>
      <c r="C57" s="1045">
        <v>6</v>
      </c>
      <c r="D57" s="335">
        <v>61</v>
      </c>
      <c r="E57" s="335">
        <v>614</v>
      </c>
      <c r="F57" s="335"/>
      <c r="G57" s="335">
        <v>1</v>
      </c>
      <c r="H57" s="1046" t="s">
        <v>1380</v>
      </c>
      <c r="I57" s="1170"/>
      <c r="J57" s="335" t="s">
        <v>1381</v>
      </c>
      <c r="K57" s="335" t="s">
        <v>1608</v>
      </c>
      <c r="L57" s="1047">
        <v>4591.6400000000003</v>
      </c>
      <c r="M57" s="339">
        <v>3</v>
      </c>
      <c r="N57" s="340">
        <v>1530.55</v>
      </c>
      <c r="O57" s="1675">
        <v>127.75</v>
      </c>
      <c r="P57" s="341"/>
      <c r="Q57" s="341">
        <v>6</v>
      </c>
      <c r="R57" s="340">
        <v>255.1</v>
      </c>
      <c r="S57" s="340">
        <f t="shared" si="0"/>
        <v>4336.54</v>
      </c>
    </row>
    <row r="58" spans="1:20" ht="15" x14ac:dyDescent="0.2">
      <c r="A58" s="966">
        <v>39</v>
      </c>
      <c r="B58" s="1044">
        <v>42659</v>
      </c>
      <c r="C58" s="1045">
        <v>6</v>
      </c>
      <c r="D58" s="335">
        <v>61</v>
      </c>
      <c r="E58" s="335">
        <v>614</v>
      </c>
      <c r="F58" s="335"/>
      <c r="G58" s="335">
        <v>1</v>
      </c>
      <c r="H58" s="1046" t="s">
        <v>1388</v>
      </c>
      <c r="I58" s="1170"/>
      <c r="J58" s="335" t="s">
        <v>1389</v>
      </c>
      <c r="K58" s="335" t="s">
        <v>1631</v>
      </c>
      <c r="L58" s="1047">
        <v>14667.73</v>
      </c>
      <c r="M58" s="339">
        <v>3</v>
      </c>
      <c r="N58" s="340">
        <v>4889.24</v>
      </c>
      <c r="O58" s="1675">
        <v>407.44</v>
      </c>
      <c r="P58" s="341"/>
      <c r="Q58" s="341">
        <v>6</v>
      </c>
      <c r="R58" s="340">
        <v>814.88</v>
      </c>
      <c r="S58" s="340">
        <f t="shared" si="0"/>
        <v>13852.85</v>
      </c>
    </row>
    <row r="59" spans="1:20" ht="15" x14ac:dyDescent="0.2">
      <c r="A59" s="966">
        <v>40</v>
      </c>
      <c r="B59" s="1044">
        <v>41801</v>
      </c>
      <c r="C59" s="1045">
        <v>3</v>
      </c>
      <c r="D59" s="335">
        <v>61</v>
      </c>
      <c r="E59" s="335" t="s">
        <v>1107</v>
      </c>
      <c r="F59" s="335"/>
      <c r="G59" s="335">
        <v>1</v>
      </c>
      <c r="H59" s="1046" t="s">
        <v>967</v>
      </c>
      <c r="I59" s="1170"/>
      <c r="J59" s="335" t="s">
        <v>968</v>
      </c>
      <c r="K59" s="335" t="s">
        <v>1631</v>
      </c>
      <c r="L59" s="1047">
        <v>6264.62</v>
      </c>
      <c r="M59" s="339">
        <v>10</v>
      </c>
      <c r="N59" s="340">
        <f>IF(M59=0,"N/A",+L59/M59)</f>
        <v>626.46199999999999</v>
      </c>
      <c r="O59" s="1675">
        <f>IF(M59=0,"N/A",+N59/12)</f>
        <v>52.205166666666663</v>
      </c>
      <c r="P59" s="341">
        <v>2</v>
      </c>
      <c r="Q59" s="341">
        <v>10</v>
      </c>
      <c r="R59" s="340">
        <f>IF(M59=0,"N/A",+N59*P59+O59*Q59)</f>
        <v>1774.9756666666667</v>
      </c>
      <c r="S59" s="340">
        <f t="shared" ref="S59:S65" si="5">IF(M59=0,"N/A",+L59-R59)</f>
        <v>4489.6443333333336</v>
      </c>
      <c r="T59" s="816"/>
    </row>
    <row r="60" spans="1:20" ht="16.5" x14ac:dyDescent="0.3">
      <c r="A60" s="966">
        <v>41</v>
      </c>
      <c r="B60" s="155">
        <v>41701</v>
      </c>
      <c r="C60" s="164">
        <v>1</v>
      </c>
      <c r="D60" s="147">
        <v>61</v>
      </c>
      <c r="E60" s="147" t="s">
        <v>1108</v>
      </c>
      <c r="F60" s="147"/>
      <c r="G60" s="147">
        <v>1</v>
      </c>
      <c r="H60" s="965" t="s">
        <v>1052</v>
      </c>
      <c r="I60" s="147"/>
      <c r="J60" s="147" t="s">
        <v>240</v>
      </c>
      <c r="K60" s="85" t="s">
        <v>1634</v>
      </c>
      <c r="L60" s="170">
        <v>43660</v>
      </c>
      <c r="M60" s="171">
        <v>10</v>
      </c>
      <c r="N60" s="101">
        <f>IF(M60=0,"N/A",+L60/M60)</f>
        <v>4366</v>
      </c>
      <c r="O60" s="1681">
        <f>IF(M60=0,"N/A",+N60/12)</f>
        <v>363.83333333333331</v>
      </c>
      <c r="P60" s="163">
        <v>3</v>
      </c>
      <c r="Q60" s="163">
        <v>1</v>
      </c>
      <c r="R60" s="101">
        <f>IF(M60=0,"N/A",+N60*P60+O60*Q60)</f>
        <v>13461.833333333334</v>
      </c>
      <c r="S60" s="891">
        <f t="shared" si="5"/>
        <v>30198.166666666664</v>
      </c>
      <c r="T60" s="816"/>
    </row>
    <row r="61" spans="1:20" ht="16.5" x14ac:dyDescent="0.3">
      <c r="A61" s="966">
        <v>42</v>
      </c>
      <c r="B61" s="125">
        <v>36796</v>
      </c>
      <c r="C61" s="452">
        <v>1</v>
      </c>
      <c r="D61" s="85">
        <v>61</v>
      </c>
      <c r="E61" s="85">
        <v>612</v>
      </c>
      <c r="F61" s="85"/>
      <c r="G61" s="85">
        <v>1</v>
      </c>
      <c r="H61" s="963" t="s">
        <v>717</v>
      </c>
      <c r="I61" s="85"/>
      <c r="J61" s="85"/>
      <c r="K61" s="85" t="s">
        <v>1634</v>
      </c>
      <c r="L61" s="111">
        <v>6570</v>
      </c>
      <c r="M61" s="112">
        <v>10</v>
      </c>
      <c r="N61" s="89"/>
      <c r="O61" s="89"/>
      <c r="P61" s="195">
        <v>10</v>
      </c>
      <c r="Q61" s="195"/>
      <c r="R61" s="89">
        <v>6570</v>
      </c>
      <c r="S61" s="89">
        <f t="shared" si="5"/>
        <v>0</v>
      </c>
      <c r="T61" s="816"/>
    </row>
    <row r="62" spans="1:20" ht="16.5" x14ac:dyDescent="0.3">
      <c r="A62" s="966">
        <v>43</v>
      </c>
      <c r="B62" s="124">
        <v>42402</v>
      </c>
      <c r="C62" s="452">
        <v>1</v>
      </c>
      <c r="D62" s="85">
        <v>61</v>
      </c>
      <c r="E62" s="85">
        <v>614</v>
      </c>
      <c r="F62" s="87"/>
      <c r="G62" s="85">
        <v>1</v>
      </c>
      <c r="H62" s="947" t="s">
        <v>1414</v>
      </c>
      <c r="I62" s="85"/>
      <c r="J62" s="85" t="s">
        <v>1415</v>
      </c>
      <c r="K62" s="85" t="s">
        <v>1634</v>
      </c>
      <c r="L62" s="111">
        <v>33389</v>
      </c>
      <c r="M62" s="112">
        <v>3</v>
      </c>
      <c r="N62" s="101">
        <f>IF(M62=0,"N/A",+L62/M62)</f>
        <v>11129.666666666666</v>
      </c>
      <c r="O62" s="1745">
        <f>IF(M62=0,"N/A",+N62/12)</f>
        <v>927.47222222222217</v>
      </c>
      <c r="P62" s="233">
        <v>1</v>
      </c>
      <c r="Q62" s="523">
        <v>2</v>
      </c>
      <c r="R62" s="103">
        <f>IF(M62=0,"N/A",+N62*P62+O62*Q62)</f>
        <v>12984.611111111109</v>
      </c>
      <c r="S62" s="101">
        <f t="shared" si="5"/>
        <v>20404.388888888891</v>
      </c>
      <c r="T62" s="816"/>
    </row>
    <row r="63" spans="1:20" ht="16.5" x14ac:dyDescent="0.3">
      <c r="A63" s="966">
        <v>44</v>
      </c>
      <c r="B63" s="124">
        <v>42402</v>
      </c>
      <c r="C63" s="452">
        <v>1</v>
      </c>
      <c r="D63" s="85">
        <v>61</v>
      </c>
      <c r="E63" s="85">
        <v>616</v>
      </c>
      <c r="F63" s="87"/>
      <c r="G63" s="85">
        <v>1</v>
      </c>
      <c r="H63" s="947" t="s">
        <v>1418</v>
      </c>
      <c r="I63" s="85" t="s">
        <v>1419</v>
      </c>
      <c r="J63" s="85" t="s">
        <v>1420</v>
      </c>
      <c r="K63" s="85" t="s">
        <v>1634</v>
      </c>
      <c r="L63" s="111">
        <v>15155</v>
      </c>
      <c r="M63" s="112">
        <v>5</v>
      </c>
      <c r="N63" s="101">
        <f>IF(M63=0,"N/A",+L63/M63)</f>
        <v>3031</v>
      </c>
      <c r="O63" s="1745">
        <f>IF(M63=0,"N/A",+N63/12)</f>
        <v>252.58333333333334</v>
      </c>
      <c r="P63" s="233">
        <v>1</v>
      </c>
      <c r="Q63" s="523">
        <v>2</v>
      </c>
      <c r="R63" s="103">
        <f>IF(M63=0,"N/A",+N63*P63+O63*Q63)</f>
        <v>3536.1666666666665</v>
      </c>
      <c r="S63" s="101">
        <f t="shared" si="5"/>
        <v>11618.833333333334</v>
      </c>
      <c r="T63" s="816"/>
    </row>
    <row r="64" spans="1:20" ht="16.5" x14ac:dyDescent="0.3">
      <c r="A64" s="966">
        <v>45</v>
      </c>
      <c r="B64" s="124">
        <v>42402</v>
      </c>
      <c r="C64" s="452">
        <v>1</v>
      </c>
      <c r="D64" s="85">
        <v>61</v>
      </c>
      <c r="E64" s="85">
        <v>616</v>
      </c>
      <c r="F64" s="87"/>
      <c r="G64" s="85">
        <v>1</v>
      </c>
      <c r="H64" s="947" t="s">
        <v>1421</v>
      </c>
      <c r="I64" s="85" t="s">
        <v>1422</v>
      </c>
      <c r="J64" s="85" t="s">
        <v>1423</v>
      </c>
      <c r="K64" s="85" t="s">
        <v>1634</v>
      </c>
      <c r="L64" s="111">
        <v>140714</v>
      </c>
      <c r="M64" s="112">
        <v>5</v>
      </c>
      <c r="N64" s="101">
        <f>IF(M64=0,"N/A",+L64/M64)</f>
        <v>28142.799999999999</v>
      </c>
      <c r="O64" s="1745">
        <f>IF(M64=0,"N/A",+N64/12)</f>
        <v>2345.2333333333331</v>
      </c>
      <c r="P64" s="233">
        <v>1</v>
      </c>
      <c r="Q64" s="523">
        <v>2</v>
      </c>
      <c r="R64" s="103">
        <f>IF(M64=0,"N/A",+N64*P64+O64*Q64)</f>
        <v>32833.266666666663</v>
      </c>
      <c r="S64" s="101">
        <f t="shared" si="5"/>
        <v>107880.73333333334</v>
      </c>
      <c r="T64" s="816"/>
    </row>
    <row r="65" spans="1:21" ht="16.5" x14ac:dyDescent="0.3">
      <c r="A65" s="966"/>
      <c r="B65" s="124">
        <v>42761</v>
      </c>
      <c r="C65" s="452">
        <v>1</v>
      </c>
      <c r="D65" s="85">
        <v>61</v>
      </c>
      <c r="E65" s="85" t="s">
        <v>1702</v>
      </c>
      <c r="F65" s="87"/>
      <c r="G65" s="85">
        <v>1</v>
      </c>
      <c r="H65" s="947" t="s">
        <v>1705</v>
      </c>
      <c r="I65" s="85" t="s">
        <v>1706</v>
      </c>
      <c r="J65" s="85" t="s">
        <v>105</v>
      </c>
      <c r="K65" s="85" t="s">
        <v>1634</v>
      </c>
      <c r="L65" s="111">
        <v>9084.48</v>
      </c>
      <c r="M65" s="112">
        <v>5</v>
      </c>
      <c r="N65" s="101">
        <f>IF(M65=0,"N/A",+L65/M65)</f>
        <v>1816.896</v>
      </c>
      <c r="O65" s="1745">
        <f>IF(M65=0,"N/A",+N65/12)</f>
        <v>151.40799999999999</v>
      </c>
      <c r="P65" s="233"/>
      <c r="Q65" s="523">
        <v>3</v>
      </c>
      <c r="R65" s="103">
        <f>IF(M65=0,"N/A",+N65*P65+O65*Q65)</f>
        <v>454.22399999999993</v>
      </c>
      <c r="S65" s="101">
        <f t="shared" si="5"/>
        <v>8630.2559999999994</v>
      </c>
      <c r="T65" s="816"/>
    </row>
    <row r="66" spans="1:21" ht="15" x14ac:dyDescent="0.3">
      <c r="A66" s="570"/>
      <c r="B66" s="945"/>
      <c r="C66" s="946"/>
      <c r="D66" s="85"/>
      <c r="E66" s="85"/>
      <c r="F66" s="85"/>
      <c r="G66" s="85"/>
      <c r="H66" s="1214"/>
      <c r="I66" s="87"/>
      <c r="J66" s="87"/>
      <c r="K66" s="87" t="s">
        <v>1704</v>
      </c>
      <c r="L66" s="1205">
        <f>SUM(L20:L59)</f>
        <v>317437.12000000005</v>
      </c>
      <c r="M66" s="1205"/>
      <c r="N66" s="1205">
        <f>SUM(N20:N59)</f>
        <v>52383.117333333328</v>
      </c>
      <c r="O66" s="1205">
        <f>SUM(O29:O65)</f>
        <v>8405.9949999999972</v>
      </c>
      <c r="P66" s="1205"/>
      <c r="Q66" s="1205"/>
      <c r="R66" s="1205">
        <f>SUM(R20:R59)</f>
        <v>209040.08550000002</v>
      </c>
      <c r="S66" s="1205">
        <f>SUM(S20:S59)</f>
        <v>108397.03449999999</v>
      </c>
      <c r="T66" s="18">
        <f>SUM(R66:S66)</f>
        <v>317437.12</v>
      </c>
      <c r="U66" s="18"/>
    </row>
    <row r="67" spans="1:21" x14ac:dyDescent="0.2">
      <c r="A67" s="1"/>
      <c r="F67" s="1"/>
      <c r="G67" s="1"/>
      <c r="H67" s="1215"/>
      <c r="I67" s="1"/>
      <c r="J67" s="4"/>
    </row>
    <row r="68" spans="1:21" ht="15" x14ac:dyDescent="0.3">
      <c r="A68" s="1"/>
      <c r="C68" s="1644"/>
      <c r="D68" s="1647">
        <v>611</v>
      </c>
      <c r="E68" s="1753">
        <v>194.61</v>
      </c>
      <c r="F68" s="1"/>
      <c r="G68" s="1"/>
      <c r="H68" s="1215"/>
      <c r="I68" s="1"/>
      <c r="J68" s="4"/>
    </row>
    <row r="69" spans="1:21" ht="15" x14ac:dyDescent="0.3">
      <c r="A69" s="1"/>
      <c r="C69" s="1644"/>
      <c r="D69" s="1647">
        <v>613</v>
      </c>
      <c r="E69" s="1752">
        <v>1894.94</v>
      </c>
      <c r="F69" s="1"/>
      <c r="G69" s="1"/>
      <c r="H69" s="1215"/>
      <c r="I69" s="1"/>
      <c r="J69" s="4"/>
    </row>
    <row r="70" spans="1:21" ht="15" x14ac:dyDescent="0.3">
      <c r="A70" s="1"/>
      <c r="C70" s="1644"/>
      <c r="D70" s="1647">
        <v>614</v>
      </c>
      <c r="E70" s="1753">
        <v>3083.12</v>
      </c>
      <c r="F70" s="1"/>
      <c r="G70" s="1"/>
      <c r="H70" s="1215"/>
      <c r="I70" s="1"/>
      <c r="J70" s="4"/>
    </row>
    <row r="71" spans="1:21" ht="15" x14ac:dyDescent="0.3">
      <c r="A71" s="1"/>
      <c r="C71" s="1644"/>
      <c r="D71" s="1647">
        <v>616</v>
      </c>
      <c r="E71" s="1752">
        <v>2597.8200000000002</v>
      </c>
      <c r="F71" s="1"/>
      <c r="G71" s="1"/>
      <c r="H71" s="1215"/>
      <c r="I71" s="1"/>
      <c r="J71" s="4"/>
    </row>
    <row r="72" spans="1:21" ht="15" x14ac:dyDescent="0.3">
      <c r="A72" s="1"/>
      <c r="C72" s="1644"/>
      <c r="D72" s="1647">
        <v>617</v>
      </c>
      <c r="E72" s="1753">
        <v>350.34</v>
      </c>
      <c r="F72" s="1"/>
      <c r="G72" s="1"/>
      <c r="H72" s="1215"/>
      <c r="I72" s="1"/>
      <c r="J72" s="4"/>
    </row>
    <row r="73" spans="1:21" ht="15" x14ac:dyDescent="0.3">
      <c r="A73" s="1"/>
      <c r="C73" s="1644"/>
      <c r="D73" s="1647">
        <v>623</v>
      </c>
      <c r="E73" s="1752">
        <v>285.17</v>
      </c>
      <c r="F73" s="1"/>
      <c r="G73" s="1"/>
      <c r="H73" s="1215"/>
      <c r="I73" s="1"/>
      <c r="J73" s="4"/>
    </row>
    <row r="74" spans="1:21" x14ac:dyDescent="0.2">
      <c r="A74" s="1"/>
      <c r="E74" s="1669">
        <f>SUM(E68:E73)</f>
        <v>8406</v>
      </c>
      <c r="F74" s="1"/>
      <c r="G74" s="1"/>
      <c r="H74" s="1215"/>
      <c r="I74" s="1"/>
      <c r="J74" s="4"/>
    </row>
    <row r="75" spans="1:21" x14ac:dyDescent="0.2">
      <c r="C75" s="10"/>
      <c r="D75" s="10"/>
      <c r="E75" s="10"/>
      <c r="G75" s="37"/>
      <c r="H75" s="1216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58"/>
      <c r="Q76" s="1058"/>
      <c r="R76" s="1058"/>
      <c r="S76" s="1058"/>
    </row>
    <row r="77" spans="1:21" x14ac:dyDescent="0.2">
      <c r="A77" s="1862" t="s">
        <v>51</v>
      </c>
      <c r="B77" s="1862"/>
      <c r="C77" s="1862"/>
      <c r="D77" s="1862"/>
      <c r="E77" s="1862"/>
      <c r="F77" s="1862"/>
      <c r="G77" s="1862"/>
      <c r="H77" s="1217"/>
      <c r="I77" s="1863" t="s">
        <v>1622</v>
      </c>
      <c r="J77" s="1863"/>
      <c r="K77" s="1863"/>
      <c r="L77" s="1863"/>
      <c r="M77" s="1863"/>
      <c r="O77" s="34"/>
      <c r="P77" s="1862" t="s">
        <v>1623</v>
      </c>
      <c r="Q77" s="1862"/>
      <c r="R77" s="1862"/>
      <c r="S77" s="1862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zoomScale="80" zoomScaleNormal="85" zoomScaleSheetLayoutView="80" workbookViewId="0">
      <selection activeCell="Q27" sqref="Q27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2" t="s">
        <v>52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1" t="s">
        <v>0</v>
      </c>
      <c r="L10" s="292"/>
      <c r="M10" s="293"/>
      <c r="N10" s="293"/>
      <c r="O10" s="293"/>
      <c r="P10" s="293"/>
      <c r="Q10" s="293"/>
      <c r="R10" s="293"/>
      <c r="S10" s="293"/>
    </row>
    <row r="11" spans="1:19" x14ac:dyDescent="0.2">
      <c r="A11" s="1867" t="s">
        <v>1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2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3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4" t="s">
        <v>1760</v>
      </c>
      <c r="B14" s="1864"/>
      <c r="C14" s="1864"/>
      <c r="D14" s="1864"/>
      <c r="E14" s="1864"/>
      <c r="F14" s="1864"/>
      <c r="G14" s="1864"/>
      <c r="H14" s="1864"/>
      <c r="I14" s="1864"/>
      <c r="J14" s="1864"/>
      <c r="K14" s="1864"/>
      <c r="L14" s="1864"/>
      <c r="M14" s="1864"/>
      <c r="N14" s="1864"/>
      <c r="O14" s="1864"/>
      <c r="P14" s="1864"/>
      <c r="Q14" s="1864"/>
      <c r="R14" s="1864"/>
      <c r="S14" s="1864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57" customFormat="1" ht="36" x14ac:dyDescent="0.2">
      <c r="A16" s="972" t="s">
        <v>4</v>
      </c>
      <c r="B16" s="972" t="s">
        <v>5</v>
      </c>
      <c r="C16" s="1055" t="s">
        <v>1629</v>
      </c>
      <c r="D16" s="1055" t="s">
        <v>7</v>
      </c>
      <c r="E16" s="1055" t="s">
        <v>1614</v>
      </c>
      <c r="F16" s="972" t="s">
        <v>9</v>
      </c>
      <c r="G16" s="972" t="s">
        <v>10</v>
      </c>
      <c r="H16" s="1056" t="s">
        <v>11</v>
      </c>
      <c r="I16" s="972" t="s">
        <v>12</v>
      </c>
      <c r="J16" s="972" t="s">
        <v>13</v>
      </c>
      <c r="K16" s="972" t="s">
        <v>820</v>
      </c>
      <c r="L16" s="1056" t="s">
        <v>1615</v>
      </c>
      <c r="M16" s="1059" t="s">
        <v>1618</v>
      </c>
      <c r="N16" s="1060" t="s">
        <v>1617</v>
      </c>
      <c r="O16" s="1060" t="s">
        <v>1616</v>
      </c>
      <c r="P16" s="1061" t="s">
        <v>1620</v>
      </c>
      <c r="Q16" s="1060" t="s">
        <v>1619</v>
      </c>
      <c r="R16" s="1061" t="s">
        <v>1736</v>
      </c>
      <c r="S16" s="1061" t="s">
        <v>1621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6">
        <v>6</v>
      </c>
      <c r="D18" s="236">
        <v>61</v>
      </c>
      <c r="E18" s="85">
        <v>616</v>
      </c>
      <c r="F18" s="193"/>
      <c r="G18" s="86">
        <v>1</v>
      </c>
      <c r="H18" s="193" t="s">
        <v>682</v>
      </c>
      <c r="I18" s="84"/>
      <c r="J18" s="86" t="s">
        <v>98</v>
      </c>
      <c r="K18" s="86" t="s">
        <v>54</v>
      </c>
      <c r="L18" s="111">
        <v>18755.04</v>
      </c>
      <c r="M18" s="194">
        <v>3</v>
      </c>
      <c r="N18" s="89"/>
      <c r="O18" s="89"/>
      <c r="P18" s="195">
        <v>3</v>
      </c>
      <c r="Q18" s="195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6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01">
        <f>IF(M19=0,"N/A",+N19/12)</f>
        <v>24.484999999999999</v>
      </c>
      <c r="P19" s="102">
        <v>2</v>
      </c>
      <c r="Q19" s="102">
        <v>4</v>
      </c>
      <c r="R19" s="101">
        <f>IF(M19=0,"N/A",+N19*P19+O19*Q19)</f>
        <v>685.57999999999993</v>
      </c>
      <c r="S19" s="101">
        <f t="shared" si="0"/>
        <v>2252.62</v>
      </c>
    </row>
    <row r="20" spans="1:21" ht="15" x14ac:dyDescent="0.3">
      <c r="A20" s="84">
        <v>3</v>
      </c>
      <c r="B20" s="125">
        <v>42359</v>
      </c>
      <c r="C20" s="216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01">
        <f>IF(M20=0,"N/A",+N20/12)</f>
        <v>96.366666666666674</v>
      </c>
      <c r="P20" s="102">
        <v>1</v>
      </c>
      <c r="Q20" s="102">
        <v>4</v>
      </c>
      <c r="R20" s="101">
        <f>IF(M20=0,"N/A",+N20*P20+O20*Q20)</f>
        <v>1541.8666666666668</v>
      </c>
      <c r="S20" s="101">
        <f>IF(M20=0,"N/A",+L20-R20)</f>
        <v>4240.1333333333332</v>
      </c>
      <c r="T20" s="350"/>
    </row>
    <row r="21" spans="1:21" ht="15" x14ac:dyDescent="0.3">
      <c r="A21" s="84">
        <v>4</v>
      </c>
      <c r="B21" s="124">
        <v>40833</v>
      </c>
      <c r="C21" s="216">
        <v>6</v>
      </c>
      <c r="D21" s="236">
        <v>61</v>
      </c>
      <c r="E21" s="85">
        <v>617</v>
      </c>
      <c r="F21" s="193"/>
      <c r="G21" s="86">
        <v>1</v>
      </c>
      <c r="H21" s="193" t="s">
        <v>55</v>
      </c>
      <c r="I21" s="84"/>
      <c r="J21" s="86" t="s">
        <v>24</v>
      </c>
      <c r="K21" s="86" t="s">
        <v>1663</v>
      </c>
      <c r="L21" s="111">
        <v>1180</v>
      </c>
      <c r="M21" s="194">
        <v>10</v>
      </c>
      <c r="N21" s="101">
        <f t="shared" ref="N21:N26" si="1">IF(M21=0,"N/A",+L21/M21)</f>
        <v>118</v>
      </c>
      <c r="O21" s="101">
        <f t="shared" ref="O21:O26" si="2">IF(M21=0,"N/A",+N21/12)</f>
        <v>9.8333333333333339</v>
      </c>
      <c r="P21" s="188">
        <v>5</v>
      </c>
      <c r="Q21" s="188">
        <v>6</v>
      </c>
      <c r="R21" s="101">
        <f t="shared" ref="R21:R26" si="3">IF(M21=0,"N/A",+N21*P21+O21*Q21)</f>
        <v>649</v>
      </c>
      <c r="S21" s="101">
        <f t="shared" si="0"/>
        <v>531</v>
      </c>
    </row>
    <row r="22" spans="1:21" ht="15" x14ac:dyDescent="0.3">
      <c r="A22" s="84">
        <v>5</v>
      </c>
      <c r="B22" s="124">
        <v>39539</v>
      </c>
      <c r="C22" s="216">
        <v>6</v>
      </c>
      <c r="D22" s="236">
        <v>61</v>
      </c>
      <c r="E22" s="85">
        <v>617</v>
      </c>
      <c r="F22" s="86"/>
      <c r="G22" s="86">
        <v>1</v>
      </c>
      <c r="H22" s="193" t="s">
        <v>56</v>
      </c>
      <c r="I22" s="86"/>
      <c r="J22" s="86" t="s">
        <v>19</v>
      </c>
      <c r="K22" s="86" t="s">
        <v>54</v>
      </c>
      <c r="L22" s="111">
        <v>14060.13</v>
      </c>
      <c r="M22" s="194">
        <v>10</v>
      </c>
      <c r="N22" s="101">
        <f t="shared" si="1"/>
        <v>1406.0129999999999</v>
      </c>
      <c r="O22" s="101">
        <f t="shared" si="2"/>
        <v>117.16775</v>
      </c>
      <c r="P22" s="188">
        <v>9</v>
      </c>
      <c r="Q22" s="188"/>
      <c r="R22" s="101">
        <f t="shared" si="3"/>
        <v>12654.116999999998</v>
      </c>
      <c r="S22" s="101">
        <f t="shared" si="0"/>
        <v>1406.0130000000008</v>
      </c>
    </row>
    <row r="23" spans="1:21" ht="15" x14ac:dyDescent="0.3">
      <c r="A23" s="84">
        <v>6</v>
      </c>
      <c r="B23" s="124">
        <v>38352</v>
      </c>
      <c r="C23" s="216">
        <v>6</v>
      </c>
      <c r="D23" s="236">
        <v>61</v>
      </c>
      <c r="E23" s="85">
        <v>617</v>
      </c>
      <c r="F23" s="86"/>
      <c r="G23" s="86">
        <v>1</v>
      </c>
      <c r="H23" s="193" t="s">
        <v>57</v>
      </c>
      <c r="I23" s="86"/>
      <c r="J23" s="86"/>
      <c r="K23" s="86" t="s">
        <v>54</v>
      </c>
      <c r="L23" s="111">
        <v>2500</v>
      </c>
      <c r="M23" s="194">
        <v>10</v>
      </c>
      <c r="N23" s="89"/>
      <c r="O23" s="89"/>
      <c r="P23" s="195">
        <v>10</v>
      </c>
      <c r="Q23" s="195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6">
        <v>6</v>
      </c>
      <c r="D24" s="236">
        <v>61</v>
      </c>
      <c r="E24" s="85">
        <v>617</v>
      </c>
      <c r="F24" s="86"/>
      <c r="G24" s="86">
        <v>1</v>
      </c>
      <c r="H24" s="193" t="s">
        <v>58</v>
      </c>
      <c r="I24" s="86"/>
      <c r="J24" s="86" t="s">
        <v>19</v>
      </c>
      <c r="K24" s="86" t="s">
        <v>54</v>
      </c>
      <c r="L24" s="111">
        <v>14662.4</v>
      </c>
      <c r="M24" s="194">
        <v>10</v>
      </c>
      <c r="N24" s="101">
        <f t="shared" si="1"/>
        <v>1466.24</v>
      </c>
      <c r="O24" s="101">
        <f t="shared" si="2"/>
        <v>122.18666666666667</v>
      </c>
      <c r="P24" s="188">
        <v>8</v>
      </c>
      <c r="Q24" s="188">
        <v>9</v>
      </c>
      <c r="R24" s="101">
        <f t="shared" si="3"/>
        <v>12829.6</v>
      </c>
      <c r="S24" s="101">
        <f t="shared" si="0"/>
        <v>1832.7999999999993</v>
      </c>
    </row>
    <row r="25" spans="1:21" ht="15" x14ac:dyDescent="0.3">
      <c r="A25" s="84">
        <v>8</v>
      </c>
      <c r="B25" s="124">
        <v>39660</v>
      </c>
      <c r="C25" s="216">
        <v>6</v>
      </c>
      <c r="D25" s="236">
        <v>61</v>
      </c>
      <c r="E25" s="85">
        <v>617</v>
      </c>
      <c r="F25" s="86"/>
      <c r="G25" s="86">
        <v>1</v>
      </c>
      <c r="H25" s="193" t="s">
        <v>59</v>
      </c>
      <c r="I25" s="86"/>
      <c r="J25" s="86" t="s">
        <v>19</v>
      </c>
      <c r="K25" s="86" t="s">
        <v>54</v>
      </c>
      <c r="L25" s="111">
        <v>12249.6</v>
      </c>
      <c r="M25" s="194">
        <v>10</v>
      </c>
      <c r="N25" s="101">
        <f t="shared" si="1"/>
        <v>1224.96</v>
      </c>
      <c r="O25" s="101">
        <f t="shared" si="2"/>
        <v>102.08</v>
      </c>
      <c r="P25" s="188">
        <v>8</v>
      </c>
      <c r="Q25" s="188">
        <v>9</v>
      </c>
      <c r="R25" s="101">
        <f t="shared" si="3"/>
        <v>10718.4</v>
      </c>
      <c r="S25" s="101">
        <f t="shared" si="0"/>
        <v>1531.2000000000007</v>
      </c>
    </row>
    <row r="26" spans="1:21" ht="15" x14ac:dyDescent="0.3">
      <c r="A26" s="84">
        <v>9</v>
      </c>
      <c r="B26" s="125">
        <v>41082</v>
      </c>
      <c r="C26" s="216">
        <v>6</v>
      </c>
      <c r="D26" s="236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4">
        <v>10</v>
      </c>
      <c r="N26" s="101">
        <f t="shared" si="1"/>
        <v>626.4</v>
      </c>
      <c r="O26" s="101">
        <f t="shared" si="2"/>
        <v>52.199999999999996</v>
      </c>
      <c r="P26" s="188">
        <v>4</v>
      </c>
      <c r="Q26" s="188">
        <v>10</v>
      </c>
      <c r="R26" s="101">
        <f t="shared" si="3"/>
        <v>3027.6</v>
      </c>
      <c r="S26" s="101">
        <f t="shared" si="0"/>
        <v>3236.4</v>
      </c>
    </row>
    <row r="27" spans="1:21" ht="15" x14ac:dyDescent="0.3">
      <c r="A27" s="193"/>
      <c r="B27" s="124">
        <v>36085</v>
      </c>
      <c r="C27" s="216">
        <v>6</v>
      </c>
      <c r="D27" s="236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4">
        <v>10</v>
      </c>
      <c r="N27" s="89"/>
      <c r="O27" s="89"/>
      <c r="P27" s="195">
        <v>10</v>
      </c>
      <c r="Q27" s="195"/>
      <c r="R27" s="89">
        <v>800</v>
      </c>
      <c r="S27" s="89">
        <f t="shared" si="0"/>
        <v>0</v>
      </c>
    </row>
    <row r="28" spans="1:21" ht="15" x14ac:dyDescent="0.3">
      <c r="A28" s="22"/>
      <c r="B28" s="945"/>
      <c r="C28" s="193"/>
      <c r="D28" s="193"/>
      <c r="E28" s="193"/>
      <c r="F28" s="86"/>
      <c r="G28" s="86"/>
      <c r="H28" s="87"/>
      <c r="I28" s="86"/>
      <c r="J28" s="87"/>
      <c r="K28" s="193"/>
      <c r="L28" s="300">
        <f>SUM(L18:L27)</f>
        <v>79191.37000000001</v>
      </c>
      <c r="M28" s="300"/>
      <c r="N28" s="300">
        <f>SUM(N19:N27)</f>
        <v>6291.8329999999996</v>
      </c>
      <c r="O28" s="300">
        <f>SUM(O19:O27)</f>
        <v>524.31941666666671</v>
      </c>
      <c r="P28" s="300"/>
      <c r="Q28" s="300"/>
      <c r="R28" s="300">
        <f>SUM(R18:R27)</f>
        <v>64161.203666666668</v>
      </c>
      <c r="S28" s="300">
        <f>SUM(S18:S27)</f>
        <v>15030.166333333333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59">
        <v>611</v>
      </c>
      <c r="E30" s="1660">
        <v>24.49</v>
      </c>
      <c r="F30" s="1"/>
      <c r="G30" s="1"/>
      <c r="H30" s="4"/>
      <c r="I30" s="1"/>
      <c r="J30" s="4"/>
      <c r="S30" s="18"/>
    </row>
    <row r="31" spans="1:21" ht="15" x14ac:dyDescent="0.3">
      <c r="D31" s="1659">
        <v>617</v>
      </c>
      <c r="E31" s="1660">
        <v>499.83</v>
      </c>
      <c r="F31" s="1"/>
      <c r="G31" s="1"/>
      <c r="H31" s="4"/>
      <c r="I31" s="1"/>
      <c r="J31" s="4"/>
      <c r="N31" s="1662"/>
      <c r="S31" s="18"/>
    </row>
    <row r="32" spans="1:21" x14ac:dyDescent="0.2">
      <c r="D32" s="1668"/>
      <c r="E32" s="1662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58"/>
      <c r="Q37" s="1058"/>
      <c r="R37" s="1058"/>
      <c r="S37" s="1058"/>
    </row>
    <row r="38" spans="1:19" x14ac:dyDescent="0.2">
      <c r="A38" s="1862" t="s">
        <v>51</v>
      </c>
      <c r="B38" s="1862"/>
      <c r="C38" s="1862"/>
      <c r="D38" s="1862"/>
      <c r="E38" s="1862"/>
      <c r="F38" s="1862"/>
      <c r="G38" s="1862"/>
      <c r="H38" s="1217"/>
      <c r="I38" s="1863" t="s">
        <v>1622</v>
      </c>
      <c r="J38" s="1863"/>
      <c r="K38" s="1863"/>
      <c r="L38" s="1863"/>
      <c r="M38" s="1863"/>
      <c r="O38" s="34"/>
      <c r="P38" s="1862" t="s">
        <v>1623</v>
      </c>
      <c r="Q38" s="1862"/>
      <c r="R38" s="1862"/>
      <c r="S38" s="1862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7"/>
  <sheetViews>
    <sheetView view="pageBreakPreview" topLeftCell="A28" zoomScale="80" zoomScaleNormal="7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867" t="s">
        <v>0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1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7" t="s">
        <v>2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19" x14ac:dyDescent="0.2">
      <c r="A17" s="1867" t="s">
        <v>3</v>
      </c>
      <c r="B17" s="1867"/>
      <c r="C17" s="1867"/>
      <c r="D17" s="1867"/>
      <c r="E17" s="1867"/>
      <c r="F17" s="1867"/>
      <c r="G17" s="1867"/>
      <c r="H17" s="1867"/>
      <c r="I17" s="1867"/>
      <c r="J17" s="1867"/>
      <c r="K17" s="1867"/>
      <c r="L17" s="1867"/>
      <c r="M17" s="1867"/>
      <c r="N17" s="1867"/>
      <c r="O17" s="1867"/>
      <c r="P17" s="1867"/>
      <c r="Q17" s="1867"/>
      <c r="R17" s="1867"/>
      <c r="S17" s="1867"/>
    </row>
    <row r="18" spans="1:19" x14ac:dyDescent="0.2">
      <c r="A18" s="1864" t="s">
        <v>1761</v>
      </c>
      <c r="B18" s="1864"/>
      <c r="C18" s="1864"/>
      <c r="D18" s="1864"/>
      <c r="E18" s="1864"/>
      <c r="F18" s="1864"/>
      <c r="G18" s="1864"/>
      <c r="H18" s="1864"/>
      <c r="I18" s="1864"/>
      <c r="J18" s="1864"/>
      <c r="K18" s="1864"/>
      <c r="L18" s="1864"/>
      <c r="M18" s="1864"/>
      <c r="N18" s="1864"/>
      <c r="O18" s="1864"/>
      <c r="P18" s="1864"/>
      <c r="Q18" s="1864"/>
      <c r="R18" s="1864"/>
      <c r="S18" s="1864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57" customFormat="1" ht="36" x14ac:dyDescent="0.2">
      <c r="A20" s="972" t="s">
        <v>4</v>
      </c>
      <c r="B20" s="972" t="s">
        <v>5</v>
      </c>
      <c r="C20" s="1055" t="s">
        <v>1629</v>
      </c>
      <c r="D20" s="1055" t="s">
        <v>7</v>
      </c>
      <c r="E20" s="1055" t="s">
        <v>1614</v>
      </c>
      <c r="F20" s="972" t="s">
        <v>9</v>
      </c>
      <c r="G20" s="972" t="s">
        <v>10</v>
      </c>
      <c r="H20" s="1056" t="s">
        <v>11</v>
      </c>
      <c r="I20" s="972" t="s">
        <v>12</v>
      </c>
      <c r="J20" s="972" t="s">
        <v>13</v>
      </c>
      <c r="K20" s="972" t="s">
        <v>820</v>
      </c>
      <c r="L20" s="1056" t="s">
        <v>1615</v>
      </c>
      <c r="M20" s="1059" t="s">
        <v>1618</v>
      </c>
      <c r="N20" s="1060" t="s">
        <v>1617</v>
      </c>
      <c r="O20" s="1060" t="s">
        <v>1616</v>
      </c>
      <c r="P20" s="1061" t="s">
        <v>1620</v>
      </c>
      <c r="Q20" s="1060" t="s">
        <v>1619</v>
      </c>
      <c r="R20" s="1061" t="s">
        <v>1736</v>
      </c>
      <c r="S20" s="1061" t="s">
        <v>1621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3">
        <v>17</v>
      </c>
      <c r="R21" s="184">
        <v>18</v>
      </c>
      <c r="S21" s="184">
        <v>19</v>
      </c>
    </row>
    <row r="22" spans="1:19" ht="15" x14ac:dyDescent="0.3">
      <c r="A22" s="84">
        <v>1</v>
      </c>
      <c r="B22" s="124">
        <v>36889</v>
      </c>
      <c r="C22" s="217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2">
        <v>2000</v>
      </c>
      <c r="M22" s="112">
        <v>10</v>
      </c>
      <c r="N22" s="89"/>
      <c r="O22" s="89"/>
      <c r="P22" s="195">
        <v>10</v>
      </c>
      <c r="Q22" s="195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7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5">
        <v>10</v>
      </c>
      <c r="Q23" s="195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7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7">
        <v>2635</v>
      </c>
      <c r="M24" s="86">
        <v>3</v>
      </c>
      <c r="N24" s="379"/>
      <c r="O24" s="1832"/>
      <c r="P24" s="999">
        <v>3</v>
      </c>
      <c r="Q24" s="999"/>
      <c r="R24" s="379">
        <v>2635</v>
      </c>
      <c r="S24" s="379">
        <f t="shared" si="0"/>
        <v>0</v>
      </c>
    </row>
    <row r="25" spans="1:19" ht="15" x14ac:dyDescent="0.3">
      <c r="A25" s="84">
        <v>4</v>
      </c>
      <c r="B25" s="124">
        <v>42359</v>
      </c>
      <c r="C25" s="217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7">
        <v>57820</v>
      </c>
      <c r="M25" s="86">
        <v>5</v>
      </c>
      <c r="N25" s="101">
        <f>IF(M25=0,"N/A",+L25/M25)</f>
        <v>11564</v>
      </c>
      <c r="O25" s="103">
        <f t="shared" ref="O25:O30" si="1">IF(M25=0,"N/A",+N25/12)</f>
        <v>963.66666666666663</v>
      </c>
      <c r="P25" s="188">
        <v>1</v>
      </c>
      <c r="Q25" s="188">
        <v>4</v>
      </c>
      <c r="R25" s="190">
        <f>IF(M25=0,"N/A",+N25*P25+O25*Q25)</f>
        <v>15418.666666666666</v>
      </c>
      <c r="S25" s="190">
        <f t="shared" si="0"/>
        <v>42401.333333333336</v>
      </c>
    </row>
    <row r="26" spans="1:19" ht="15" x14ac:dyDescent="0.3">
      <c r="A26" s="84">
        <v>5</v>
      </c>
      <c r="B26" s="124">
        <v>42359</v>
      </c>
      <c r="C26" s="217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7">
        <v>9558</v>
      </c>
      <c r="M26" s="86">
        <v>5</v>
      </c>
      <c r="N26" s="101">
        <f>IF(M26=0,"N/A",+L26/M26)</f>
        <v>1911.6</v>
      </c>
      <c r="O26" s="103">
        <f t="shared" si="1"/>
        <v>159.29999999999998</v>
      </c>
      <c r="P26" s="188">
        <v>1</v>
      </c>
      <c r="Q26" s="188">
        <v>4</v>
      </c>
      <c r="R26" s="190">
        <f>IF(M26=0,"N/A",+N26*P26+O26*Q26)</f>
        <v>2548.7999999999997</v>
      </c>
      <c r="S26" s="190">
        <f t="shared" si="0"/>
        <v>7009.2000000000007</v>
      </c>
    </row>
    <row r="27" spans="1:19" ht="15" x14ac:dyDescent="0.3">
      <c r="A27" s="84">
        <v>6</v>
      </c>
      <c r="B27" s="124">
        <v>42325</v>
      </c>
      <c r="C27" s="217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7">
        <v>11255.01</v>
      </c>
      <c r="M27" s="86">
        <v>3</v>
      </c>
      <c r="N27" s="101">
        <f>IF(M27=0,"N/A",+L27/M27)</f>
        <v>3751.67</v>
      </c>
      <c r="O27" s="103">
        <f t="shared" si="1"/>
        <v>312.63916666666665</v>
      </c>
      <c r="P27" s="188">
        <v>1</v>
      </c>
      <c r="Q27" s="188">
        <v>5</v>
      </c>
      <c r="R27" s="190">
        <f>+N27</f>
        <v>3751.67</v>
      </c>
      <c r="S27" s="190">
        <f t="shared" si="0"/>
        <v>7503.34</v>
      </c>
    </row>
    <row r="28" spans="1:19" ht="15" x14ac:dyDescent="0.3">
      <c r="A28" s="84">
        <v>7</v>
      </c>
      <c r="B28" s="125">
        <v>40255</v>
      </c>
      <c r="C28" s="217">
        <v>6</v>
      </c>
      <c r="D28" s="85">
        <v>61</v>
      </c>
      <c r="E28" s="85">
        <v>612</v>
      </c>
      <c r="F28" s="228"/>
      <c r="G28" s="85">
        <v>1</v>
      </c>
      <c r="H28" s="87" t="s">
        <v>406</v>
      </c>
      <c r="I28" s="191" t="s">
        <v>530</v>
      </c>
      <c r="J28" s="192" t="s">
        <v>68</v>
      </c>
      <c r="K28" s="86" t="s">
        <v>1567</v>
      </c>
      <c r="L28" s="196">
        <v>37995</v>
      </c>
      <c r="M28" s="112">
        <v>5</v>
      </c>
      <c r="N28" s="91">
        <v>0</v>
      </c>
      <c r="O28" s="91">
        <f t="shared" si="1"/>
        <v>0</v>
      </c>
      <c r="P28" s="90">
        <v>5</v>
      </c>
      <c r="Q28" s="90"/>
      <c r="R28" s="295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7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1" t="s">
        <v>531</v>
      </c>
      <c r="J29" s="192"/>
      <c r="K29" s="86" t="s">
        <v>1567</v>
      </c>
      <c r="L29" s="197">
        <v>3040</v>
      </c>
      <c r="M29" s="112">
        <v>5</v>
      </c>
      <c r="N29" s="91">
        <v>0</v>
      </c>
      <c r="O29" s="91">
        <f t="shared" si="1"/>
        <v>0</v>
      </c>
      <c r="P29" s="90">
        <v>5</v>
      </c>
      <c r="Q29" s="544"/>
      <c r="R29" s="295">
        <v>3040</v>
      </c>
      <c r="S29" s="89">
        <f t="shared" si="0"/>
        <v>0</v>
      </c>
    </row>
    <row r="30" spans="1:19" ht="15" x14ac:dyDescent="0.3">
      <c r="A30" s="84">
        <v>9</v>
      </c>
      <c r="B30" s="297">
        <v>40149</v>
      </c>
      <c r="C30" s="217">
        <v>6</v>
      </c>
      <c r="D30" s="92">
        <v>61</v>
      </c>
      <c r="E30" s="92">
        <v>617</v>
      </c>
      <c r="F30" s="93"/>
      <c r="G30" s="92">
        <v>1</v>
      </c>
      <c r="H30" s="296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03">
        <f t="shared" si="1"/>
        <v>83.333333333333329</v>
      </c>
      <c r="P30" s="102">
        <v>7</v>
      </c>
      <c r="Q30" s="102">
        <v>4</v>
      </c>
      <c r="R30" s="294">
        <f>IF(M30=0,"N/A",+N30*P30+O30*Q30)</f>
        <v>7333.333333333333</v>
      </c>
      <c r="S30" s="190">
        <f t="shared" si="0"/>
        <v>2666.666666666667</v>
      </c>
    </row>
    <row r="31" spans="1:19" ht="15" x14ac:dyDescent="0.3">
      <c r="A31" s="84">
        <v>10</v>
      </c>
      <c r="B31" s="202">
        <v>36085</v>
      </c>
      <c r="C31" s="217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91"/>
      <c r="P31" s="90">
        <v>10</v>
      </c>
      <c r="Q31" s="90"/>
      <c r="R31" s="295">
        <v>3000</v>
      </c>
      <c r="S31" s="91">
        <f t="shared" si="0"/>
        <v>0</v>
      </c>
    </row>
    <row r="32" spans="1:19" ht="15" x14ac:dyDescent="0.3">
      <c r="A32" s="84">
        <v>11</v>
      </c>
      <c r="B32" s="202">
        <v>36828</v>
      </c>
      <c r="C32" s="217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91"/>
      <c r="P32" s="90">
        <v>10</v>
      </c>
      <c r="Q32" s="90"/>
      <c r="R32" s="295">
        <v>300</v>
      </c>
      <c r="S32" s="91">
        <f t="shared" si="0"/>
        <v>0</v>
      </c>
    </row>
    <row r="33" spans="1:20" ht="15" x14ac:dyDescent="0.3">
      <c r="A33" s="84">
        <v>12</v>
      </c>
      <c r="B33" s="202">
        <v>37434</v>
      </c>
      <c r="C33" s="217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91"/>
      <c r="P33" s="90">
        <v>5</v>
      </c>
      <c r="Q33" s="90"/>
      <c r="R33" s="295">
        <v>950</v>
      </c>
      <c r="S33" s="91">
        <f t="shared" si="0"/>
        <v>0</v>
      </c>
    </row>
    <row r="34" spans="1:20" ht="15" x14ac:dyDescent="0.3">
      <c r="A34" s="84">
        <v>13</v>
      </c>
      <c r="B34" s="202">
        <v>36085</v>
      </c>
      <c r="C34" s="217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91"/>
      <c r="P34" s="90">
        <v>10</v>
      </c>
      <c r="Q34" s="1833"/>
      <c r="R34" s="295">
        <v>2500</v>
      </c>
      <c r="S34" s="91">
        <f t="shared" si="0"/>
        <v>0</v>
      </c>
    </row>
    <row r="35" spans="1:20" ht="15" x14ac:dyDescent="0.3">
      <c r="A35" s="84">
        <v>14</v>
      </c>
      <c r="B35" s="202">
        <v>36086</v>
      </c>
      <c r="C35" s="217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91"/>
      <c r="P35" s="90">
        <v>10</v>
      </c>
      <c r="Q35" s="90"/>
      <c r="R35" s="295">
        <v>3500</v>
      </c>
      <c r="S35" s="91">
        <f t="shared" si="0"/>
        <v>0</v>
      </c>
    </row>
    <row r="36" spans="1:20" ht="15" x14ac:dyDescent="0.3">
      <c r="A36" s="84">
        <v>15</v>
      </c>
      <c r="B36" s="205">
        <v>36085</v>
      </c>
      <c r="C36" s="219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8"/>
      <c r="O36" s="132"/>
      <c r="P36" s="131">
        <v>10</v>
      </c>
      <c r="Q36" s="131"/>
      <c r="R36" s="299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2">
        <v>1</v>
      </c>
      <c r="D37" s="85">
        <v>61</v>
      </c>
      <c r="E37" s="85">
        <v>612</v>
      </c>
      <c r="F37" s="85"/>
      <c r="G37" s="85">
        <v>1</v>
      </c>
      <c r="H37" s="947" t="s">
        <v>319</v>
      </c>
      <c r="I37" s="85"/>
      <c r="J37" s="192" t="s">
        <v>399</v>
      </c>
      <c r="K37" s="85" t="s">
        <v>1105</v>
      </c>
      <c r="L37" s="197">
        <v>2615</v>
      </c>
      <c r="M37" s="354">
        <v>5</v>
      </c>
      <c r="N37" s="91">
        <v>0</v>
      </c>
      <c r="O37" s="91">
        <f>IF(M37=0,"N/A",+N37/12)</f>
        <v>0</v>
      </c>
      <c r="P37" s="90">
        <v>5</v>
      </c>
      <c r="Q37" s="1036"/>
      <c r="R37" s="295">
        <v>2615</v>
      </c>
      <c r="S37" s="89">
        <f t="shared" si="0"/>
        <v>0</v>
      </c>
      <c r="T37" s="68" t="s">
        <v>1634</v>
      </c>
    </row>
    <row r="38" spans="1:20" ht="15" x14ac:dyDescent="0.3">
      <c r="A38" s="1503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300">
        <f>SUM(L22:L36)</f>
        <v>199653.01</v>
      </c>
      <c r="M38" s="300"/>
      <c r="N38" s="300">
        <f>SUM(N22:N36)</f>
        <v>18227.27</v>
      </c>
      <c r="O38" s="300">
        <f>SUM(O25:O37)</f>
        <v>1518.9391666666666</v>
      </c>
      <c r="P38" s="300"/>
      <c r="Q38" s="300"/>
      <c r="R38" s="300">
        <f>SUM(R22:R36)</f>
        <v>140072.47</v>
      </c>
      <c r="S38" s="300">
        <f>SUM(S22:S36)</f>
        <v>59580.54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60">
        <v>613</v>
      </c>
      <c r="E40" s="1661">
        <v>1435.61</v>
      </c>
      <c r="F40" s="1"/>
      <c r="G40" s="1"/>
      <c r="H40" s="4"/>
      <c r="I40" s="1"/>
      <c r="J40" s="4"/>
    </row>
    <row r="41" spans="1:20" ht="15" x14ac:dyDescent="0.3">
      <c r="D41" s="1660">
        <v>617</v>
      </c>
      <c r="E41" s="1661">
        <v>83.33</v>
      </c>
      <c r="F41" s="1"/>
      <c r="G41" s="1"/>
      <c r="H41" s="4"/>
      <c r="I41" s="1"/>
      <c r="J41" s="4"/>
    </row>
    <row r="42" spans="1:20" x14ac:dyDescent="0.2">
      <c r="D42" s="1662"/>
      <c r="E42" s="1669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62"/>
      <c r="E43" s="1662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91"/>
      <c r="C45" s="1872"/>
      <c r="D45" s="1872"/>
      <c r="E45" s="1872"/>
      <c r="F45" s="1872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58"/>
      <c r="Q46" s="1058"/>
      <c r="R46" s="1058"/>
      <c r="S46" s="1058"/>
    </row>
    <row r="47" spans="1:20" x14ac:dyDescent="0.2">
      <c r="A47" s="1862" t="s">
        <v>51</v>
      </c>
      <c r="B47" s="1862"/>
      <c r="C47" s="1862"/>
      <c r="D47" s="1862"/>
      <c r="E47" s="1862"/>
      <c r="F47" s="1862"/>
      <c r="G47" s="1862"/>
      <c r="H47" s="1217"/>
      <c r="I47" s="1863" t="s">
        <v>1622</v>
      </c>
      <c r="J47" s="1863"/>
      <c r="K47" s="1863"/>
      <c r="L47" s="1863"/>
      <c r="M47" s="1863"/>
      <c r="O47" s="34"/>
      <c r="P47" s="1862" t="s">
        <v>1623</v>
      </c>
      <c r="Q47" s="1862"/>
      <c r="R47" s="1862"/>
      <c r="S47" s="1862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B23" zoomScaleNormal="100" zoomScaleSheetLayoutView="100" workbookViewId="0">
      <selection activeCell="Q35" sqref="Q35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</row>
    <row r="7" spans="1:22" x14ac:dyDescent="0.2">
      <c r="A7" s="399"/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</row>
    <row r="8" spans="1:22" x14ac:dyDescent="0.2">
      <c r="A8" s="399"/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</row>
    <row r="9" spans="1:22" x14ac:dyDescent="0.2">
      <c r="A9" s="399"/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</row>
    <row r="10" spans="1:22" x14ac:dyDescent="0.2">
      <c r="A10" s="399"/>
      <c r="B10" s="399"/>
      <c r="C10" s="399"/>
      <c r="D10" s="399"/>
      <c r="E10" s="399"/>
      <c r="F10" s="472"/>
      <c r="G10" s="472"/>
      <c r="H10" s="399"/>
      <c r="I10" s="472"/>
      <c r="J10" s="399"/>
      <c r="K10" s="399"/>
      <c r="L10" s="399"/>
      <c r="M10" s="399"/>
      <c r="N10" s="399"/>
      <c r="O10" s="399"/>
      <c r="P10" s="399"/>
      <c r="Q10" s="399"/>
      <c r="R10" s="399"/>
      <c r="S10" s="399"/>
    </row>
    <row r="11" spans="1:22" x14ac:dyDescent="0.2">
      <c r="A11" s="399"/>
      <c r="B11" s="399"/>
      <c r="C11" s="399"/>
      <c r="D11" s="399"/>
      <c r="E11" s="399"/>
      <c r="F11" s="472"/>
      <c r="G11" s="472"/>
      <c r="H11" s="399"/>
      <c r="I11" s="472"/>
      <c r="J11" s="399"/>
      <c r="K11" s="399"/>
      <c r="L11" s="399"/>
      <c r="M11" s="399"/>
      <c r="N11" s="399"/>
      <c r="O11" s="399"/>
      <c r="P11" s="399"/>
      <c r="Q11" s="399"/>
      <c r="R11" s="399"/>
      <c r="S11" s="399"/>
    </row>
    <row r="12" spans="1:22" x14ac:dyDescent="0.2">
      <c r="A12" s="399"/>
      <c r="B12" s="399"/>
      <c r="C12" s="399"/>
      <c r="D12" s="399"/>
      <c r="E12" s="399"/>
      <c r="F12" s="472"/>
      <c r="G12" s="472"/>
      <c r="H12" s="399"/>
      <c r="I12" s="472"/>
      <c r="J12" s="399"/>
      <c r="K12" s="399"/>
      <c r="L12" s="399"/>
      <c r="M12" s="399"/>
      <c r="N12" s="399"/>
      <c r="O12" s="399"/>
      <c r="P12" s="399"/>
      <c r="Q12" s="399"/>
      <c r="R12" s="399"/>
      <c r="S12" s="399"/>
    </row>
    <row r="13" spans="1:22" x14ac:dyDescent="0.2">
      <c r="A13" s="399"/>
      <c r="B13" s="399"/>
      <c r="C13" s="399"/>
      <c r="D13" s="399"/>
      <c r="E13" s="399"/>
      <c r="F13" s="472"/>
      <c r="G13" s="472"/>
      <c r="H13" s="399"/>
      <c r="I13" s="472"/>
      <c r="J13" s="399"/>
      <c r="K13" s="399"/>
      <c r="L13" s="399"/>
      <c r="M13" s="399"/>
      <c r="N13" s="399"/>
      <c r="O13" s="399"/>
      <c r="P13" s="399"/>
      <c r="Q13" s="399"/>
      <c r="R13" s="399"/>
      <c r="S13" s="399"/>
    </row>
    <row r="14" spans="1:22" x14ac:dyDescent="0.2">
      <c r="A14" s="399"/>
      <c r="B14" s="399"/>
      <c r="C14" s="399"/>
      <c r="D14" s="399"/>
      <c r="E14" s="399"/>
      <c r="F14" s="472"/>
      <c r="G14" s="472"/>
      <c r="H14" s="399"/>
      <c r="I14" s="472"/>
      <c r="J14" s="399"/>
      <c r="K14" s="399"/>
      <c r="L14" s="399"/>
      <c r="M14" s="399"/>
      <c r="N14" s="399"/>
      <c r="O14" s="399"/>
      <c r="P14" s="399"/>
      <c r="Q14" s="399"/>
      <c r="R14" s="399"/>
      <c r="S14" s="399"/>
    </row>
    <row r="15" spans="1:22" x14ac:dyDescent="0.2">
      <c r="A15" s="1874" t="s">
        <v>0</v>
      </c>
      <c r="B15" s="1874"/>
      <c r="C15" s="1874"/>
      <c r="D15" s="1874"/>
      <c r="E15" s="1874"/>
      <c r="F15" s="1874"/>
      <c r="G15" s="1874"/>
      <c r="H15" s="1874"/>
      <c r="I15" s="1874"/>
      <c r="J15" s="1874"/>
      <c r="K15" s="1874"/>
      <c r="L15" s="1874"/>
      <c r="M15" s="1874"/>
      <c r="N15" s="1874"/>
      <c r="O15" s="1874"/>
      <c r="P15" s="1874"/>
      <c r="Q15" s="1874"/>
      <c r="R15" s="1874"/>
      <c r="S15" s="1874"/>
    </row>
    <row r="16" spans="1:22" x14ac:dyDescent="0.2">
      <c r="A16" s="1874" t="s">
        <v>1</v>
      </c>
      <c r="B16" s="1874"/>
      <c r="C16" s="1874"/>
      <c r="D16" s="1874"/>
      <c r="E16" s="1874"/>
      <c r="F16" s="1874"/>
      <c r="G16" s="1874"/>
      <c r="H16" s="1874"/>
      <c r="I16" s="1874"/>
      <c r="J16" s="1874"/>
      <c r="K16" s="1874"/>
      <c r="L16" s="1874"/>
      <c r="M16" s="1874"/>
      <c r="N16" s="1874"/>
      <c r="O16" s="1874"/>
      <c r="P16" s="1874"/>
      <c r="Q16" s="1874"/>
      <c r="R16" s="1874"/>
      <c r="S16" s="1874"/>
      <c r="T16" s="15"/>
      <c r="U16" s="15"/>
      <c r="V16" s="15"/>
    </row>
    <row r="17" spans="1:22" x14ac:dyDescent="0.2">
      <c r="A17" s="1874" t="s">
        <v>2</v>
      </c>
      <c r="B17" s="1874"/>
      <c r="C17" s="1874"/>
      <c r="D17" s="1874"/>
      <c r="E17" s="1874"/>
      <c r="F17" s="1874"/>
      <c r="G17" s="1874"/>
      <c r="H17" s="1874"/>
      <c r="I17" s="1874"/>
      <c r="J17" s="1874"/>
      <c r="K17" s="1874"/>
      <c r="L17" s="1874"/>
      <c r="M17" s="1874"/>
      <c r="N17" s="1874"/>
      <c r="O17" s="1874"/>
      <c r="P17" s="1874"/>
      <c r="Q17" s="1874"/>
      <c r="R17" s="1874"/>
      <c r="S17" s="1874"/>
      <c r="T17" s="15"/>
      <c r="U17" s="15"/>
      <c r="V17" s="15"/>
    </row>
    <row r="18" spans="1:22" x14ac:dyDescent="0.2">
      <c r="A18" s="1874" t="s">
        <v>3</v>
      </c>
      <c r="B18" s="1874"/>
      <c r="C18" s="1874"/>
      <c r="D18" s="1874"/>
      <c r="E18" s="1874"/>
      <c r="F18" s="1874"/>
      <c r="G18" s="1874"/>
      <c r="H18" s="1874"/>
      <c r="I18" s="1874"/>
      <c r="J18" s="1874"/>
      <c r="K18" s="1874"/>
      <c r="L18" s="1874"/>
      <c r="M18" s="1874"/>
      <c r="N18" s="1874"/>
      <c r="O18" s="1874"/>
      <c r="P18" s="1874"/>
      <c r="Q18" s="1874"/>
      <c r="R18" s="1874"/>
      <c r="S18" s="1874"/>
      <c r="T18" s="15"/>
      <c r="U18" s="15"/>
      <c r="V18" s="15"/>
    </row>
    <row r="19" spans="1:22" ht="15" x14ac:dyDescent="0.3">
      <c r="A19" s="1877" t="s">
        <v>1764</v>
      </c>
      <c r="B19" s="1877"/>
      <c r="C19" s="1877"/>
      <c r="D19" s="1877"/>
      <c r="E19" s="1877"/>
      <c r="F19" s="1877"/>
      <c r="G19" s="1877"/>
      <c r="H19" s="1877"/>
      <c r="I19" s="1877"/>
      <c r="J19" s="1877"/>
      <c r="K19" s="1877"/>
      <c r="L19" s="1877"/>
      <c r="M19" s="1877"/>
      <c r="N19" s="1877"/>
      <c r="O19" s="1877"/>
      <c r="P19" s="1877"/>
      <c r="Q19" s="1877"/>
      <c r="R19" s="1877"/>
      <c r="S19" s="1877"/>
      <c r="T19" s="513"/>
      <c r="U19" s="513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9"/>
      <c r="N20" s="399"/>
      <c r="O20" s="399"/>
      <c r="P20" s="399"/>
      <c r="Q20" s="399"/>
      <c r="R20" s="399"/>
      <c r="S20" s="399"/>
      <c r="T20" s="15"/>
      <c r="U20" s="15"/>
      <c r="V20" s="15"/>
    </row>
    <row r="21" spans="1:22" s="1057" customFormat="1" ht="60" x14ac:dyDescent="0.2">
      <c r="A21" s="972" t="s">
        <v>4</v>
      </c>
      <c r="B21" s="972" t="s">
        <v>5</v>
      </c>
      <c r="C21" s="1054" t="s">
        <v>6</v>
      </c>
      <c r="D21" s="1055" t="s">
        <v>7</v>
      </c>
      <c r="E21" s="1055" t="s">
        <v>1614</v>
      </c>
      <c r="F21" s="972" t="s">
        <v>9</v>
      </c>
      <c r="G21" s="972" t="s">
        <v>10</v>
      </c>
      <c r="H21" s="972" t="s">
        <v>11</v>
      </c>
      <c r="I21" s="972" t="s">
        <v>12</v>
      </c>
      <c r="J21" s="972" t="s">
        <v>13</v>
      </c>
      <c r="K21" s="972" t="s">
        <v>820</v>
      </c>
      <c r="L21" s="1056" t="s">
        <v>1615</v>
      </c>
      <c r="M21" s="1059" t="s">
        <v>1618</v>
      </c>
      <c r="N21" s="1060" t="s">
        <v>1617</v>
      </c>
      <c r="O21" s="1060" t="s">
        <v>1616</v>
      </c>
      <c r="P21" s="1061" t="s">
        <v>1620</v>
      </c>
      <c r="Q21" s="1060" t="s">
        <v>1619</v>
      </c>
      <c r="R21" s="1061" t="s">
        <v>1736</v>
      </c>
      <c r="S21" s="1061" t="s">
        <v>1621</v>
      </c>
      <c r="U21" s="1748"/>
      <c r="V21" s="1748"/>
    </row>
    <row r="22" spans="1:22" x14ac:dyDescent="0.2">
      <c r="A22" s="232">
        <v>1</v>
      </c>
      <c r="B22" s="232">
        <v>2</v>
      </c>
      <c r="C22" s="232">
        <v>3</v>
      </c>
      <c r="D22" s="232">
        <v>4</v>
      </c>
      <c r="E22" s="232">
        <v>5</v>
      </c>
      <c r="F22" s="232">
        <v>6</v>
      </c>
      <c r="G22" s="232">
        <v>7</v>
      </c>
      <c r="H22" s="232">
        <v>8</v>
      </c>
      <c r="I22" s="232">
        <v>9</v>
      </c>
      <c r="J22" s="232">
        <v>10</v>
      </c>
      <c r="K22" s="232">
        <v>11</v>
      </c>
      <c r="L22" s="232">
        <v>12</v>
      </c>
      <c r="M22" s="948">
        <v>13</v>
      </c>
      <c r="N22" s="948">
        <v>14</v>
      </c>
      <c r="O22" s="948">
        <v>15</v>
      </c>
      <c r="P22" s="949">
        <v>16</v>
      </c>
      <c r="Q22" s="949">
        <v>17</v>
      </c>
      <c r="R22" s="949">
        <v>18</v>
      </c>
      <c r="S22" s="949">
        <v>19</v>
      </c>
      <c r="U22" s="1662"/>
      <c r="V22" s="1662"/>
    </row>
    <row r="23" spans="1:22" ht="15" customHeight="1" x14ac:dyDescent="0.25">
      <c r="A23" s="232">
        <v>1</v>
      </c>
      <c r="B23" s="403">
        <v>41926</v>
      </c>
      <c r="C23" s="950" t="s">
        <v>100</v>
      </c>
      <c r="D23" s="374">
        <v>61</v>
      </c>
      <c r="E23" s="374" t="s">
        <v>1108</v>
      </c>
      <c r="F23" s="327"/>
      <c r="G23" s="327">
        <v>1</v>
      </c>
      <c r="H23" s="1626" t="s">
        <v>101</v>
      </c>
      <c r="I23" s="1627" t="s">
        <v>996</v>
      </c>
      <c r="J23" s="1627" t="s">
        <v>910</v>
      </c>
      <c r="K23" s="1627" t="s">
        <v>103</v>
      </c>
      <c r="L23" s="407">
        <v>8995</v>
      </c>
      <c r="M23" s="607">
        <v>10</v>
      </c>
      <c r="N23" s="610">
        <f>IF(M23=0,"N/A",+L23/M23)</f>
        <v>899.5</v>
      </c>
      <c r="O23" s="1834">
        <f>IF(M23=0,"N/A",+N23/12)</f>
        <v>74.958333333333329</v>
      </c>
      <c r="P23" s="951">
        <v>2</v>
      </c>
      <c r="Q23" s="951">
        <v>6</v>
      </c>
      <c r="R23" s="610">
        <f>IF(M23=0,"N/A",+N23*P23+O23*Q23)</f>
        <v>2248.75</v>
      </c>
      <c r="S23" s="610">
        <f t="shared" ref="S23:S34" si="0">IF(M23=0,"N/A",+L23-R23)</f>
        <v>6746.25</v>
      </c>
    </row>
    <row r="24" spans="1:22" ht="13.5" x14ac:dyDescent="0.25">
      <c r="A24" s="232">
        <v>2</v>
      </c>
      <c r="B24" s="405">
        <v>41926</v>
      </c>
      <c r="C24" s="952" t="s">
        <v>100</v>
      </c>
      <c r="D24" s="374">
        <v>61</v>
      </c>
      <c r="E24" s="374" t="s">
        <v>1108</v>
      </c>
      <c r="F24" s="327"/>
      <c r="G24" s="327">
        <v>1</v>
      </c>
      <c r="H24" s="1628" t="s">
        <v>115</v>
      </c>
      <c r="I24" s="1629"/>
      <c r="J24" s="1629" t="s">
        <v>116</v>
      </c>
      <c r="K24" s="1629" t="s">
        <v>103</v>
      </c>
      <c r="L24" s="953">
        <v>2250</v>
      </c>
      <c r="M24" s="607">
        <v>10</v>
      </c>
      <c r="N24" s="610">
        <f>IF(M24=0,"N/A",+L24/M24)</f>
        <v>225</v>
      </c>
      <c r="O24" s="1834">
        <f>IF(M24=0,"N/A",+N24/12)</f>
        <v>18.75</v>
      </c>
      <c r="P24" s="951">
        <v>2</v>
      </c>
      <c r="Q24" s="951">
        <v>6</v>
      </c>
      <c r="R24" s="610">
        <f>IF(M24=0,"N/A",+N24*P24+O24*Q24)</f>
        <v>562.5</v>
      </c>
      <c r="S24" s="610">
        <f t="shared" si="0"/>
        <v>1687.5</v>
      </c>
    </row>
    <row r="25" spans="1:22" ht="13.5" customHeight="1" x14ac:dyDescent="0.25">
      <c r="A25" s="232">
        <v>3</v>
      </c>
      <c r="B25" s="405">
        <v>41547</v>
      </c>
      <c r="C25" s="476" t="s">
        <v>100</v>
      </c>
      <c r="D25" s="327">
        <v>61</v>
      </c>
      <c r="E25" s="374">
        <v>617</v>
      </c>
      <c r="F25" s="327"/>
      <c r="G25" s="327">
        <v>1</v>
      </c>
      <c r="H25" s="1630" t="s">
        <v>111</v>
      </c>
      <c r="I25" s="1629"/>
      <c r="J25" s="1629" t="s">
        <v>910</v>
      </c>
      <c r="K25" s="1629" t="s">
        <v>103</v>
      </c>
      <c r="L25" s="954">
        <v>5995</v>
      </c>
      <c r="M25" s="607">
        <v>10</v>
      </c>
      <c r="N25" s="610">
        <f>IF(M25=0,"N/A",+L25/M25)</f>
        <v>599.5</v>
      </c>
      <c r="O25" s="1834">
        <f>IF(M25=0,"N/A",+N25/12)</f>
        <v>49.958333333333336</v>
      </c>
      <c r="P25" s="951">
        <v>3</v>
      </c>
      <c r="Q25" s="951">
        <v>7</v>
      </c>
      <c r="R25" s="610">
        <f>IF(M25=0,"N/A",+N25*P25+O25*Q25)</f>
        <v>2148.2083333333335</v>
      </c>
      <c r="S25" s="610">
        <f t="shared" si="0"/>
        <v>3846.7916666666665</v>
      </c>
    </row>
    <row r="26" spans="1:22" ht="13.5" x14ac:dyDescent="0.25">
      <c r="A26" s="232">
        <v>4</v>
      </c>
      <c r="B26" s="405">
        <v>39952</v>
      </c>
      <c r="C26" s="952" t="s">
        <v>100</v>
      </c>
      <c r="D26" s="374">
        <v>61</v>
      </c>
      <c r="E26" s="374">
        <v>617</v>
      </c>
      <c r="F26" s="327"/>
      <c r="G26" s="327">
        <v>1</v>
      </c>
      <c r="H26" s="1628" t="s">
        <v>426</v>
      </c>
      <c r="I26" s="1629"/>
      <c r="J26" s="1629" t="s">
        <v>71</v>
      </c>
      <c r="K26" s="1629" t="s">
        <v>103</v>
      </c>
      <c r="L26" s="953">
        <v>28495.26</v>
      </c>
      <c r="M26" s="607">
        <v>10</v>
      </c>
      <c r="N26" s="610">
        <f>IF(M26=0,"N/A",+L26/M26)</f>
        <v>2849.5259999999998</v>
      </c>
      <c r="O26" s="1834">
        <f>IF(M26=0,"N/A",+N26/12)</f>
        <v>237.4605</v>
      </c>
      <c r="P26" s="951">
        <v>7</v>
      </c>
      <c r="Q26" s="951">
        <v>11</v>
      </c>
      <c r="R26" s="610">
        <f>IF(M26=0,"N/A",+N26*P26+O26*Q26)</f>
        <v>22558.747500000001</v>
      </c>
      <c r="S26" s="610">
        <f t="shared" si="0"/>
        <v>5936.5124999999971</v>
      </c>
    </row>
    <row r="27" spans="1:22" ht="13.5" x14ac:dyDescent="0.25">
      <c r="A27" s="232">
        <v>5</v>
      </c>
      <c r="B27" s="405">
        <v>36889</v>
      </c>
      <c r="C27" s="952" t="s">
        <v>100</v>
      </c>
      <c r="D27" s="374">
        <v>61</v>
      </c>
      <c r="E27" s="374">
        <v>617</v>
      </c>
      <c r="F27" s="327"/>
      <c r="G27" s="327">
        <v>1</v>
      </c>
      <c r="H27" s="1631" t="s">
        <v>109</v>
      </c>
      <c r="I27" s="1629"/>
      <c r="J27" s="1629"/>
      <c r="K27" s="1629" t="s">
        <v>103</v>
      </c>
      <c r="L27" s="601">
        <v>5000</v>
      </c>
      <c r="M27" s="607">
        <v>10</v>
      </c>
      <c r="N27" s="955"/>
      <c r="O27" s="955"/>
      <c r="P27" s="956">
        <v>10</v>
      </c>
      <c r="Q27" s="956"/>
      <c r="R27" s="955">
        <v>5000</v>
      </c>
      <c r="S27" s="955">
        <f t="shared" si="0"/>
        <v>0</v>
      </c>
    </row>
    <row r="28" spans="1:22" ht="25.5" x14ac:dyDescent="0.25">
      <c r="A28" s="232">
        <v>6</v>
      </c>
      <c r="B28" s="405">
        <v>36889</v>
      </c>
      <c r="C28" s="952" t="s">
        <v>100</v>
      </c>
      <c r="D28" s="327">
        <v>61</v>
      </c>
      <c r="E28" s="374">
        <v>617</v>
      </c>
      <c r="F28" s="327"/>
      <c r="G28" s="327">
        <v>1</v>
      </c>
      <c r="H28" s="1631" t="s">
        <v>110</v>
      </c>
      <c r="I28" s="1629"/>
      <c r="J28" s="1629"/>
      <c r="K28" s="1629" t="s">
        <v>103</v>
      </c>
      <c r="L28" s="601">
        <v>10000</v>
      </c>
      <c r="M28" s="607">
        <v>10</v>
      </c>
      <c r="N28" s="955"/>
      <c r="O28" s="955"/>
      <c r="P28" s="956">
        <v>10</v>
      </c>
      <c r="Q28" s="956"/>
      <c r="R28" s="955">
        <v>10000</v>
      </c>
      <c r="S28" s="955">
        <f t="shared" si="0"/>
        <v>0</v>
      </c>
    </row>
    <row r="29" spans="1:22" ht="13.5" x14ac:dyDescent="0.25">
      <c r="A29" s="232">
        <v>7</v>
      </c>
      <c r="B29" s="405">
        <v>40962</v>
      </c>
      <c r="C29" s="952" t="s">
        <v>100</v>
      </c>
      <c r="D29" s="327">
        <v>61</v>
      </c>
      <c r="E29" s="374">
        <v>617</v>
      </c>
      <c r="F29" s="327"/>
      <c r="G29" s="327">
        <v>1</v>
      </c>
      <c r="H29" s="1631" t="s">
        <v>763</v>
      </c>
      <c r="I29" s="1627"/>
      <c r="J29" s="1627" t="s">
        <v>203</v>
      </c>
      <c r="K29" s="1627" t="s">
        <v>103</v>
      </c>
      <c r="L29" s="601">
        <v>2760.44</v>
      </c>
      <c r="M29" s="607">
        <v>10</v>
      </c>
      <c r="N29" s="610">
        <f>IF(M29=0,"N/A",+L29/M29)</f>
        <v>276.04399999999998</v>
      </c>
      <c r="O29" s="1834">
        <f>IF(M29=0,"N/A",+N29/12)</f>
        <v>23.003666666666664</v>
      </c>
      <c r="P29" s="951">
        <v>5</v>
      </c>
      <c r="Q29" s="951">
        <v>2</v>
      </c>
      <c r="R29" s="610">
        <f>IF(M29=0,"N/A",+N29*P29+O29*Q29)</f>
        <v>1426.227333333333</v>
      </c>
      <c r="S29" s="610">
        <f t="shared" si="0"/>
        <v>1334.212666666667</v>
      </c>
    </row>
    <row r="30" spans="1:22" ht="13.5" x14ac:dyDescent="0.25">
      <c r="A30" s="232">
        <v>8</v>
      </c>
      <c r="B30" s="405">
        <v>36828</v>
      </c>
      <c r="C30" s="952" t="s">
        <v>100</v>
      </c>
      <c r="D30" s="327">
        <v>61</v>
      </c>
      <c r="E30" s="374">
        <v>617</v>
      </c>
      <c r="F30" s="327"/>
      <c r="G30" s="327">
        <v>1</v>
      </c>
      <c r="H30" s="1631" t="s">
        <v>764</v>
      </c>
      <c r="I30" s="1629"/>
      <c r="J30" s="1629"/>
      <c r="K30" s="1629" t="s">
        <v>103</v>
      </c>
      <c r="L30" s="601">
        <v>2349</v>
      </c>
      <c r="M30" s="607">
        <v>10</v>
      </c>
      <c r="N30" s="955"/>
      <c r="O30" s="955"/>
      <c r="P30" s="956">
        <v>10</v>
      </c>
      <c r="Q30" s="956"/>
      <c r="R30" s="955">
        <v>2349</v>
      </c>
      <c r="S30" s="955">
        <f t="shared" si="0"/>
        <v>0</v>
      </c>
    </row>
    <row r="31" spans="1:22" ht="13.5" x14ac:dyDescent="0.25">
      <c r="A31" s="232">
        <v>9</v>
      </c>
      <c r="B31" s="405">
        <v>36826</v>
      </c>
      <c r="C31" s="952" t="s">
        <v>100</v>
      </c>
      <c r="D31" s="327">
        <v>61</v>
      </c>
      <c r="E31" s="374">
        <v>617</v>
      </c>
      <c r="F31" s="327"/>
      <c r="G31" s="327">
        <v>2</v>
      </c>
      <c r="H31" s="1631" t="s">
        <v>113</v>
      </c>
      <c r="I31" s="1629"/>
      <c r="J31" s="1629" t="s">
        <v>114</v>
      </c>
      <c r="K31" s="1629" t="s">
        <v>103</v>
      </c>
      <c r="L31" s="601">
        <v>800</v>
      </c>
      <c r="M31" s="607">
        <v>10</v>
      </c>
      <c r="N31" s="955"/>
      <c r="O31" s="955"/>
      <c r="P31" s="956">
        <v>10</v>
      </c>
      <c r="Q31" s="956"/>
      <c r="R31" s="955">
        <v>800</v>
      </c>
      <c r="S31" s="955">
        <f t="shared" si="0"/>
        <v>0</v>
      </c>
    </row>
    <row r="32" spans="1:22" ht="13.5" customHeight="1" x14ac:dyDescent="0.25">
      <c r="A32" s="232">
        <v>10</v>
      </c>
      <c r="B32" s="405">
        <v>39382</v>
      </c>
      <c r="C32" s="952" t="s">
        <v>100</v>
      </c>
      <c r="D32" s="327">
        <v>61</v>
      </c>
      <c r="E32" s="374">
        <v>617</v>
      </c>
      <c r="F32" s="327"/>
      <c r="G32" s="327">
        <v>10</v>
      </c>
      <c r="H32" s="1631" t="s">
        <v>505</v>
      </c>
      <c r="I32" s="1629"/>
      <c r="J32" s="1629" t="s">
        <v>114</v>
      </c>
      <c r="K32" s="1629" t="s">
        <v>103</v>
      </c>
      <c r="L32" s="601">
        <v>1400</v>
      </c>
      <c r="M32" s="607">
        <v>10</v>
      </c>
      <c r="N32" s="610">
        <f>IF(M32=0,"N/A",+L32/M32)</f>
        <v>140</v>
      </c>
      <c r="O32" s="1834">
        <f>IF(M32=0,"N/A",+N32/12)</f>
        <v>11.666666666666666</v>
      </c>
      <c r="P32" s="951">
        <v>9</v>
      </c>
      <c r="Q32" s="951">
        <v>6</v>
      </c>
      <c r="R32" s="610">
        <f>IF(M32=0,"N/A",+N32*P32+O32*Q32)</f>
        <v>1330</v>
      </c>
      <c r="S32" s="610">
        <f t="shared" si="0"/>
        <v>70</v>
      </c>
    </row>
    <row r="33" spans="1:20" ht="13.5" x14ac:dyDescent="0.25">
      <c r="A33" s="232">
        <v>11</v>
      </c>
      <c r="B33" s="405">
        <v>36998</v>
      </c>
      <c r="C33" s="952" t="s">
        <v>100</v>
      </c>
      <c r="D33" s="374">
        <v>61</v>
      </c>
      <c r="E33" s="374">
        <v>617</v>
      </c>
      <c r="F33" s="406"/>
      <c r="G33" s="374">
        <v>1</v>
      </c>
      <c r="H33" s="1631" t="s">
        <v>465</v>
      </c>
      <c r="I33" s="1627"/>
      <c r="J33" s="1627"/>
      <c r="K33" s="1627" t="s">
        <v>338</v>
      </c>
      <c r="L33" s="598">
        <v>211680</v>
      </c>
      <c r="M33" s="607">
        <v>10</v>
      </c>
      <c r="N33" s="955"/>
      <c r="O33" s="1835"/>
      <c r="P33" s="956">
        <v>10</v>
      </c>
      <c r="Q33" s="956"/>
      <c r="R33" s="955">
        <v>211680</v>
      </c>
      <c r="S33" s="955">
        <f t="shared" si="0"/>
        <v>0</v>
      </c>
    </row>
    <row r="34" spans="1:20" ht="15" x14ac:dyDescent="0.3">
      <c r="A34" s="232">
        <v>12</v>
      </c>
      <c r="B34" s="405">
        <v>42586</v>
      </c>
      <c r="C34" s="952">
        <v>6.02</v>
      </c>
      <c r="D34" s="374">
        <v>61</v>
      </c>
      <c r="E34" s="85">
        <v>615</v>
      </c>
      <c r="F34" s="85"/>
      <c r="G34" s="85">
        <v>1</v>
      </c>
      <c r="H34" s="1632" t="s">
        <v>1379</v>
      </c>
      <c r="I34" s="1632"/>
      <c r="J34" s="1633" t="s">
        <v>1734</v>
      </c>
      <c r="K34" s="1633" t="s">
        <v>201</v>
      </c>
      <c r="L34" s="111">
        <v>20114.144</v>
      </c>
      <c r="M34" s="112">
        <v>5</v>
      </c>
      <c r="N34" s="101">
        <v>4022.83</v>
      </c>
      <c r="O34" s="1681">
        <v>335.24</v>
      </c>
      <c r="P34" s="102"/>
      <c r="Q34" s="102">
        <v>8</v>
      </c>
      <c r="R34" s="101">
        <v>1340.96</v>
      </c>
      <c r="S34" s="101">
        <f t="shared" si="0"/>
        <v>18773.184000000001</v>
      </c>
    </row>
    <row r="35" spans="1:20" ht="13.5" x14ac:dyDescent="0.25">
      <c r="A35" s="327"/>
      <c r="B35" s="327"/>
      <c r="C35" s="327"/>
      <c r="D35" s="327"/>
      <c r="E35" s="327"/>
      <c r="F35" s="327"/>
      <c r="G35" s="327"/>
      <c r="H35" s="1628"/>
      <c r="I35" s="1628"/>
      <c r="J35" s="1628"/>
      <c r="K35" s="1628"/>
      <c r="L35" s="957">
        <f>SUM(L23:L34)</f>
        <v>299838.84400000004</v>
      </c>
      <c r="M35" s="958"/>
      <c r="N35" s="957">
        <f>SUM(N23:N34)</f>
        <v>9012.4</v>
      </c>
      <c r="O35" s="957">
        <f>SUM(O23:O34)</f>
        <v>751.03750000000002</v>
      </c>
      <c r="P35" s="958"/>
      <c r="Q35" s="958"/>
      <c r="R35" s="957">
        <f>SUM(R23:R34)</f>
        <v>261444.39316666665</v>
      </c>
      <c r="S35" s="957">
        <f>SUM(S23:S34)</f>
        <v>38394.450833333329</v>
      </c>
      <c r="T35" s="18">
        <f>SUM(R35:S35)</f>
        <v>299838.84399999998</v>
      </c>
    </row>
    <row r="36" spans="1:20" x14ac:dyDescent="0.2">
      <c r="A36" s="472"/>
      <c r="B36" s="472"/>
      <c r="C36" s="472"/>
      <c r="D36" s="472"/>
      <c r="E36" s="472"/>
      <c r="F36" s="472"/>
      <c r="G36" s="472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</row>
    <row r="37" spans="1:20" x14ac:dyDescent="0.2">
      <c r="A37" s="472"/>
      <c r="B37" s="472"/>
      <c r="C37" s="472"/>
      <c r="D37" s="472"/>
      <c r="E37" s="472"/>
      <c r="F37" s="472"/>
      <c r="G37" s="472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479"/>
    </row>
    <row r="38" spans="1:20" x14ac:dyDescent="0.2">
      <c r="A38" s="472"/>
      <c r="B38" s="472"/>
      <c r="C38" s="1670"/>
      <c r="D38" s="1671"/>
      <c r="E38" s="1671"/>
      <c r="F38" s="472"/>
      <c r="G38" s="472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</row>
    <row r="39" spans="1:20" x14ac:dyDescent="0.2">
      <c r="A39" s="472"/>
      <c r="B39" s="399"/>
      <c r="C39" s="1672">
        <v>614</v>
      </c>
      <c r="D39" s="1672">
        <v>93.71</v>
      </c>
      <c r="E39" s="1673"/>
      <c r="F39" s="472"/>
      <c r="G39" s="472"/>
      <c r="H39" s="480"/>
      <c r="I39" s="472"/>
      <c r="J39" s="480"/>
      <c r="K39" s="399"/>
      <c r="L39" s="399"/>
      <c r="M39" s="399"/>
      <c r="N39" s="399"/>
      <c r="O39" s="399"/>
      <c r="P39" s="399"/>
      <c r="Q39" s="399"/>
      <c r="R39" s="399"/>
      <c r="S39" s="399"/>
    </row>
    <row r="40" spans="1:20" x14ac:dyDescent="0.2">
      <c r="A40" s="472"/>
      <c r="B40" s="399"/>
      <c r="C40" s="1672">
        <v>615</v>
      </c>
      <c r="D40" s="1672">
        <v>335.24</v>
      </c>
      <c r="E40" s="1673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</row>
    <row r="41" spans="1:20" x14ac:dyDescent="0.2">
      <c r="A41" s="472"/>
      <c r="B41" s="399"/>
      <c r="C41" s="1672">
        <v>617</v>
      </c>
      <c r="D41" s="1672">
        <v>322.08999999999997</v>
      </c>
      <c r="E41" s="1674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</row>
    <row r="42" spans="1:20" x14ac:dyDescent="0.2">
      <c r="A42" s="472"/>
      <c r="B42" s="399"/>
      <c r="C42" s="399"/>
      <c r="D42" s="399">
        <f>SUM(D39:D41)</f>
        <v>751.04</v>
      </c>
      <c r="E42" s="399"/>
      <c r="F42" s="399"/>
      <c r="G42" s="399"/>
      <c r="H42" s="399"/>
      <c r="I42" s="399"/>
      <c r="J42" s="399"/>
      <c r="K42" s="399"/>
      <c r="L42" s="475"/>
      <c r="M42" s="475"/>
      <c r="N42" s="399"/>
      <c r="O42" s="399"/>
      <c r="P42" s="399"/>
      <c r="Q42" s="399"/>
      <c r="R42" s="399"/>
      <c r="S42" s="399"/>
    </row>
    <row r="43" spans="1:20" x14ac:dyDescent="0.2">
      <c r="A43" s="472"/>
      <c r="B43" s="481" t="s">
        <v>52</v>
      </c>
      <c r="C43" s="1875"/>
      <c r="D43" s="1875"/>
      <c r="E43" s="1875"/>
      <c r="F43" s="1875"/>
      <c r="G43" s="482"/>
      <c r="H43" s="483"/>
      <c r="I43" s="483"/>
      <c r="J43" s="484"/>
      <c r="K43" s="484"/>
      <c r="L43" s="485"/>
      <c r="M43" s="475"/>
      <c r="N43" s="399"/>
      <c r="O43" s="484"/>
      <c r="P43" s="481"/>
      <c r="Q43" s="481"/>
      <c r="R43" s="481"/>
      <c r="S43" s="399"/>
    </row>
    <row r="44" spans="1:20" x14ac:dyDescent="0.2">
      <c r="A44" s="472"/>
      <c r="B44" s="1876" t="s">
        <v>51</v>
      </c>
      <c r="C44" s="1876"/>
      <c r="D44" s="1876"/>
      <c r="E44" s="1876"/>
      <c r="F44" s="1876"/>
      <c r="G44" s="475"/>
      <c r="H44" s="1876" t="s">
        <v>173</v>
      </c>
      <c r="I44" s="1876"/>
      <c r="J44" s="1876"/>
      <c r="K44" s="1876"/>
      <c r="L44" s="474"/>
      <c r="M44" s="474"/>
      <c r="N44" s="399"/>
      <c r="O44" s="1876" t="s">
        <v>492</v>
      </c>
      <c r="P44" s="1876"/>
      <c r="Q44" s="1876"/>
      <c r="R44" s="1876"/>
      <c r="S44" s="399"/>
    </row>
    <row r="45" spans="1:20" x14ac:dyDescent="0.2">
      <c r="A45" s="399"/>
      <c r="B45" s="399"/>
      <c r="C45" s="474"/>
      <c r="D45" s="474"/>
      <c r="E45" s="474"/>
      <c r="F45" s="399"/>
      <c r="G45" s="1873"/>
      <c r="H45" s="1873"/>
      <c r="I45" s="399"/>
      <c r="J45" s="475"/>
      <c r="K45" s="475"/>
      <c r="L45" s="475"/>
      <c r="M45" s="475"/>
      <c r="N45" s="399"/>
      <c r="O45" s="475"/>
      <c r="P45" s="399"/>
      <c r="Q45" s="399"/>
      <c r="R45" s="399"/>
      <c r="S45" s="399"/>
    </row>
    <row r="55" spans="8:8" x14ac:dyDescent="0.2">
      <c r="H55" s="552"/>
    </row>
  </sheetData>
  <mergeCells count="10">
    <mergeCell ref="G45:H45"/>
    <mergeCell ref="A18:S18"/>
    <mergeCell ref="A17:S17"/>
    <mergeCell ref="A16:S16"/>
    <mergeCell ref="A15:S15"/>
    <mergeCell ref="C43:F43"/>
    <mergeCell ref="B44:F44"/>
    <mergeCell ref="H44:K44"/>
    <mergeCell ref="O44:R44"/>
    <mergeCell ref="A19:S19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B40" zoomScale="80" zoomScaleNormal="70" zoomScaleSheetLayoutView="80" workbookViewId="0">
      <selection activeCell="P83" sqref="P83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9.28515625" customWidth="1"/>
    <col min="5" max="5" width="14.28515625" customWidth="1"/>
    <col min="6" max="6" width="9.1406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8.28515625" customWidth="1"/>
    <col min="13" max="13" width="7.28515625" customWidth="1"/>
    <col min="14" max="14" width="17" customWidth="1"/>
    <col min="15" max="15" width="17.140625" customWidth="1"/>
    <col min="16" max="16" width="9.140625" customWidth="1"/>
    <col min="17" max="17" width="9" customWidth="1"/>
    <col min="18" max="18" width="19.42578125" customWidth="1"/>
    <col min="19" max="19" width="21" style="959" customWidth="1"/>
    <col min="20" max="20" width="14.7109375" customWidth="1"/>
  </cols>
  <sheetData>
    <row r="3" spans="1:20" x14ac:dyDescent="0.2">
      <c r="F3" s="1"/>
      <c r="G3" s="1"/>
      <c r="H3" s="1662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867" t="s">
        <v>0</v>
      </c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</row>
    <row r="8" spans="1:20" x14ac:dyDescent="0.2">
      <c r="A8" s="1867" t="s">
        <v>1</v>
      </c>
      <c r="B8" s="1867"/>
      <c r="C8" s="1867"/>
      <c r="D8" s="1867"/>
      <c r="E8" s="1867"/>
      <c r="F8" s="1867"/>
      <c r="G8" s="1867"/>
      <c r="H8" s="1867"/>
      <c r="I8" s="1867"/>
      <c r="J8" s="1867"/>
      <c r="K8" s="1867"/>
      <c r="L8" s="1867"/>
      <c r="M8" s="1867"/>
      <c r="N8" s="1867"/>
      <c r="O8" s="1867"/>
      <c r="P8" s="1867"/>
      <c r="Q8" s="1867"/>
      <c r="R8" s="1867"/>
      <c r="S8" s="1867"/>
    </row>
    <row r="9" spans="1:20" x14ac:dyDescent="0.2">
      <c r="A9" s="1867" t="s">
        <v>2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20" x14ac:dyDescent="0.2">
      <c r="A10" s="1867" t="s">
        <v>3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20" x14ac:dyDescent="0.2">
      <c r="A11" s="501"/>
      <c r="B11" s="501"/>
      <c r="C11" s="501"/>
      <c r="D11" s="501"/>
      <c r="E11" s="501"/>
      <c r="F11" s="501"/>
      <c r="G11" s="501"/>
      <c r="H11" s="501" t="s">
        <v>954</v>
      </c>
      <c r="I11" s="501"/>
      <c r="J11" s="546"/>
      <c r="K11" s="546" t="s">
        <v>1765</v>
      </c>
      <c r="L11" s="501"/>
      <c r="M11" s="501"/>
      <c r="N11" s="501"/>
      <c r="O11" s="501"/>
      <c r="P11" s="501"/>
      <c r="Q11" s="501"/>
      <c r="R11" s="501"/>
      <c r="S11" s="960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61"/>
    </row>
    <row r="13" spans="1:20" s="1057" customFormat="1" ht="36" x14ac:dyDescent="0.2">
      <c r="A13" s="972" t="s">
        <v>4</v>
      </c>
      <c r="B13" s="972" t="s">
        <v>5</v>
      </c>
      <c r="C13" s="1054" t="s">
        <v>6</v>
      </c>
      <c r="D13" s="1055" t="s">
        <v>7</v>
      </c>
      <c r="E13" s="1055" t="s">
        <v>1614</v>
      </c>
      <c r="F13" s="972" t="s">
        <v>9</v>
      </c>
      <c r="G13" s="972" t="s">
        <v>10</v>
      </c>
      <c r="H13" s="972" t="s">
        <v>11</v>
      </c>
      <c r="I13" s="972" t="s">
        <v>12</v>
      </c>
      <c r="J13" s="972" t="s">
        <v>13</v>
      </c>
      <c r="K13" s="972" t="s">
        <v>820</v>
      </c>
      <c r="L13" s="1056" t="s">
        <v>1615</v>
      </c>
      <c r="M13" s="1059" t="s">
        <v>1618</v>
      </c>
      <c r="N13" s="1060" t="s">
        <v>1617</v>
      </c>
      <c r="O13" s="1060" t="s">
        <v>1616</v>
      </c>
      <c r="P13" s="1061" t="s">
        <v>1620</v>
      </c>
      <c r="Q13" s="1060" t="s">
        <v>1619</v>
      </c>
      <c r="R13" s="1061" t="s">
        <v>1736</v>
      </c>
      <c r="S13" s="1061" t="s">
        <v>1621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66">
        <v>2</v>
      </c>
      <c r="B15" s="334">
        <v>39961</v>
      </c>
      <c r="C15" s="1190" t="s">
        <v>125</v>
      </c>
      <c r="D15" s="335">
        <v>61</v>
      </c>
      <c r="E15" s="335">
        <v>614</v>
      </c>
      <c r="F15" s="1173"/>
      <c r="G15" s="335">
        <v>1</v>
      </c>
      <c r="H15" s="1046" t="s">
        <v>31</v>
      </c>
      <c r="I15" s="335"/>
      <c r="J15" s="335" t="s">
        <v>73</v>
      </c>
      <c r="K15" s="335" t="s">
        <v>140</v>
      </c>
      <c r="L15" s="1047">
        <v>1402.39</v>
      </c>
      <c r="M15" s="339">
        <v>3</v>
      </c>
      <c r="N15" s="962"/>
      <c r="O15" s="962"/>
      <c r="P15" s="1181">
        <v>3</v>
      </c>
      <c r="Q15" s="1181"/>
      <c r="R15" s="962">
        <v>1402.39</v>
      </c>
      <c r="S15" s="962">
        <f t="shared" ref="S15:S42" si="0">IF(M15=0,"N/A",+L15-R15)</f>
        <v>0</v>
      </c>
    </row>
    <row r="16" spans="1:20" ht="30" x14ac:dyDescent="0.2">
      <c r="A16" s="966">
        <v>4</v>
      </c>
      <c r="B16" s="334">
        <v>42348</v>
      </c>
      <c r="C16" s="1190" t="s">
        <v>125</v>
      </c>
      <c r="D16" s="335">
        <v>61</v>
      </c>
      <c r="E16" s="335" t="s">
        <v>1107</v>
      </c>
      <c r="F16" s="966"/>
      <c r="G16" s="1171">
        <v>1</v>
      </c>
      <c r="H16" s="1191" t="s">
        <v>1185</v>
      </c>
      <c r="I16" s="1173"/>
      <c r="J16" s="335"/>
      <c r="K16" s="335" t="s">
        <v>1238</v>
      </c>
      <c r="L16" s="1193">
        <v>4311.72</v>
      </c>
      <c r="M16" s="1171">
        <v>10</v>
      </c>
      <c r="N16" s="340">
        <f>IF(M16=0,"N/A",+L16/M16)</f>
        <v>431.17200000000003</v>
      </c>
      <c r="O16" s="1675">
        <f>IF(M16=0,"N/A",+N16/12)</f>
        <v>35.931000000000004</v>
      </c>
      <c r="P16" s="1172">
        <v>1</v>
      </c>
      <c r="Q16" s="1172">
        <v>4</v>
      </c>
      <c r="R16" s="340">
        <f>IF(M16=0,"N/A",+N16*P16+O16*Q16)</f>
        <v>574.89600000000007</v>
      </c>
      <c r="S16" s="340">
        <f t="shared" si="0"/>
        <v>3736.8240000000001</v>
      </c>
      <c r="T16" s="3"/>
    </row>
    <row r="17" spans="1:20" ht="15" x14ac:dyDescent="0.2">
      <c r="A17" s="966">
        <v>5</v>
      </c>
      <c r="B17" s="334">
        <v>42348</v>
      </c>
      <c r="C17" s="1190" t="s">
        <v>125</v>
      </c>
      <c r="D17" s="335">
        <v>61</v>
      </c>
      <c r="E17" s="335" t="s">
        <v>1107</v>
      </c>
      <c r="F17" s="966"/>
      <c r="G17" s="1171">
        <v>2</v>
      </c>
      <c r="H17" s="1191" t="s">
        <v>25</v>
      </c>
      <c r="I17" s="1173"/>
      <c r="J17" s="335"/>
      <c r="K17" s="335" t="s">
        <v>140</v>
      </c>
      <c r="L17" s="1193">
        <v>19736.21</v>
      </c>
      <c r="M17" s="1171">
        <v>10</v>
      </c>
      <c r="N17" s="340">
        <f>IF(M17=0,"N/A",+L17/M17)</f>
        <v>1973.6209999999999</v>
      </c>
      <c r="O17" s="1675">
        <f>IF(M17=0,"N/A",+N17/12)</f>
        <v>164.46841666666666</v>
      </c>
      <c r="P17" s="1172">
        <v>1</v>
      </c>
      <c r="Q17" s="1172">
        <v>4</v>
      </c>
      <c r="R17" s="340">
        <f>IF(M17=0,"N/A",+N17*P17+O17*Q17)</f>
        <v>2631.4946666666665</v>
      </c>
      <c r="S17" s="340">
        <f t="shared" si="0"/>
        <v>17104.715333333334</v>
      </c>
      <c r="T17" s="3"/>
    </row>
    <row r="18" spans="1:20" ht="15" x14ac:dyDescent="0.2">
      <c r="A18" s="966">
        <v>6</v>
      </c>
      <c r="B18" s="334">
        <v>42075</v>
      </c>
      <c r="C18" s="1190" t="s">
        <v>125</v>
      </c>
      <c r="D18" s="335">
        <v>61</v>
      </c>
      <c r="E18" s="335" t="s">
        <v>1187</v>
      </c>
      <c r="F18" s="966"/>
      <c r="G18" s="1171">
        <v>1</v>
      </c>
      <c r="H18" s="1191" t="s">
        <v>30</v>
      </c>
      <c r="I18" s="1173"/>
      <c r="J18" s="335" t="s">
        <v>129</v>
      </c>
      <c r="K18" s="335" t="s">
        <v>1569</v>
      </c>
      <c r="L18" s="1193">
        <v>2743</v>
      </c>
      <c r="M18" s="1171">
        <v>3</v>
      </c>
      <c r="N18" s="340">
        <f>IF(M18=0,"N/A",+L18/M18)</f>
        <v>914.33333333333337</v>
      </c>
      <c r="O18" s="1675">
        <f>IF(M18=0,"N/A",+N18/12)</f>
        <v>76.194444444444443</v>
      </c>
      <c r="P18" s="1172">
        <v>2</v>
      </c>
      <c r="Q18" s="1172">
        <v>1</v>
      </c>
      <c r="R18" s="340">
        <f>IF(M18=0,"N/A",+N18*P18+O18*Q18)</f>
        <v>1904.8611111111111</v>
      </c>
      <c r="S18" s="340">
        <f t="shared" si="0"/>
        <v>838.13888888888891</v>
      </c>
      <c r="T18" s="43"/>
    </row>
    <row r="19" spans="1:20" ht="15" x14ac:dyDescent="0.2">
      <c r="A19" s="966">
        <v>7</v>
      </c>
      <c r="B19" s="334">
        <v>42075</v>
      </c>
      <c r="C19" s="1190" t="s">
        <v>125</v>
      </c>
      <c r="D19" s="335">
        <v>61</v>
      </c>
      <c r="E19" s="335" t="s">
        <v>1106</v>
      </c>
      <c r="F19" s="966"/>
      <c r="G19" s="1171">
        <v>1</v>
      </c>
      <c r="H19" s="1191" t="s">
        <v>920</v>
      </c>
      <c r="I19" s="1173"/>
      <c r="J19" s="335"/>
      <c r="K19" s="335" t="s">
        <v>1569</v>
      </c>
      <c r="L19" s="1193">
        <v>4705</v>
      </c>
      <c r="M19" s="1171">
        <v>5</v>
      </c>
      <c r="N19" s="340">
        <f>IF(M19=0,"N/A",+L19/M19)</f>
        <v>941</v>
      </c>
      <c r="O19" s="1675">
        <f>IF(M19=0,"N/A",+N19/12)</f>
        <v>78.416666666666671</v>
      </c>
      <c r="P19" s="1172">
        <v>2</v>
      </c>
      <c r="Q19" s="1172">
        <v>1</v>
      </c>
      <c r="R19" s="340">
        <f>IF(M19=0,"N/A",+N19*P19+O19*Q19)</f>
        <v>1960.4166666666667</v>
      </c>
      <c r="S19" s="340">
        <f t="shared" si="0"/>
        <v>2744.583333333333</v>
      </c>
      <c r="T19" s="43"/>
    </row>
    <row r="20" spans="1:20" ht="15" x14ac:dyDescent="0.2">
      <c r="A20" s="966">
        <v>8</v>
      </c>
      <c r="B20" s="334">
        <v>39108</v>
      </c>
      <c r="C20" s="1190" t="s">
        <v>125</v>
      </c>
      <c r="D20" s="335">
        <v>61</v>
      </c>
      <c r="E20" s="335">
        <v>614</v>
      </c>
      <c r="F20" s="1173"/>
      <c r="G20" s="335">
        <v>1</v>
      </c>
      <c r="H20" s="1046" t="s">
        <v>88</v>
      </c>
      <c r="I20" s="335"/>
      <c r="J20" s="335" t="s">
        <v>1668</v>
      </c>
      <c r="K20" s="335" t="s">
        <v>140</v>
      </c>
      <c r="L20" s="1047">
        <v>175</v>
      </c>
      <c r="M20" s="339">
        <v>3</v>
      </c>
      <c r="N20" s="962"/>
      <c r="O20" s="962"/>
      <c r="P20" s="1181">
        <v>3</v>
      </c>
      <c r="Q20" s="1181"/>
      <c r="R20" s="962">
        <v>175</v>
      </c>
      <c r="S20" s="962">
        <f t="shared" si="0"/>
        <v>0</v>
      </c>
      <c r="T20" s="43"/>
    </row>
    <row r="21" spans="1:20" ht="15" x14ac:dyDescent="0.2">
      <c r="A21" s="966">
        <v>11</v>
      </c>
      <c r="B21" s="334">
        <v>41558</v>
      </c>
      <c r="C21" s="1190" t="s">
        <v>125</v>
      </c>
      <c r="D21" s="335">
        <v>61</v>
      </c>
      <c r="E21" s="335">
        <v>616</v>
      </c>
      <c r="F21" s="1171"/>
      <c r="G21" s="1171">
        <v>1</v>
      </c>
      <c r="H21" s="1191" t="s">
        <v>37</v>
      </c>
      <c r="I21" s="335"/>
      <c r="J21" s="335" t="s">
        <v>38</v>
      </c>
      <c r="K21" s="335" t="s">
        <v>140</v>
      </c>
      <c r="L21" s="1047">
        <v>5310</v>
      </c>
      <c r="M21" s="339">
        <v>3</v>
      </c>
      <c r="N21" s="1773"/>
      <c r="O21" s="1773"/>
      <c r="P21" s="1774">
        <v>3</v>
      </c>
      <c r="Q21" s="1774"/>
      <c r="R21" s="1773">
        <v>5310</v>
      </c>
      <c r="S21" s="1773">
        <f t="shared" si="0"/>
        <v>0</v>
      </c>
      <c r="T21" s="3"/>
    </row>
    <row r="22" spans="1:20" ht="15" x14ac:dyDescent="0.2">
      <c r="A22" s="966">
        <v>12</v>
      </c>
      <c r="B22" s="334">
        <v>41150</v>
      </c>
      <c r="C22" s="1190" t="s">
        <v>125</v>
      </c>
      <c r="D22" s="335">
        <v>61</v>
      </c>
      <c r="E22" s="335">
        <v>617</v>
      </c>
      <c r="F22" s="966"/>
      <c r="G22" s="335">
        <v>1</v>
      </c>
      <c r="H22" s="1191" t="s">
        <v>539</v>
      </c>
      <c r="I22" s="1173"/>
      <c r="J22" s="335" t="s">
        <v>797</v>
      </c>
      <c r="K22" s="335" t="s">
        <v>140</v>
      </c>
      <c r="L22" s="1204">
        <v>974.4</v>
      </c>
      <c r="M22" s="339">
        <v>3</v>
      </c>
      <c r="N22" s="962">
        <v>0</v>
      </c>
      <c r="O22" s="962">
        <f>IF(M22=0,"N/A",+N22/12)</f>
        <v>0</v>
      </c>
      <c r="P22" s="1181">
        <v>3</v>
      </c>
      <c r="Q22" s="1181"/>
      <c r="R22" s="962">
        <v>974.4</v>
      </c>
      <c r="S22" s="962">
        <f t="shared" si="0"/>
        <v>0</v>
      </c>
      <c r="T22" s="3"/>
    </row>
    <row r="23" spans="1:20" ht="15" x14ac:dyDescent="0.2">
      <c r="A23" s="966">
        <v>13</v>
      </c>
      <c r="B23" s="334">
        <v>36368</v>
      </c>
      <c r="C23" s="1190" t="s">
        <v>125</v>
      </c>
      <c r="D23" s="1194">
        <v>61</v>
      </c>
      <c r="E23" s="1194">
        <v>617</v>
      </c>
      <c r="F23" s="335">
        <v>46532</v>
      </c>
      <c r="G23" s="335">
        <v>1</v>
      </c>
      <c r="H23" s="1191" t="s">
        <v>148</v>
      </c>
      <c r="I23" s="335" t="s">
        <v>149</v>
      </c>
      <c r="J23" s="335" t="s">
        <v>42</v>
      </c>
      <c r="K23" s="335" t="s">
        <v>140</v>
      </c>
      <c r="L23" s="1047">
        <v>1647.81</v>
      </c>
      <c r="M23" s="339">
        <v>5</v>
      </c>
      <c r="N23" s="962"/>
      <c r="O23" s="962"/>
      <c r="P23" s="1181">
        <v>5</v>
      </c>
      <c r="Q23" s="1181"/>
      <c r="R23" s="962">
        <v>1647.81</v>
      </c>
      <c r="S23" s="962">
        <f t="shared" si="0"/>
        <v>0</v>
      </c>
      <c r="T23" s="3"/>
    </row>
    <row r="24" spans="1:20" ht="15" x14ac:dyDescent="0.2">
      <c r="A24" s="966">
        <v>14</v>
      </c>
      <c r="B24" s="334">
        <v>37015</v>
      </c>
      <c r="C24" s="1190" t="s">
        <v>125</v>
      </c>
      <c r="D24" s="1194">
        <v>61</v>
      </c>
      <c r="E24" s="1194">
        <v>617</v>
      </c>
      <c r="F24" s="335"/>
      <c r="G24" s="335">
        <v>1</v>
      </c>
      <c r="H24" s="1046" t="s">
        <v>39</v>
      </c>
      <c r="I24" s="335"/>
      <c r="J24" s="335" t="s">
        <v>19</v>
      </c>
      <c r="K24" s="335" t="s">
        <v>140</v>
      </c>
      <c r="L24" s="1047">
        <f>1015*G24</f>
        <v>1015</v>
      </c>
      <c r="M24" s="339">
        <v>10</v>
      </c>
      <c r="N24" s="962"/>
      <c r="O24" s="962"/>
      <c r="P24" s="1181">
        <v>10</v>
      </c>
      <c r="Q24" s="1181"/>
      <c r="R24" s="962">
        <v>1015</v>
      </c>
      <c r="S24" s="962">
        <f t="shared" si="0"/>
        <v>0</v>
      </c>
    </row>
    <row r="25" spans="1:20" ht="15" x14ac:dyDescent="0.2">
      <c r="A25" s="966">
        <v>15</v>
      </c>
      <c r="B25" s="334">
        <v>39660</v>
      </c>
      <c r="C25" s="1190" t="s">
        <v>125</v>
      </c>
      <c r="D25" s="1194">
        <v>61</v>
      </c>
      <c r="E25" s="1194">
        <v>617</v>
      </c>
      <c r="F25" s="335"/>
      <c r="G25" s="335">
        <v>1</v>
      </c>
      <c r="H25" s="1046" t="s">
        <v>703</v>
      </c>
      <c r="I25" s="335"/>
      <c r="J25" s="335" t="s">
        <v>19</v>
      </c>
      <c r="K25" s="335" t="s">
        <v>140</v>
      </c>
      <c r="L25" s="1047">
        <v>3335</v>
      </c>
      <c r="M25" s="339">
        <v>10</v>
      </c>
      <c r="N25" s="340">
        <f>IF(M25=0,"N/A",+L25/M25)</f>
        <v>333.5</v>
      </c>
      <c r="O25" s="1675">
        <f>IF(M25=0,"N/A",+N25/12)</f>
        <v>27.791666666666668</v>
      </c>
      <c r="P25" s="1172">
        <v>8</v>
      </c>
      <c r="Q25" s="1172">
        <v>9</v>
      </c>
      <c r="R25" s="340">
        <f>IF(M25=0,"N/A",+N25*P25+O25*Q25)</f>
        <v>2918.125</v>
      </c>
      <c r="S25" s="340">
        <f t="shared" si="0"/>
        <v>416.875</v>
      </c>
    </row>
    <row r="26" spans="1:20" ht="16.5" customHeight="1" x14ac:dyDescent="0.2">
      <c r="A26" s="966">
        <v>16</v>
      </c>
      <c r="B26" s="334">
        <v>37652</v>
      </c>
      <c r="C26" s="1190" t="s">
        <v>125</v>
      </c>
      <c r="D26" s="1194">
        <v>61</v>
      </c>
      <c r="E26" s="1194">
        <v>617</v>
      </c>
      <c r="F26" s="335"/>
      <c r="G26" s="335">
        <v>1</v>
      </c>
      <c r="H26" s="1046" t="s">
        <v>40</v>
      </c>
      <c r="I26" s="335"/>
      <c r="J26" s="335" t="s">
        <v>19</v>
      </c>
      <c r="K26" s="335" t="s">
        <v>140</v>
      </c>
      <c r="L26" s="1047">
        <v>3200</v>
      </c>
      <c r="M26" s="339">
        <v>10</v>
      </c>
      <c r="N26" s="962"/>
      <c r="O26" s="962"/>
      <c r="P26" s="1181">
        <v>10</v>
      </c>
      <c r="Q26" s="1181"/>
      <c r="R26" s="962">
        <v>3200</v>
      </c>
      <c r="S26" s="962">
        <f t="shared" si="0"/>
        <v>0</v>
      </c>
    </row>
    <row r="27" spans="1:20" ht="30" x14ac:dyDescent="0.2">
      <c r="A27" s="966">
        <v>17</v>
      </c>
      <c r="B27" s="334">
        <v>36889</v>
      </c>
      <c r="C27" s="1190" t="s">
        <v>125</v>
      </c>
      <c r="D27" s="1194">
        <v>61</v>
      </c>
      <c r="E27" s="1194">
        <v>617</v>
      </c>
      <c r="F27" s="335">
        <v>127776</v>
      </c>
      <c r="G27" s="335">
        <v>1</v>
      </c>
      <c r="H27" s="1191" t="s">
        <v>151</v>
      </c>
      <c r="I27" s="335"/>
      <c r="J27" s="335"/>
      <c r="K27" s="335" t="s">
        <v>140</v>
      </c>
      <c r="L27" s="1047">
        <v>450</v>
      </c>
      <c r="M27" s="339">
        <v>10</v>
      </c>
      <c r="N27" s="962"/>
      <c r="O27" s="962"/>
      <c r="P27" s="1181">
        <v>10</v>
      </c>
      <c r="Q27" s="1181"/>
      <c r="R27" s="962">
        <v>450</v>
      </c>
      <c r="S27" s="962">
        <f t="shared" si="0"/>
        <v>0</v>
      </c>
    </row>
    <row r="28" spans="1:20" ht="15" x14ac:dyDescent="0.2">
      <c r="A28" s="966">
        <v>18</v>
      </c>
      <c r="B28" s="334">
        <v>38989</v>
      </c>
      <c r="C28" s="1190" t="s">
        <v>125</v>
      </c>
      <c r="D28" s="1194">
        <v>61</v>
      </c>
      <c r="E28" s="1194">
        <v>617</v>
      </c>
      <c r="F28" s="335"/>
      <c r="G28" s="335">
        <v>1</v>
      </c>
      <c r="H28" s="1046" t="s">
        <v>55</v>
      </c>
      <c r="I28" s="335"/>
      <c r="J28" s="335" t="s">
        <v>24</v>
      </c>
      <c r="K28" s="335" t="s">
        <v>140</v>
      </c>
      <c r="L28" s="1047">
        <v>2150</v>
      </c>
      <c r="M28" s="339">
        <v>10</v>
      </c>
      <c r="N28" s="962"/>
      <c r="O28" s="962"/>
      <c r="P28" s="1181">
        <v>10</v>
      </c>
      <c r="Q28" s="1181"/>
      <c r="R28" s="962">
        <v>2150</v>
      </c>
      <c r="S28" s="962">
        <f>IF(M28=0,"N/A",+L28-R28)</f>
        <v>0</v>
      </c>
    </row>
    <row r="29" spans="1:20" ht="33" customHeight="1" x14ac:dyDescent="0.2">
      <c r="A29" s="966">
        <v>19</v>
      </c>
      <c r="B29" s="334">
        <v>38013</v>
      </c>
      <c r="C29" s="1190" t="s">
        <v>125</v>
      </c>
      <c r="D29" s="1194">
        <v>61</v>
      </c>
      <c r="E29" s="1194">
        <v>617</v>
      </c>
      <c r="F29" s="335">
        <v>125068</v>
      </c>
      <c r="G29" s="335">
        <v>1</v>
      </c>
      <c r="H29" s="1046" t="s">
        <v>146</v>
      </c>
      <c r="I29" s="335"/>
      <c r="J29" s="335" t="s">
        <v>19</v>
      </c>
      <c r="K29" s="335" t="s">
        <v>140</v>
      </c>
      <c r="L29" s="1047">
        <v>1950</v>
      </c>
      <c r="M29" s="339">
        <v>10</v>
      </c>
      <c r="N29" s="962">
        <v>0</v>
      </c>
      <c r="O29" s="962">
        <f>IF(M29=0,"N/A",+N29/12)</f>
        <v>0</v>
      </c>
      <c r="P29" s="1181">
        <v>10</v>
      </c>
      <c r="Q29" s="1181"/>
      <c r="R29" s="962">
        <v>1950</v>
      </c>
      <c r="S29" s="340">
        <f t="shared" si="0"/>
        <v>0</v>
      </c>
    </row>
    <row r="30" spans="1:20" ht="27" customHeight="1" x14ac:dyDescent="0.2">
      <c r="A30" s="966">
        <v>20</v>
      </c>
      <c r="B30" s="334">
        <v>40847</v>
      </c>
      <c r="C30" s="1190" t="s">
        <v>125</v>
      </c>
      <c r="D30" s="335">
        <v>61</v>
      </c>
      <c r="E30" s="335">
        <v>617</v>
      </c>
      <c r="F30" s="1171"/>
      <c r="G30" s="1171">
        <v>1</v>
      </c>
      <c r="H30" s="1191" t="s">
        <v>145</v>
      </c>
      <c r="I30" s="335"/>
      <c r="J30" s="335"/>
      <c r="K30" s="335" t="s">
        <v>140</v>
      </c>
      <c r="L30" s="1047">
        <v>6264</v>
      </c>
      <c r="M30" s="339">
        <v>10</v>
      </c>
      <c r="N30" s="340">
        <f>IF(M30=0,"N/A",+L30/M30)</f>
        <v>626.4</v>
      </c>
      <c r="O30" s="1675">
        <f>IF(M30=0,"N/A",+N30/12)</f>
        <v>52.199999999999996</v>
      </c>
      <c r="P30" s="1172">
        <v>5</v>
      </c>
      <c r="Q30" s="1172">
        <v>6</v>
      </c>
      <c r="R30" s="340">
        <f>IF(M30=0,"N/A",+N30*P30+O30*Q30)</f>
        <v>3445.2</v>
      </c>
      <c r="S30" s="340">
        <f t="shared" si="0"/>
        <v>2818.8</v>
      </c>
    </row>
    <row r="31" spans="1:20" ht="29.25" customHeight="1" x14ac:dyDescent="0.2">
      <c r="A31" s="966">
        <v>21</v>
      </c>
      <c r="B31" s="334">
        <v>40232</v>
      </c>
      <c r="C31" s="1190" t="s">
        <v>125</v>
      </c>
      <c r="D31" s="335">
        <v>61</v>
      </c>
      <c r="E31" s="335">
        <v>617</v>
      </c>
      <c r="F31" s="966"/>
      <c r="G31" s="335">
        <v>1</v>
      </c>
      <c r="H31" s="1046" t="s">
        <v>145</v>
      </c>
      <c r="I31" s="1173"/>
      <c r="J31" s="335" t="s">
        <v>523</v>
      </c>
      <c r="K31" s="335" t="s">
        <v>140</v>
      </c>
      <c r="L31" s="1204">
        <v>8873.01</v>
      </c>
      <c r="M31" s="339">
        <v>10</v>
      </c>
      <c r="N31" s="340">
        <f>IF(M31=0,"N/A",+L31/M31)</f>
        <v>887.30100000000004</v>
      </c>
      <c r="O31" s="1675">
        <f>IF(M31=0,"N/A",+N31/12)</f>
        <v>73.941749999999999</v>
      </c>
      <c r="P31" s="1172">
        <v>7</v>
      </c>
      <c r="Q31" s="1172">
        <v>2</v>
      </c>
      <c r="R31" s="340">
        <f>IF(M31=0,"N/A",+N31*P31+O31*Q31)</f>
        <v>6358.9904999999999</v>
      </c>
      <c r="S31" s="340">
        <f t="shared" si="0"/>
        <v>2514.0195000000003</v>
      </c>
    </row>
    <row r="32" spans="1:20" ht="27" customHeight="1" x14ac:dyDescent="0.2">
      <c r="A32" s="966">
        <v>22</v>
      </c>
      <c r="B32" s="334">
        <v>37096</v>
      </c>
      <c r="C32" s="1190" t="s">
        <v>125</v>
      </c>
      <c r="D32" s="1194">
        <v>61</v>
      </c>
      <c r="E32" s="1194">
        <v>617</v>
      </c>
      <c r="F32" s="335"/>
      <c r="G32" s="335">
        <v>1</v>
      </c>
      <c r="H32" s="1046" t="s">
        <v>145</v>
      </c>
      <c r="I32" s="335"/>
      <c r="J32" s="335" t="s">
        <v>19</v>
      </c>
      <c r="K32" s="335" t="s">
        <v>140</v>
      </c>
      <c r="L32" s="1047">
        <v>2508.8000000000002</v>
      </c>
      <c r="M32" s="339">
        <v>10</v>
      </c>
      <c r="N32" s="962"/>
      <c r="O32" s="962"/>
      <c r="P32" s="1181">
        <v>10</v>
      </c>
      <c r="Q32" s="1181"/>
      <c r="R32" s="962">
        <v>2508.8000000000002</v>
      </c>
      <c r="S32" s="962">
        <f t="shared" si="0"/>
        <v>0</v>
      </c>
    </row>
    <row r="33" spans="1:19" ht="29.25" customHeight="1" x14ac:dyDescent="0.2">
      <c r="A33" s="966">
        <v>23</v>
      </c>
      <c r="B33" s="334">
        <v>37096</v>
      </c>
      <c r="C33" s="1190" t="s">
        <v>125</v>
      </c>
      <c r="D33" s="1194">
        <v>61</v>
      </c>
      <c r="E33" s="1194">
        <v>617</v>
      </c>
      <c r="F33" s="335">
        <v>125104</v>
      </c>
      <c r="G33" s="335">
        <v>1</v>
      </c>
      <c r="H33" s="1046" t="s">
        <v>145</v>
      </c>
      <c r="I33" s="335"/>
      <c r="J33" s="335" t="s">
        <v>19</v>
      </c>
      <c r="K33" s="335" t="s">
        <v>140</v>
      </c>
      <c r="L33" s="1047">
        <v>2508.8000000000002</v>
      </c>
      <c r="M33" s="339">
        <v>10</v>
      </c>
      <c r="N33" s="962"/>
      <c r="O33" s="962"/>
      <c r="P33" s="1181">
        <v>10</v>
      </c>
      <c r="Q33" s="1181"/>
      <c r="R33" s="962">
        <v>2508.8000000000002</v>
      </c>
      <c r="S33" s="962">
        <f t="shared" si="0"/>
        <v>0</v>
      </c>
    </row>
    <row r="34" spans="1:19" ht="28.5" customHeight="1" x14ac:dyDescent="0.2">
      <c r="A34" s="966">
        <v>24</v>
      </c>
      <c r="B34" s="334">
        <v>38013</v>
      </c>
      <c r="C34" s="1190" t="s">
        <v>125</v>
      </c>
      <c r="D34" s="1194">
        <v>61</v>
      </c>
      <c r="E34" s="1194">
        <v>617</v>
      </c>
      <c r="F34" s="335">
        <v>125105</v>
      </c>
      <c r="G34" s="335">
        <v>1</v>
      </c>
      <c r="H34" s="1046" t="s">
        <v>145</v>
      </c>
      <c r="I34" s="335"/>
      <c r="J34" s="335" t="s">
        <v>19</v>
      </c>
      <c r="K34" s="335" t="s">
        <v>140</v>
      </c>
      <c r="L34" s="1047">
        <v>4714.9399999999996</v>
      </c>
      <c r="M34" s="339">
        <v>10</v>
      </c>
      <c r="N34" s="962"/>
      <c r="O34" s="962"/>
      <c r="P34" s="1181">
        <v>10</v>
      </c>
      <c r="Q34" s="1181"/>
      <c r="R34" s="962">
        <v>4714.9399999999996</v>
      </c>
      <c r="S34" s="962">
        <f t="shared" si="0"/>
        <v>0</v>
      </c>
    </row>
    <row r="35" spans="1:19" ht="15" x14ac:dyDescent="0.2">
      <c r="A35" s="966">
        <v>25</v>
      </c>
      <c r="B35" s="334">
        <v>37096</v>
      </c>
      <c r="C35" s="1190" t="s">
        <v>125</v>
      </c>
      <c r="D35" s="1194">
        <v>61</v>
      </c>
      <c r="E35" s="1194">
        <v>617</v>
      </c>
      <c r="F35" s="335">
        <v>125167</v>
      </c>
      <c r="G35" s="335">
        <v>1</v>
      </c>
      <c r="H35" s="1046" t="s">
        <v>145</v>
      </c>
      <c r="I35" s="335"/>
      <c r="J35" s="335" t="s">
        <v>19</v>
      </c>
      <c r="K35" s="335" t="s">
        <v>140</v>
      </c>
      <c r="L35" s="1047">
        <v>2494</v>
      </c>
      <c r="M35" s="339">
        <v>10</v>
      </c>
      <c r="N35" s="962"/>
      <c r="O35" s="962"/>
      <c r="P35" s="1181">
        <v>10</v>
      </c>
      <c r="Q35" s="1181"/>
      <c r="R35" s="962">
        <v>2494</v>
      </c>
      <c r="S35" s="962">
        <f t="shared" si="0"/>
        <v>0</v>
      </c>
    </row>
    <row r="36" spans="1:19" ht="15" x14ac:dyDescent="0.2">
      <c r="A36" s="966">
        <v>26</v>
      </c>
      <c r="B36" s="334">
        <v>36350</v>
      </c>
      <c r="C36" s="1190" t="s">
        <v>125</v>
      </c>
      <c r="D36" s="1194">
        <v>61</v>
      </c>
      <c r="E36" s="1194">
        <v>617</v>
      </c>
      <c r="F36" s="335">
        <v>125103</v>
      </c>
      <c r="G36" s="335">
        <v>1</v>
      </c>
      <c r="H36" s="1046" t="s">
        <v>145</v>
      </c>
      <c r="I36" s="335"/>
      <c r="J36" s="335" t="s">
        <v>19</v>
      </c>
      <c r="K36" s="335" t="s">
        <v>140</v>
      </c>
      <c r="L36" s="1047">
        <v>3132</v>
      </c>
      <c r="M36" s="339">
        <v>10</v>
      </c>
      <c r="N36" s="962"/>
      <c r="O36" s="962"/>
      <c r="P36" s="1181">
        <v>10</v>
      </c>
      <c r="Q36" s="1181"/>
      <c r="R36" s="962">
        <v>3132</v>
      </c>
      <c r="S36" s="962">
        <f t="shared" si="0"/>
        <v>0</v>
      </c>
    </row>
    <row r="37" spans="1:19" ht="15" x14ac:dyDescent="0.2">
      <c r="A37" s="966">
        <v>27</v>
      </c>
      <c r="B37" s="334">
        <v>40009</v>
      </c>
      <c r="C37" s="1190" t="s">
        <v>125</v>
      </c>
      <c r="D37" s="335">
        <v>61</v>
      </c>
      <c r="E37" s="335">
        <v>614</v>
      </c>
      <c r="F37" s="1173"/>
      <c r="G37" s="335">
        <v>1</v>
      </c>
      <c r="H37" s="1812" t="s">
        <v>432</v>
      </c>
      <c r="I37" s="1813"/>
      <c r="J37" s="1813" t="s">
        <v>418</v>
      </c>
      <c r="K37" s="335" t="s">
        <v>140</v>
      </c>
      <c r="L37" s="1047">
        <v>5238.46</v>
      </c>
      <c r="M37" s="339">
        <v>3</v>
      </c>
      <c r="N37" s="962"/>
      <c r="O37" s="962"/>
      <c r="P37" s="1181">
        <v>3</v>
      </c>
      <c r="Q37" s="1181"/>
      <c r="R37" s="962">
        <v>5238.46</v>
      </c>
      <c r="S37" s="962">
        <f t="shared" si="0"/>
        <v>0</v>
      </c>
    </row>
    <row r="38" spans="1:19" ht="15" x14ac:dyDescent="0.2">
      <c r="A38" s="966">
        <v>28</v>
      </c>
      <c r="B38" s="334">
        <v>38988</v>
      </c>
      <c r="C38" s="1190" t="s">
        <v>125</v>
      </c>
      <c r="D38" s="335">
        <v>61</v>
      </c>
      <c r="E38" s="335">
        <v>614</v>
      </c>
      <c r="F38" s="1173"/>
      <c r="G38" s="335">
        <v>1</v>
      </c>
      <c r="H38" s="1812" t="s">
        <v>31</v>
      </c>
      <c r="I38" s="1813"/>
      <c r="J38" s="1813"/>
      <c r="K38" s="335" t="s">
        <v>140</v>
      </c>
      <c r="L38" s="1047">
        <v>16900</v>
      </c>
      <c r="M38" s="339">
        <v>3</v>
      </c>
      <c r="N38" s="962"/>
      <c r="O38" s="962"/>
      <c r="P38" s="1181">
        <v>3</v>
      </c>
      <c r="Q38" s="1181"/>
      <c r="R38" s="962">
        <v>16900</v>
      </c>
      <c r="S38" s="962">
        <f t="shared" si="0"/>
        <v>0</v>
      </c>
    </row>
    <row r="39" spans="1:19" ht="15" x14ac:dyDescent="0.2">
      <c r="A39" s="966">
        <v>29</v>
      </c>
      <c r="B39" s="334">
        <v>40374</v>
      </c>
      <c r="C39" s="1190" t="s">
        <v>125</v>
      </c>
      <c r="D39" s="335">
        <v>61</v>
      </c>
      <c r="E39" s="335">
        <v>614</v>
      </c>
      <c r="F39" s="966"/>
      <c r="G39" s="335">
        <v>1</v>
      </c>
      <c r="H39" s="1814" t="s">
        <v>30</v>
      </c>
      <c r="I39" s="1815"/>
      <c r="J39" s="1813" t="s">
        <v>73</v>
      </c>
      <c r="K39" s="335" t="s">
        <v>140</v>
      </c>
      <c r="L39" s="1204">
        <v>2262</v>
      </c>
      <c r="M39" s="339">
        <v>3</v>
      </c>
      <c r="N39" s="962"/>
      <c r="O39" s="962"/>
      <c r="P39" s="1181">
        <v>3</v>
      </c>
      <c r="Q39" s="1181"/>
      <c r="R39" s="962">
        <v>2262</v>
      </c>
      <c r="S39" s="962">
        <f t="shared" si="0"/>
        <v>0</v>
      </c>
    </row>
    <row r="40" spans="1:19" ht="15" x14ac:dyDescent="0.2">
      <c r="A40" s="966">
        <v>30</v>
      </c>
      <c r="B40" s="334">
        <v>39108</v>
      </c>
      <c r="C40" s="1190" t="s">
        <v>125</v>
      </c>
      <c r="D40" s="335">
        <v>61</v>
      </c>
      <c r="E40" s="335">
        <v>614</v>
      </c>
      <c r="F40" s="1173"/>
      <c r="G40" s="335">
        <v>1</v>
      </c>
      <c r="H40" s="1812" t="s">
        <v>88</v>
      </c>
      <c r="I40" s="1813"/>
      <c r="J40" s="1813" t="s">
        <v>77</v>
      </c>
      <c r="K40" s="335" t="s">
        <v>140</v>
      </c>
      <c r="L40" s="1047">
        <v>175</v>
      </c>
      <c r="M40" s="339">
        <v>3</v>
      </c>
      <c r="N40" s="962"/>
      <c r="O40" s="962"/>
      <c r="P40" s="1181">
        <v>3</v>
      </c>
      <c r="Q40" s="1181"/>
      <c r="R40" s="962">
        <v>175</v>
      </c>
      <c r="S40" s="962">
        <f t="shared" si="0"/>
        <v>0</v>
      </c>
    </row>
    <row r="41" spans="1:19" ht="30.75" customHeight="1" x14ac:dyDescent="0.2">
      <c r="A41" s="966">
        <v>31</v>
      </c>
      <c r="B41" s="334">
        <v>39108</v>
      </c>
      <c r="C41" s="1190" t="s">
        <v>125</v>
      </c>
      <c r="D41" s="335">
        <v>61</v>
      </c>
      <c r="E41" s="335">
        <v>614</v>
      </c>
      <c r="F41" s="1173"/>
      <c r="G41" s="335">
        <v>2</v>
      </c>
      <c r="H41" s="1814" t="s">
        <v>142</v>
      </c>
      <c r="I41" s="1813"/>
      <c r="J41" s="1813" t="s">
        <v>77</v>
      </c>
      <c r="K41" s="335" t="s">
        <v>140</v>
      </c>
      <c r="L41" s="1047">
        <f>450*G41</f>
        <v>900</v>
      </c>
      <c r="M41" s="339">
        <v>3</v>
      </c>
      <c r="N41" s="962"/>
      <c r="O41" s="962"/>
      <c r="P41" s="1181">
        <v>3</v>
      </c>
      <c r="Q41" s="1181"/>
      <c r="R41" s="962">
        <v>900</v>
      </c>
      <c r="S41" s="962">
        <f t="shared" si="0"/>
        <v>0</v>
      </c>
    </row>
    <row r="42" spans="1:19" ht="15" x14ac:dyDescent="0.2">
      <c r="A42" s="966">
        <v>32</v>
      </c>
      <c r="B42" s="334">
        <v>37096</v>
      </c>
      <c r="C42" s="1190" t="s">
        <v>125</v>
      </c>
      <c r="D42" s="1194">
        <v>61</v>
      </c>
      <c r="E42" s="1194">
        <v>617</v>
      </c>
      <c r="F42" s="335"/>
      <c r="G42" s="335">
        <v>1</v>
      </c>
      <c r="H42" s="1812" t="s">
        <v>139</v>
      </c>
      <c r="I42" s="1813" t="s">
        <v>147</v>
      </c>
      <c r="J42" s="1813" t="s">
        <v>42</v>
      </c>
      <c r="K42" s="335" t="s">
        <v>140</v>
      </c>
      <c r="L42" s="1047">
        <v>2010.96</v>
      </c>
      <c r="M42" s="339">
        <v>5</v>
      </c>
      <c r="N42" s="962"/>
      <c r="O42" s="962"/>
      <c r="P42" s="1181">
        <v>5</v>
      </c>
      <c r="Q42" s="1181"/>
      <c r="R42" s="962">
        <v>2010.96</v>
      </c>
      <c r="S42" s="962">
        <f t="shared" si="0"/>
        <v>0</v>
      </c>
    </row>
    <row r="43" spans="1:19" ht="36.75" customHeight="1" x14ac:dyDescent="0.2">
      <c r="A43" s="966">
        <v>33</v>
      </c>
      <c r="B43" s="334">
        <v>36843</v>
      </c>
      <c r="C43" s="1190" t="s">
        <v>125</v>
      </c>
      <c r="D43" s="1194">
        <v>61</v>
      </c>
      <c r="E43" s="335">
        <v>617</v>
      </c>
      <c r="F43" s="1170"/>
      <c r="G43" s="335">
        <v>1</v>
      </c>
      <c r="H43" s="1812" t="s">
        <v>1571</v>
      </c>
      <c r="I43" s="1813"/>
      <c r="J43" s="1813" t="s">
        <v>19</v>
      </c>
      <c r="K43" s="335" t="s">
        <v>140</v>
      </c>
      <c r="L43" s="1047">
        <v>2600</v>
      </c>
      <c r="M43" s="339">
        <v>10</v>
      </c>
      <c r="N43" s="962"/>
      <c r="O43" s="962"/>
      <c r="P43" s="1181">
        <v>10</v>
      </c>
      <c r="Q43" s="1181"/>
      <c r="R43" s="962">
        <v>2600</v>
      </c>
      <c r="S43" s="962">
        <f t="shared" ref="S43:S71" si="1">IF(M43=0,"N/A",+L43-R43)</f>
        <v>0</v>
      </c>
    </row>
    <row r="44" spans="1:19" ht="15" x14ac:dyDescent="0.2">
      <c r="A44" s="966">
        <v>35</v>
      </c>
      <c r="B44" s="334">
        <v>40260</v>
      </c>
      <c r="C44" s="1190" t="s">
        <v>125</v>
      </c>
      <c r="D44" s="335">
        <v>61</v>
      </c>
      <c r="E44" s="335">
        <v>617</v>
      </c>
      <c r="F44" s="966"/>
      <c r="G44" s="335">
        <v>1</v>
      </c>
      <c r="H44" s="1812" t="s">
        <v>537</v>
      </c>
      <c r="I44" s="1815"/>
      <c r="J44" s="1813" t="s">
        <v>535</v>
      </c>
      <c r="K44" s="335" t="s">
        <v>140</v>
      </c>
      <c r="L44" s="1204">
        <v>2000</v>
      </c>
      <c r="M44" s="339">
        <v>3</v>
      </c>
      <c r="N44" s="962"/>
      <c r="O44" s="962"/>
      <c r="P44" s="1181">
        <v>3</v>
      </c>
      <c r="Q44" s="1181"/>
      <c r="R44" s="962">
        <v>2000</v>
      </c>
      <c r="S44" s="962">
        <f t="shared" si="1"/>
        <v>0</v>
      </c>
    </row>
    <row r="45" spans="1:19" ht="15" x14ac:dyDescent="0.2">
      <c r="A45" s="966">
        <v>36</v>
      </c>
      <c r="B45" s="334">
        <v>40232</v>
      </c>
      <c r="C45" s="1190" t="s">
        <v>125</v>
      </c>
      <c r="D45" s="335">
        <v>61</v>
      </c>
      <c r="E45" s="335">
        <v>614</v>
      </c>
      <c r="F45" s="966"/>
      <c r="G45" s="335">
        <v>1</v>
      </c>
      <c r="H45" s="1191" t="s">
        <v>538</v>
      </c>
      <c r="I45" s="1173"/>
      <c r="J45" s="335" t="s">
        <v>118</v>
      </c>
      <c r="K45" s="335" t="s">
        <v>140</v>
      </c>
      <c r="L45" s="1204">
        <v>6849.8</v>
      </c>
      <c r="M45" s="339">
        <v>3</v>
      </c>
      <c r="N45" s="962"/>
      <c r="O45" s="962"/>
      <c r="P45" s="1181">
        <v>3</v>
      </c>
      <c r="Q45" s="1181"/>
      <c r="R45" s="962">
        <v>6849.8</v>
      </c>
      <c r="S45" s="962">
        <f t="shared" si="1"/>
        <v>0</v>
      </c>
    </row>
    <row r="46" spans="1:19" ht="21" customHeight="1" x14ac:dyDescent="0.2">
      <c r="A46" s="966">
        <v>37</v>
      </c>
      <c r="B46" s="334">
        <v>40232</v>
      </c>
      <c r="C46" s="1190" t="s">
        <v>125</v>
      </c>
      <c r="D46" s="335">
        <v>61</v>
      </c>
      <c r="E46" s="335">
        <v>614</v>
      </c>
      <c r="F46" s="966"/>
      <c r="G46" s="335">
        <v>1</v>
      </c>
      <c r="H46" s="1191" t="s">
        <v>31</v>
      </c>
      <c r="I46" s="1173"/>
      <c r="J46" s="335" t="s">
        <v>73</v>
      </c>
      <c r="K46" s="335" t="s">
        <v>140</v>
      </c>
      <c r="L46" s="1204">
        <v>12156.8</v>
      </c>
      <c r="M46" s="339">
        <v>3</v>
      </c>
      <c r="N46" s="962"/>
      <c r="O46" s="962"/>
      <c r="P46" s="1181">
        <v>3</v>
      </c>
      <c r="Q46" s="1181"/>
      <c r="R46" s="962">
        <v>12156.8</v>
      </c>
      <c r="S46" s="962">
        <f t="shared" si="1"/>
        <v>0</v>
      </c>
    </row>
    <row r="47" spans="1:19" ht="21.75" customHeight="1" x14ac:dyDescent="0.2">
      <c r="A47" s="966">
        <v>38</v>
      </c>
      <c r="B47" s="334">
        <v>40232</v>
      </c>
      <c r="C47" s="1190" t="s">
        <v>125</v>
      </c>
      <c r="D47" s="335">
        <v>61</v>
      </c>
      <c r="E47" s="335">
        <v>614</v>
      </c>
      <c r="F47" s="966"/>
      <c r="G47" s="335">
        <v>1</v>
      </c>
      <c r="H47" s="1191" t="s">
        <v>30</v>
      </c>
      <c r="I47" s="1173"/>
      <c r="J47" s="335" t="s">
        <v>1004</v>
      </c>
      <c r="K47" s="335" t="s">
        <v>140</v>
      </c>
      <c r="L47" s="1204">
        <v>1328.2</v>
      </c>
      <c r="M47" s="339">
        <v>3</v>
      </c>
      <c r="N47" s="962"/>
      <c r="O47" s="962"/>
      <c r="P47" s="1181">
        <v>3</v>
      </c>
      <c r="Q47" s="1181"/>
      <c r="R47" s="962">
        <v>1328.2</v>
      </c>
      <c r="S47" s="962">
        <f t="shared" si="1"/>
        <v>0</v>
      </c>
    </row>
    <row r="48" spans="1:19" ht="28.5" customHeight="1" x14ac:dyDescent="0.2">
      <c r="A48" s="966">
        <v>39</v>
      </c>
      <c r="B48" s="334">
        <v>40232</v>
      </c>
      <c r="C48" s="1190" t="s">
        <v>125</v>
      </c>
      <c r="D48" s="335">
        <v>61</v>
      </c>
      <c r="E48" s="335">
        <v>614</v>
      </c>
      <c r="F48" s="966"/>
      <c r="G48" s="335">
        <v>1</v>
      </c>
      <c r="H48" s="1191" t="s">
        <v>534</v>
      </c>
      <c r="I48" s="1173"/>
      <c r="J48" s="335" t="s">
        <v>536</v>
      </c>
      <c r="K48" s="335" t="s">
        <v>140</v>
      </c>
      <c r="L48" s="1204">
        <v>551</v>
      </c>
      <c r="M48" s="339">
        <v>3</v>
      </c>
      <c r="N48" s="962"/>
      <c r="O48" s="962"/>
      <c r="P48" s="1181">
        <v>3</v>
      </c>
      <c r="Q48" s="1181"/>
      <c r="R48" s="962">
        <v>551</v>
      </c>
      <c r="S48" s="962">
        <f t="shared" si="1"/>
        <v>0</v>
      </c>
    </row>
    <row r="49" spans="1:20" ht="34.5" customHeight="1" x14ac:dyDescent="0.2">
      <c r="A49" s="966">
        <v>40</v>
      </c>
      <c r="B49" s="334">
        <v>37015</v>
      </c>
      <c r="C49" s="1190" t="s">
        <v>125</v>
      </c>
      <c r="D49" s="1194">
        <v>61</v>
      </c>
      <c r="E49" s="1194">
        <v>617</v>
      </c>
      <c r="F49" s="335">
        <v>125130</v>
      </c>
      <c r="G49" s="335">
        <v>1</v>
      </c>
      <c r="H49" s="1046" t="s">
        <v>1571</v>
      </c>
      <c r="I49" s="335"/>
      <c r="J49" s="335" t="s">
        <v>19</v>
      </c>
      <c r="K49" s="335" t="s">
        <v>140</v>
      </c>
      <c r="L49" s="1047">
        <v>2494</v>
      </c>
      <c r="M49" s="339">
        <v>10</v>
      </c>
      <c r="N49" s="962"/>
      <c r="O49" s="962"/>
      <c r="P49" s="1181">
        <v>10</v>
      </c>
      <c r="Q49" s="1181"/>
      <c r="R49" s="962">
        <v>2494</v>
      </c>
      <c r="S49" s="962">
        <f t="shared" si="1"/>
        <v>0</v>
      </c>
    </row>
    <row r="50" spans="1:20" ht="15" x14ac:dyDescent="0.2">
      <c r="A50" s="966">
        <v>41</v>
      </c>
      <c r="B50" s="1044">
        <v>41213</v>
      </c>
      <c r="C50" s="1190" t="s">
        <v>125</v>
      </c>
      <c r="D50" s="1194">
        <v>61</v>
      </c>
      <c r="E50" s="1194">
        <v>617</v>
      </c>
      <c r="F50" s="335"/>
      <c r="G50" s="335">
        <v>1</v>
      </c>
      <c r="H50" s="1046" t="s">
        <v>139</v>
      </c>
      <c r="I50" s="335" t="s">
        <v>806</v>
      </c>
      <c r="J50" s="335" t="s">
        <v>42</v>
      </c>
      <c r="K50" s="335" t="s">
        <v>140</v>
      </c>
      <c r="L50" s="1047">
        <v>2726</v>
      </c>
      <c r="M50" s="339">
        <v>10</v>
      </c>
      <c r="N50" s="340">
        <f>IF(M50=0,"N/A",+L50/M50)</f>
        <v>272.60000000000002</v>
      </c>
      <c r="O50" s="1675">
        <f>IF(M50=0,"N/A",+N50/12)</f>
        <v>22.716666666666669</v>
      </c>
      <c r="P50" s="1172">
        <v>4</v>
      </c>
      <c r="Q50" s="1172">
        <v>6</v>
      </c>
      <c r="R50" s="340">
        <f>IF(M50=0,"N/A",+N50*P50+O50*Q50)</f>
        <v>1226.7</v>
      </c>
      <c r="S50" s="340">
        <f t="shared" si="1"/>
        <v>1499.3</v>
      </c>
    </row>
    <row r="51" spans="1:20" ht="15" x14ac:dyDescent="0.2">
      <c r="A51" s="966">
        <v>42</v>
      </c>
      <c r="B51" s="334">
        <v>37652</v>
      </c>
      <c r="C51" s="1190" t="s">
        <v>125</v>
      </c>
      <c r="D51" s="335">
        <v>61</v>
      </c>
      <c r="E51" s="335">
        <v>617</v>
      </c>
      <c r="F51" s="335"/>
      <c r="G51" s="335">
        <v>1</v>
      </c>
      <c r="H51" s="1046" t="s">
        <v>352</v>
      </c>
      <c r="I51" s="335"/>
      <c r="J51" s="335" t="s">
        <v>19</v>
      </c>
      <c r="K51" s="335" t="s">
        <v>140</v>
      </c>
      <c r="L51" s="1047">
        <v>1750</v>
      </c>
      <c r="M51" s="339">
        <v>10</v>
      </c>
      <c r="N51" s="962"/>
      <c r="O51" s="962"/>
      <c r="P51" s="1181">
        <v>10</v>
      </c>
      <c r="Q51" s="1181"/>
      <c r="R51" s="962">
        <v>1750</v>
      </c>
      <c r="S51" s="962">
        <f t="shared" si="1"/>
        <v>0</v>
      </c>
    </row>
    <row r="52" spans="1:20" ht="15" x14ac:dyDescent="0.2">
      <c r="A52" s="966">
        <v>43</v>
      </c>
      <c r="B52" s="334">
        <v>0</v>
      </c>
      <c r="C52" s="1190" t="s">
        <v>125</v>
      </c>
      <c r="D52" s="1194">
        <v>61</v>
      </c>
      <c r="E52" s="1194">
        <v>617</v>
      </c>
      <c r="F52" s="335"/>
      <c r="G52" s="335">
        <v>1</v>
      </c>
      <c r="H52" s="1046" t="s">
        <v>143</v>
      </c>
      <c r="I52" s="335"/>
      <c r="J52" s="335" t="s">
        <v>19</v>
      </c>
      <c r="K52" s="335" t="s">
        <v>140</v>
      </c>
      <c r="L52" s="1047">
        <v>3335</v>
      </c>
      <c r="M52" s="339">
        <v>10</v>
      </c>
      <c r="N52" s="967">
        <v>0</v>
      </c>
      <c r="O52" s="967">
        <f>IF(M52=0,"N/A",+N52/12)</f>
        <v>0</v>
      </c>
      <c r="P52" s="1195">
        <v>10</v>
      </c>
      <c r="Q52" s="1195"/>
      <c r="R52" s="967">
        <v>3335</v>
      </c>
      <c r="S52" s="967">
        <f t="shared" si="1"/>
        <v>0</v>
      </c>
      <c r="T52" s="552"/>
    </row>
    <row r="53" spans="1:20" ht="31.5" customHeight="1" x14ac:dyDescent="0.2">
      <c r="A53" s="966">
        <v>44</v>
      </c>
      <c r="B53" s="334">
        <v>40847</v>
      </c>
      <c r="C53" s="1190" t="s">
        <v>125</v>
      </c>
      <c r="D53" s="335">
        <v>61</v>
      </c>
      <c r="E53" s="335">
        <v>617</v>
      </c>
      <c r="F53" s="1171"/>
      <c r="G53" s="1171">
        <v>1</v>
      </c>
      <c r="H53" s="1191" t="s">
        <v>145</v>
      </c>
      <c r="I53" s="335"/>
      <c r="J53" s="335"/>
      <c r="K53" s="335" t="s">
        <v>140</v>
      </c>
      <c r="L53" s="1047">
        <v>6264</v>
      </c>
      <c r="M53" s="339">
        <v>10</v>
      </c>
      <c r="N53" s="340">
        <f>IF(M53=0,"N/A",+L53/M53)</f>
        <v>626.4</v>
      </c>
      <c r="O53" s="1675">
        <f>IF(M53=0,"N/A",+N53/12)</f>
        <v>52.199999999999996</v>
      </c>
      <c r="P53" s="1172">
        <v>5</v>
      </c>
      <c r="Q53" s="1172">
        <v>6</v>
      </c>
      <c r="R53" s="340">
        <f>IF(M53=0,"N/A",+N53*P53+O53*Q53)</f>
        <v>3445.2</v>
      </c>
      <c r="S53" s="340">
        <f t="shared" si="1"/>
        <v>2818.8</v>
      </c>
    </row>
    <row r="54" spans="1:20" ht="28.5" customHeight="1" x14ac:dyDescent="0.2">
      <c r="A54" s="966">
        <v>45</v>
      </c>
      <c r="B54" s="334">
        <v>38013</v>
      </c>
      <c r="C54" s="1190" t="s">
        <v>125</v>
      </c>
      <c r="D54" s="1194">
        <v>61</v>
      </c>
      <c r="E54" s="1194">
        <v>617</v>
      </c>
      <c r="F54" s="335"/>
      <c r="G54" s="335">
        <v>1</v>
      </c>
      <c r="H54" s="1191" t="s">
        <v>145</v>
      </c>
      <c r="I54" s="335"/>
      <c r="J54" s="335" t="s">
        <v>26</v>
      </c>
      <c r="K54" s="335" t="s">
        <v>140</v>
      </c>
      <c r="L54" s="1047">
        <v>5835.61</v>
      </c>
      <c r="M54" s="339">
        <v>10</v>
      </c>
      <c r="N54" s="962"/>
      <c r="O54" s="962"/>
      <c r="P54" s="1181">
        <v>10</v>
      </c>
      <c r="Q54" s="1181"/>
      <c r="R54" s="962">
        <v>5835.61</v>
      </c>
      <c r="S54" s="962">
        <f t="shared" si="1"/>
        <v>0</v>
      </c>
    </row>
    <row r="55" spans="1:20" ht="15" x14ac:dyDescent="0.2">
      <c r="A55" s="966">
        <v>46</v>
      </c>
      <c r="B55" s="334">
        <v>40816</v>
      </c>
      <c r="C55" s="1190" t="s">
        <v>125</v>
      </c>
      <c r="D55" s="335">
        <v>61</v>
      </c>
      <c r="E55" s="335">
        <v>614</v>
      </c>
      <c r="F55" s="1171"/>
      <c r="G55" s="1171">
        <v>1</v>
      </c>
      <c r="H55" s="1814" t="s">
        <v>432</v>
      </c>
      <c r="I55" s="1813"/>
      <c r="J55" s="1813" t="s">
        <v>412</v>
      </c>
      <c r="K55" s="335" t="s">
        <v>140</v>
      </c>
      <c r="L55" s="1047">
        <v>9520</v>
      </c>
      <c r="M55" s="339">
        <v>3</v>
      </c>
      <c r="N55" s="962"/>
      <c r="O55" s="962"/>
      <c r="P55" s="1181">
        <v>3</v>
      </c>
      <c r="Q55" s="1181"/>
      <c r="R55" s="962">
        <v>9520</v>
      </c>
      <c r="S55" s="962">
        <f t="shared" si="1"/>
        <v>0</v>
      </c>
    </row>
    <row r="56" spans="1:20" ht="15" x14ac:dyDescent="0.2">
      <c r="A56" s="966">
        <v>47</v>
      </c>
      <c r="B56" s="334">
        <v>41073</v>
      </c>
      <c r="C56" s="1190" t="s">
        <v>125</v>
      </c>
      <c r="D56" s="335">
        <v>61</v>
      </c>
      <c r="E56" s="335">
        <v>614</v>
      </c>
      <c r="F56" s="1173"/>
      <c r="G56" s="335">
        <v>1</v>
      </c>
      <c r="H56" s="1812" t="s">
        <v>31</v>
      </c>
      <c r="I56" s="1813"/>
      <c r="J56" s="1813" t="s">
        <v>73</v>
      </c>
      <c r="K56" s="335" t="s">
        <v>140</v>
      </c>
      <c r="L56" s="1047">
        <v>18195.009999999998</v>
      </c>
      <c r="M56" s="339">
        <v>3</v>
      </c>
      <c r="N56" s="962">
        <v>0</v>
      </c>
      <c r="O56" s="962">
        <f>IF(M56=0,"N/A",+N56/12)</f>
        <v>0</v>
      </c>
      <c r="P56" s="1181">
        <v>3</v>
      </c>
      <c r="Q56" s="1181"/>
      <c r="R56" s="962">
        <v>18195.009999999998</v>
      </c>
      <c r="S56" s="962">
        <f t="shared" si="1"/>
        <v>0</v>
      </c>
    </row>
    <row r="57" spans="1:20" ht="15" x14ac:dyDescent="0.2">
      <c r="A57" s="966">
        <v>48</v>
      </c>
      <c r="B57" s="334">
        <v>39108</v>
      </c>
      <c r="C57" s="1190" t="s">
        <v>125</v>
      </c>
      <c r="D57" s="335">
        <v>61</v>
      </c>
      <c r="E57" s="335">
        <v>614</v>
      </c>
      <c r="F57" s="1173"/>
      <c r="G57" s="335">
        <v>1</v>
      </c>
      <c r="H57" s="1812" t="s">
        <v>30</v>
      </c>
      <c r="I57" s="1813"/>
      <c r="J57" s="1813" t="s">
        <v>32</v>
      </c>
      <c r="K57" s="335" t="s">
        <v>140</v>
      </c>
      <c r="L57" s="1047">
        <v>1300</v>
      </c>
      <c r="M57" s="339">
        <v>3</v>
      </c>
      <c r="N57" s="962"/>
      <c r="O57" s="962"/>
      <c r="P57" s="1181">
        <v>3</v>
      </c>
      <c r="Q57" s="1181"/>
      <c r="R57" s="962">
        <v>1300</v>
      </c>
      <c r="S57" s="962">
        <f t="shared" si="1"/>
        <v>0</v>
      </c>
    </row>
    <row r="58" spans="1:20" ht="15" x14ac:dyDescent="0.2">
      <c r="A58" s="966">
        <v>49</v>
      </c>
      <c r="B58" s="334">
        <v>40999</v>
      </c>
      <c r="C58" s="1190" t="s">
        <v>125</v>
      </c>
      <c r="D58" s="335">
        <v>61</v>
      </c>
      <c r="E58" s="335">
        <v>614</v>
      </c>
      <c r="F58" s="1171"/>
      <c r="G58" s="1171">
        <v>1</v>
      </c>
      <c r="H58" s="1814" t="s">
        <v>770</v>
      </c>
      <c r="I58" s="1813"/>
      <c r="J58" s="1813" t="s">
        <v>208</v>
      </c>
      <c r="K58" s="335" t="s">
        <v>140</v>
      </c>
      <c r="L58" s="1047">
        <v>1914</v>
      </c>
      <c r="M58" s="1196">
        <v>3</v>
      </c>
      <c r="N58" s="962">
        <v>0</v>
      </c>
      <c r="O58" s="962">
        <f>IF(M58=0,"N/A",+N58/12)</f>
        <v>0</v>
      </c>
      <c r="P58" s="1181">
        <v>3</v>
      </c>
      <c r="Q58" s="1181"/>
      <c r="R58" s="962">
        <v>1914</v>
      </c>
      <c r="S58" s="962">
        <f t="shared" si="1"/>
        <v>0</v>
      </c>
    </row>
    <row r="59" spans="1:20" ht="15" x14ac:dyDescent="0.2">
      <c r="A59" s="966">
        <v>50</v>
      </c>
      <c r="B59" s="334">
        <v>39108</v>
      </c>
      <c r="C59" s="1190" t="s">
        <v>125</v>
      </c>
      <c r="D59" s="335">
        <v>61</v>
      </c>
      <c r="E59" s="335">
        <v>614</v>
      </c>
      <c r="F59" s="1173"/>
      <c r="G59" s="335">
        <v>1</v>
      </c>
      <c r="H59" s="1812" t="s">
        <v>88</v>
      </c>
      <c r="I59" s="1813"/>
      <c r="J59" s="1813" t="s">
        <v>77</v>
      </c>
      <c r="K59" s="335" t="s">
        <v>140</v>
      </c>
      <c r="L59" s="1047">
        <v>175</v>
      </c>
      <c r="M59" s="339">
        <v>3</v>
      </c>
      <c r="N59" s="962"/>
      <c r="O59" s="962"/>
      <c r="P59" s="1181">
        <v>3</v>
      </c>
      <c r="Q59" s="1181"/>
      <c r="R59" s="962">
        <v>175</v>
      </c>
      <c r="S59" s="962">
        <f t="shared" si="1"/>
        <v>0</v>
      </c>
    </row>
    <row r="60" spans="1:20" ht="28.5" customHeight="1" x14ac:dyDescent="0.2">
      <c r="A60" s="966">
        <v>51</v>
      </c>
      <c r="B60" s="334">
        <v>39108</v>
      </c>
      <c r="C60" s="1190" t="s">
        <v>125</v>
      </c>
      <c r="D60" s="335">
        <v>61</v>
      </c>
      <c r="E60" s="335">
        <v>614</v>
      </c>
      <c r="F60" s="1173"/>
      <c r="G60" s="335">
        <v>2</v>
      </c>
      <c r="H60" s="1814" t="s">
        <v>142</v>
      </c>
      <c r="I60" s="1813"/>
      <c r="J60" s="1813" t="s">
        <v>77</v>
      </c>
      <c r="K60" s="335" t="s">
        <v>140</v>
      </c>
      <c r="L60" s="1047">
        <f>450*G60</f>
        <v>900</v>
      </c>
      <c r="M60" s="339">
        <v>3</v>
      </c>
      <c r="N60" s="962"/>
      <c r="O60" s="962"/>
      <c r="P60" s="1181">
        <v>3</v>
      </c>
      <c r="Q60" s="1181"/>
      <c r="R60" s="962">
        <v>900</v>
      </c>
      <c r="S60" s="962">
        <f t="shared" si="1"/>
        <v>0</v>
      </c>
    </row>
    <row r="61" spans="1:20" ht="15" x14ac:dyDescent="0.2">
      <c r="A61" s="966">
        <v>52</v>
      </c>
      <c r="B61" s="334">
        <v>41558</v>
      </c>
      <c r="C61" s="1190" t="s">
        <v>125</v>
      </c>
      <c r="D61" s="335">
        <v>61</v>
      </c>
      <c r="E61" s="335">
        <v>616</v>
      </c>
      <c r="F61" s="1173"/>
      <c r="G61" s="335">
        <v>1</v>
      </c>
      <c r="H61" s="1812" t="s">
        <v>90</v>
      </c>
      <c r="I61" s="1813"/>
      <c r="J61" s="1813" t="s">
        <v>1005</v>
      </c>
      <c r="K61" s="335" t="s">
        <v>140</v>
      </c>
      <c r="L61" s="1047">
        <v>5310</v>
      </c>
      <c r="M61" s="339">
        <v>3</v>
      </c>
      <c r="N61" s="962">
        <v>0</v>
      </c>
      <c r="O61" s="962">
        <f t="shared" ref="O61:O66" si="2">IF(M61=0,"N/A",+N61/12)</f>
        <v>0</v>
      </c>
      <c r="P61" s="1181">
        <v>3</v>
      </c>
      <c r="Q61" s="1181"/>
      <c r="R61" s="962">
        <v>5310</v>
      </c>
      <c r="S61" s="962">
        <f t="shared" si="1"/>
        <v>0</v>
      </c>
    </row>
    <row r="62" spans="1:20" ht="15" x14ac:dyDescent="0.2">
      <c r="A62" s="966">
        <v>53</v>
      </c>
      <c r="B62" s="334">
        <v>39539</v>
      </c>
      <c r="C62" s="1190" t="s">
        <v>125</v>
      </c>
      <c r="D62" s="1194">
        <v>61</v>
      </c>
      <c r="E62" s="1194">
        <v>617</v>
      </c>
      <c r="F62" s="335"/>
      <c r="G62" s="335">
        <v>1</v>
      </c>
      <c r="H62" s="1812" t="s">
        <v>40</v>
      </c>
      <c r="I62" s="1813"/>
      <c r="J62" s="1813" t="s">
        <v>19</v>
      </c>
      <c r="K62" s="335" t="s">
        <v>140</v>
      </c>
      <c r="L62" s="1047">
        <v>8574.7199999999993</v>
      </c>
      <c r="M62" s="339">
        <v>10</v>
      </c>
      <c r="N62" s="340">
        <f>IF(M62=0,"N/A",+L62/M62)</f>
        <v>857.47199999999998</v>
      </c>
      <c r="O62" s="1675">
        <f t="shared" si="2"/>
        <v>71.456000000000003</v>
      </c>
      <c r="P62" s="1172">
        <v>9</v>
      </c>
      <c r="Q62" s="1172"/>
      <c r="R62" s="340">
        <f t="shared" ref="R62:R67" si="3">IF(M62=0,"N/A",+N62*P62+O62*Q62)</f>
        <v>7717.2479999999996</v>
      </c>
      <c r="S62" s="340">
        <f t="shared" si="1"/>
        <v>857.47199999999975</v>
      </c>
    </row>
    <row r="63" spans="1:20" ht="15" x14ac:dyDescent="0.2">
      <c r="A63" s="966">
        <v>54</v>
      </c>
      <c r="B63" s="334">
        <v>40592</v>
      </c>
      <c r="C63" s="1190" t="s">
        <v>125</v>
      </c>
      <c r="D63" s="335">
        <v>61</v>
      </c>
      <c r="E63" s="335">
        <v>617</v>
      </c>
      <c r="F63" s="335"/>
      <c r="G63" s="335">
        <v>1</v>
      </c>
      <c r="H63" s="1814" t="s">
        <v>139</v>
      </c>
      <c r="I63" s="1813" t="s">
        <v>689</v>
      </c>
      <c r="J63" s="1813" t="s">
        <v>42</v>
      </c>
      <c r="K63" s="335" t="s">
        <v>140</v>
      </c>
      <c r="L63" s="1047">
        <v>3484.35</v>
      </c>
      <c r="M63" s="339">
        <v>10</v>
      </c>
      <c r="N63" s="340">
        <f>IF(M63=0,"N/A",+L63/M63)</f>
        <v>348.435</v>
      </c>
      <c r="O63" s="1675">
        <f t="shared" si="2"/>
        <v>29.036249999999999</v>
      </c>
      <c r="P63" s="1172">
        <v>6</v>
      </c>
      <c r="Q63" s="1172">
        <v>2</v>
      </c>
      <c r="R63" s="340">
        <f t="shared" si="3"/>
        <v>2148.6825000000003</v>
      </c>
      <c r="S63" s="340">
        <f t="shared" si="1"/>
        <v>1335.6674999999996</v>
      </c>
    </row>
    <row r="64" spans="1:20" ht="15" x14ac:dyDescent="0.2">
      <c r="A64" s="966">
        <v>56</v>
      </c>
      <c r="B64" s="334">
        <v>39108</v>
      </c>
      <c r="C64" s="1190" t="s">
        <v>125</v>
      </c>
      <c r="D64" s="1194">
        <v>61</v>
      </c>
      <c r="E64" s="1194">
        <v>617</v>
      </c>
      <c r="F64" s="335"/>
      <c r="G64" s="335">
        <v>1</v>
      </c>
      <c r="H64" s="1812" t="s">
        <v>96</v>
      </c>
      <c r="I64" s="1813"/>
      <c r="J64" s="1813" t="s">
        <v>19</v>
      </c>
      <c r="K64" s="335" t="s">
        <v>140</v>
      </c>
      <c r="L64" s="1047">
        <v>3043.94</v>
      </c>
      <c r="M64" s="339">
        <v>10</v>
      </c>
      <c r="N64" s="962">
        <f>IF(M64=0,"N/A",+L64/M64)</f>
        <v>304.39400000000001</v>
      </c>
      <c r="O64" s="1676">
        <f t="shared" si="2"/>
        <v>25.366166666666668</v>
      </c>
      <c r="P64" s="1181">
        <v>10</v>
      </c>
      <c r="Q64" s="1181"/>
      <c r="R64" s="962">
        <f t="shared" si="3"/>
        <v>3043.94</v>
      </c>
      <c r="S64" s="340">
        <f t="shared" si="1"/>
        <v>0</v>
      </c>
    </row>
    <row r="65" spans="1:19" ht="15" x14ac:dyDescent="0.2">
      <c r="A65" s="966">
        <v>57</v>
      </c>
      <c r="B65" s="334">
        <v>39660</v>
      </c>
      <c r="C65" s="1190" t="s">
        <v>125</v>
      </c>
      <c r="D65" s="1194">
        <v>61</v>
      </c>
      <c r="E65" s="1194">
        <v>617</v>
      </c>
      <c r="F65" s="335"/>
      <c r="G65" s="335">
        <v>1</v>
      </c>
      <c r="H65" s="1812" t="s">
        <v>143</v>
      </c>
      <c r="I65" s="1813"/>
      <c r="J65" s="1813" t="s">
        <v>19</v>
      </c>
      <c r="K65" s="335" t="s">
        <v>140</v>
      </c>
      <c r="L65" s="1047">
        <v>3335</v>
      </c>
      <c r="M65" s="339">
        <v>10</v>
      </c>
      <c r="N65" s="340">
        <f>IF(M65=0,"N/A",+L65/M65)</f>
        <v>333.5</v>
      </c>
      <c r="O65" s="1675">
        <f t="shared" si="2"/>
        <v>27.791666666666668</v>
      </c>
      <c r="P65" s="1172">
        <v>8</v>
      </c>
      <c r="Q65" s="1172">
        <v>9</v>
      </c>
      <c r="R65" s="340">
        <f t="shared" si="3"/>
        <v>2918.125</v>
      </c>
      <c r="S65" s="340">
        <f t="shared" si="1"/>
        <v>416.875</v>
      </c>
    </row>
    <row r="66" spans="1:19" ht="15" x14ac:dyDescent="0.2">
      <c r="A66" s="966">
        <v>58</v>
      </c>
      <c r="B66" s="334">
        <v>40038</v>
      </c>
      <c r="C66" s="1190" t="s">
        <v>125</v>
      </c>
      <c r="D66" s="1194">
        <v>61</v>
      </c>
      <c r="E66" s="1194">
        <v>617</v>
      </c>
      <c r="F66" s="335"/>
      <c r="G66" s="335">
        <v>1</v>
      </c>
      <c r="H66" s="1814" t="s">
        <v>451</v>
      </c>
      <c r="I66" s="1813" t="s">
        <v>453</v>
      </c>
      <c r="J66" s="1813" t="s">
        <v>452</v>
      </c>
      <c r="K66" s="335" t="s">
        <v>140</v>
      </c>
      <c r="L66" s="1047">
        <v>4575.04</v>
      </c>
      <c r="M66" s="339">
        <v>10</v>
      </c>
      <c r="N66" s="340">
        <f>IF(M66=0,"N/A",+L66/M66)</f>
        <v>457.50400000000002</v>
      </c>
      <c r="O66" s="1675">
        <f t="shared" si="2"/>
        <v>38.125333333333337</v>
      </c>
      <c r="P66" s="1172">
        <v>7</v>
      </c>
      <c r="Q66" s="1172">
        <v>8</v>
      </c>
      <c r="R66" s="340">
        <f t="shared" si="3"/>
        <v>3507.530666666667</v>
      </c>
      <c r="S66" s="340">
        <f t="shared" si="1"/>
        <v>1067.509333333333</v>
      </c>
    </row>
    <row r="67" spans="1:19" ht="15" x14ac:dyDescent="0.2">
      <c r="A67" s="966">
        <v>59</v>
      </c>
      <c r="B67" s="334">
        <v>38989</v>
      </c>
      <c r="C67" s="1190" t="s">
        <v>125</v>
      </c>
      <c r="D67" s="1194">
        <v>61</v>
      </c>
      <c r="E67" s="1194">
        <v>617</v>
      </c>
      <c r="F67" s="335"/>
      <c r="G67" s="335">
        <v>1</v>
      </c>
      <c r="H67" s="1812" t="s">
        <v>55</v>
      </c>
      <c r="I67" s="1813"/>
      <c r="J67" s="1813" t="s">
        <v>24</v>
      </c>
      <c r="K67" s="335" t="s">
        <v>140</v>
      </c>
      <c r="L67" s="1047">
        <v>2150</v>
      </c>
      <c r="M67" s="339">
        <v>10</v>
      </c>
      <c r="N67" s="962"/>
      <c r="O67" s="962"/>
      <c r="P67" s="1181">
        <v>10</v>
      </c>
      <c r="Q67" s="1181"/>
      <c r="R67" s="962">
        <f t="shared" si="3"/>
        <v>0</v>
      </c>
      <c r="S67" s="962">
        <f t="shared" si="1"/>
        <v>2150</v>
      </c>
    </row>
    <row r="68" spans="1:19" ht="15" x14ac:dyDescent="0.2">
      <c r="A68" s="966">
        <v>60</v>
      </c>
      <c r="B68" s="334">
        <v>37096</v>
      </c>
      <c r="C68" s="1190" t="s">
        <v>125</v>
      </c>
      <c r="D68" s="1194">
        <v>61</v>
      </c>
      <c r="E68" s="1194">
        <v>617</v>
      </c>
      <c r="F68" s="335">
        <v>125167</v>
      </c>
      <c r="G68" s="335">
        <v>1</v>
      </c>
      <c r="H68" s="1812" t="s">
        <v>145</v>
      </c>
      <c r="I68" s="1813"/>
      <c r="J68" s="1813" t="s">
        <v>19</v>
      </c>
      <c r="K68" s="335" t="s">
        <v>140</v>
      </c>
      <c r="L68" s="1047">
        <v>2494</v>
      </c>
      <c r="M68" s="339">
        <v>10</v>
      </c>
      <c r="N68" s="962"/>
      <c r="O68" s="962"/>
      <c r="P68" s="1181">
        <v>10</v>
      </c>
      <c r="Q68" s="1181"/>
      <c r="R68" s="962">
        <v>2494</v>
      </c>
      <c r="S68" s="962">
        <f t="shared" si="1"/>
        <v>0</v>
      </c>
    </row>
    <row r="69" spans="1:19" ht="15" x14ac:dyDescent="0.2">
      <c r="A69" s="966">
        <v>61</v>
      </c>
      <c r="B69" s="1044">
        <v>39911</v>
      </c>
      <c r="C69" s="1190" t="s">
        <v>125</v>
      </c>
      <c r="D69" s="1194">
        <v>61</v>
      </c>
      <c r="E69" s="1194">
        <v>614</v>
      </c>
      <c r="F69" s="335"/>
      <c r="G69" s="335">
        <v>1</v>
      </c>
      <c r="H69" s="1812" t="s">
        <v>932</v>
      </c>
      <c r="I69" s="1813"/>
      <c r="J69" s="1813" t="s">
        <v>399</v>
      </c>
      <c r="K69" s="335" t="s">
        <v>140</v>
      </c>
      <c r="L69" s="1204">
        <v>6637.64</v>
      </c>
      <c r="M69" s="1171">
        <v>3</v>
      </c>
      <c r="N69" s="962"/>
      <c r="O69" s="962"/>
      <c r="P69" s="1181">
        <v>3</v>
      </c>
      <c r="Q69" s="1181"/>
      <c r="R69" s="962">
        <v>6637.64</v>
      </c>
      <c r="S69" s="962">
        <f t="shared" si="1"/>
        <v>0</v>
      </c>
    </row>
    <row r="70" spans="1:19" ht="15" x14ac:dyDescent="0.2">
      <c r="A70" s="966">
        <v>62</v>
      </c>
      <c r="B70" s="1197">
        <v>39911</v>
      </c>
      <c r="C70" s="1190" t="s">
        <v>125</v>
      </c>
      <c r="D70" s="1194">
        <v>61</v>
      </c>
      <c r="E70" s="335">
        <v>614</v>
      </c>
      <c r="F70" s="141"/>
      <c r="G70" s="335">
        <v>1</v>
      </c>
      <c r="H70" s="1816" t="s">
        <v>31</v>
      </c>
      <c r="I70" s="1817"/>
      <c r="J70" s="1818" t="s">
        <v>73</v>
      </c>
      <c r="K70" s="335" t="s">
        <v>140</v>
      </c>
      <c r="L70" s="1200">
        <v>11445.11</v>
      </c>
      <c r="M70" s="1201">
        <v>3</v>
      </c>
      <c r="N70" s="962"/>
      <c r="O70" s="962"/>
      <c r="P70" s="1181">
        <v>3</v>
      </c>
      <c r="Q70" s="1181"/>
      <c r="R70" s="962">
        <v>11445.11</v>
      </c>
      <c r="S70" s="962">
        <f t="shared" si="1"/>
        <v>0</v>
      </c>
    </row>
    <row r="71" spans="1:19" ht="15" x14ac:dyDescent="0.2">
      <c r="A71" s="966">
        <v>64</v>
      </c>
      <c r="B71" s="1044">
        <v>41801</v>
      </c>
      <c r="C71" s="1190" t="s">
        <v>125</v>
      </c>
      <c r="D71" s="1194">
        <v>61</v>
      </c>
      <c r="E71" s="1194">
        <v>617</v>
      </c>
      <c r="F71" s="335"/>
      <c r="G71" s="335">
        <v>1</v>
      </c>
      <c r="H71" s="1812" t="s">
        <v>1003</v>
      </c>
      <c r="I71" s="1813"/>
      <c r="J71" s="1813" t="s">
        <v>968</v>
      </c>
      <c r="K71" s="335" t="s">
        <v>140</v>
      </c>
      <c r="L71" s="1047">
        <v>5723</v>
      </c>
      <c r="M71" s="339">
        <v>10</v>
      </c>
      <c r="N71" s="340">
        <f>IF(M71=0,"N/A",+L71/M71)</f>
        <v>572.29999999999995</v>
      </c>
      <c r="O71" s="1675">
        <f>IF(M71=0,"N/A",+N71/12)</f>
        <v>47.691666666666663</v>
      </c>
      <c r="P71" s="1172">
        <v>2</v>
      </c>
      <c r="Q71" s="1172">
        <v>10</v>
      </c>
      <c r="R71" s="340">
        <f>IF(M71=0,"N/A",+N71*P71+O71*Q71)</f>
        <v>1621.5166666666664</v>
      </c>
      <c r="S71" s="340">
        <f t="shared" si="1"/>
        <v>4101.4833333333336</v>
      </c>
    </row>
    <row r="72" spans="1:19" ht="15" x14ac:dyDescent="0.2">
      <c r="A72" s="966">
        <v>65</v>
      </c>
      <c r="B72" s="334">
        <v>41486</v>
      </c>
      <c r="C72" s="1190" t="s">
        <v>125</v>
      </c>
      <c r="D72" s="335">
        <v>61</v>
      </c>
      <c r="E72" s="335">
        <v>617</v>
      </c>
      <c r="F72" s="966"/>
      <c r="G72" s="335">
        <v>1</v>
      </c>
      <c r="H72" s="1814" t="s">
        <v>39</v>
      </c>
      <c r="I72" s="1815"/>
      <c r="J72" s="1815"/>
      <c r="K72" s="335" t="s">
        <v>140</v>
      </c>
      <c r="L72" s="1193">
        <v>4130</v>
      </c>
      <c r="M72" s="1171">
        <v>10</v>
      </c>
      <c r="N72" s="340">
        <f>IF(M72=0,"N/A",+L72/M72)</f>
        <v>413</v>
      </c>
      <c r="O72" s="1675">
        <f>IF(M72=0,"N/A",+N72/12)</f>
        <v>34.416666666666664</v>
      </c>
      <c r="P72" s="1172">
        <v>3</v>
      </c>
      <c r="Q72" s="1172">
        <v>9</v>
      </c>
      <c r="R72" s="340">
        <f>IF(M72=0,"N/A",+N72*P72+O72*Q72)</f>
        <v>1548.75</v>
      </c>
      <c r="S72" s="340">
        <f>IF(M72=0,"N/A",+L72-R72)</f>
        <v>2581.25</v>
      </c>
    </row>
    <row r="73" spans="1:19" ht="15" x14ac:dyDescent="0.2">
      <c r="A73" s="966">
        <v>66</v>
      </c>
      <c r="B73" s="334">
        <v>37473</v>
      </c>
      <c r="C73" s="1190" t="s">
        <v>125</v>
      </c>
      <c r="D73" s="335">
        <v>61</v>
      </c>
      <c r="E73" s="335">
        <v>617</v>
      </c>
      <c r="F73" s="1170"/>
      <c r="G73" s="335">
        <v>1</v>
      </c>
      <c r="H73" s="1814" t="s">
        <v>93</v>
      </c>
      <c r="I73" s="1813" t="s">
        <v>132</v>
      </c>
      <c r="J73" s="1813" t="s">
        <v>42</v>
      </c>
      <c r="K73" s="335" t="s">
        <v>140</v>
      </c>
      <c r="L73" s="1047">
        <v>2578</v>
      </c>
      <c r="M73" s="339">
        <v>10</v>
      </c>
      <c r="N73" s="962"/>
      <c r="O73" s="962"/>
      <c r="P73" s="1202">
        <v>5</v>
      </c>
      <c r="Q73" s="1202"/>
      <c r="R73" s="962">
        <v>2578</v>
      </c>
      <c r="S73" s="962">
        <f t="shared" ref="S73:S79" si="4">IF(M73=0,"N/A",+L73-R73)</f>
        <v>0</v>
      </c>
    </row>
    <row r="74" spans="1:19" ht="15" x14ac:dyDescent="0.2">
      <c r="A74" s="966">
        <v>67</v>
      </c>
      <c r="B74" s="1044">
        <v>41789</v>
      </c>
      <c r="C74" s="1190" t="s">
        <v>125</v>
      </c>
      <c r="D74" s="1194">
        <v>61</v>
      </c>
      <c r="E74" s="1194">
        <v>617</v>
      </c>
      <c r="F74" s="335"/>
      <c r="G74" s="335">
        <v>1</v>
      </c>
      <c r="H74" s="1812" t="s">
        <v>152</v>
      </c>
      <c r="I74" s="1813" t="s">
        <v>1001</v>
      </c>
      <c r="J74" s="1813" t="s">
        <v>1002</v>
      </c>
      <c r="K74" s="335" t="s">
        <v>1568</v>
      </c>
      <c r="L74" s="1047">
        <v>229657.5</v>
      </c>
      <c r="M74" s="339">
        <v>10</v>
      </c>
      <c r="N74" s="340">
        <f>IF(M74=0,"N/A",+L74/M74)</f>
        <v>22965.75</v>
      </c>
      <c r="O74" s="1675">
        <f>IF(M74=0,"N/A",+N74/12)</f>
        <v>1913.8125</v>
      </c>
      <c r="P74" s="341">
        <v>2</v>
      </c>
      <c r="Q74" s="341">
        <v>11</v>
      </c>
      <c r="R74" s="340">
        <f>IF(M74=0,"N/A",+N74*P74+O74*Q74)</f>
        <v>66983.4375</v>
      </c>
      <c r="S74" s="340">
        <f t="shared" si="4"/>
        <v>162674.0625</v>
      </c>
    </row>
    <row r="75" spans="1:19" ht="15" x14ac:dyDescent="0.2">
      <c r="A75" s="966">
        <v>68</v>
      </c>
      <c r="B75" s="334">
        <v>36085</v>
      </c>
      <c r="C75" s="1190" t="s">
        <v>125</v>
      </c>
      <c r="D75" s="335">
        <v>61</v>
      </c>
      <c r="E75" s="335">
        <v>617</v>
      </c>
      <c r="F75" s="1170"/>
      <c r="G75" s="335">
        <v>1</v>
      </c>
      <c r="H75" s="1812" t="s">
        <v>49</v>
      </c>
      <c r="I75" s="1813"/>
      <c r="J75" s="1813"/>
      <c r="K75" s="335" t="s">
        <v>1568</v>
      </c>
      <c r="L75" s="1047">
        <v>1500</v>
      </c>
      <c r="M75" s="339">
        <v>10</v>
      </c>
      <c r="N75" s="962"/>
      <c r="O75" s="1676"/>
      <c r="P75" s="1181">
        <v>10</v>
      </c>
      <c r="Q75" s="1181"/>
      <c r="R75" s="962">
        <v>1500</v>
      </c>
      <c r="S75" s="962">
        <f t="shared" si="4"/>
        <v>0</v>
      </c>
    </row>
    <row r="76" spans="1:19" ht="15" x14ac:dyDescent="0.2">
      <c r="A76" s="966">
        <v>69</v>
      </c>
      <c r="B76" s="334">
        <v>39051</v>
      </c>
      <c r="C76" s="1190" t="s">
        <v>125</v>
      </c>
      <c r="D76" s="335">
        <v>61</v>
      </c>
      <c r="E76" s="335">
        <v>617</v>
      </c>
      <c r="F76" s="335"/>
      <c r="G76" s="335">
        <v>1</v>
      </c>
      <c r="H76" s="1812" t="s">
        <v>190</v>
      </c>
      <c r="I76" s="1813"/>
      <c r="J76" s="1813" t="s">
        <v>19</v>
      </c>
      <c r="K76" s="335" t="s">
        <v>1568</v>
      </c>
      <c r="L76" s="1047">
        <v>2177.29</v>
      </c>
      <c r="M76" s="339">
        <v>10</v>
      </c>
      <c r="N76" s="962"/>
      <c r="O76" s="1676">
        <f>IF(M76=0,"N/A",+N76/12)</f>
        <v>0</v>
      </c>
      <c r="P76" s="1181">
        <v>10</v>
      </c>
      <c r="Q76" s="1181"/>
      <c r="R76" s="962">
        <v>2177.29</v>
      </c>
      <c r="S76" s="962">
        <f t="shared" si="4"/>
        <v>0</v>
      </c>
    </row>
    <row r="77" spans="1:19" ht="30" x14ac:dyDescent="0.2">
      <c r="A77" s="966">
        <v>70</v>
      </c>
      <c r="B77" s="334">
        <v>42517</v>
      </c>
      <c r="C77" s="1190" t="s">
        <v>125</v>
      </c>
      <c r="D77" s="335">
        <v>61</v>
      </c>
      <c r="E77" s="335">
        <v>617</v>
      </c>
      <c r="F77" s="335"/>
      <c r="G77" s="335">
        <v>1</v>
      </c>
      <c r="H77" s="1812" t="s">
        <v>1570</v>
      </c>
      <c r="I77" s="1813" t="s">
        <v>1444</v>
      </c>
      <c r="J77" s="1813" t="s">
        <v>1445</v>
      </c>
      <c r="K77" s="335" t="s">
        <v>1630</v>
      </c>
      <c r="L77" s="1047">
        <v>10043.92</v>
      </c>
      <c r="M77" s="339">
        <v>10</v>
      </c>
      <c r="N77" s="340">
        <f>IF(M77=0,"N/A",+L77/M77)</f>
        <v>1004.3920000000001</v>
      </c>
      <c r="O77" s="1675">
        <f>IF(M77=0,"N/A",+N77/12)</f>
        <v>83.699333333333342</v>
      </c>
      <c r="P77" s="341"/>
      <c r="Q77" s="341">
        <v>11</v>
      </c>
      <c r="R77" s="340">
        <f>IF(M77=0,"N/A",+N77*P77+O77*Q77)</f>
        <v>920.69266666666681</v>
      </c>
      <c r="S77" s="340">
        <f t="shared" si="4"/>
        <v>9123.2273333333324</v>
      </c>
    </row>
    <row r="78" spans="1:19" ht="15" x14ac:dyDescent="0.2">
      <c r="A78" s="966">
        <v>71</v>
      </c>
      <c r="B78" s="334">
        <v>42517</v>
      </c>
      <c r="C78" s="1190" t="s">
        <v>125</v>
      </c>
      <c r="D78" s="335">
        <v>61</v>
      </c>
      <c r="E78" s="335">
        <v>617</v>
      </c>
      <c r="F78" s="335"/>
      <c r="G78" s="335">
        <v>1</v>
      </c>
      <c r="H78" s="1812" t="s">
        <v>779</v>
      </c>
      <c r="I78" s="1813" t="s">
        <v>1446</v>
      </c>
      <c r="J78" s="1813" t="s">
        <v>1445</v>
      </c>
      <c r="K78" s="335" t="s">
        <v>1630</v>
      </c>
      <c r="L78" s="1047">
        <v>18209.11</v>
      </c>
      <c r="M78" s="339">
        <v>10</v>
      </c>
      <c r="N78" s="340">
        <f>IF(M78=0,"N/A",+L78/M78)</f>
        <v>1820.9110000000001</v>
      </c>
      <c r="O78" s="1675">
        <f>IF(M78=0,"N/A",+N78/12)</f>
        <v>151.74258333333333</v>
      </c>
      <c r="P78" s="341"/>
      <c r="Q78" s="341">
        <v>11</v>
      </c>
      <c r="R78" s="340">
        <f>IF(M78=0,"N/A",+N78*P78+O78*Q78)</f>
        <v>1669.1684166666666</v>
      </c>
      <c r="S78" s="340">
        <f t="shared" si="4"/>
        <v>16539.941583333333</v>
      </c>
    </row>
    <row r="79" spans="1:19" ht="15" x14ac:dyDescent="0.2">
      <c r="A79" s="966">
        <v>72</v>
      </c>
      <c r="B79" s="334">
        <v>42445</v>
      </c>
      <c r="C79" s="1190" t="s">
        <v>125</v>
      </c>
      <c r="D79" s="335">
        <v>61</v>
      </c>
      <c r="E79" s="335">
        <v>617</v>
      </c>
      <c r="F79" s="335"/>
      <c r="G79" s="335">
        <v>1</v>
      </c>
      <c r="H79" s="1812" t="s">
        <v>78</v>
      </c>
      <c r="I79" s="1813">
        <v>72088</v>
      </c>
      <c r="J79" s="1813" t="s">
        <v>1447</v>
      </c>
      <c r="K79" s="335"/>
      <c r="L79" s="1047">
        <v>11255.01</v>
      </c>
      <c r="M79" s="339">
        <v>5</v>
      </c>
      <c r="N79" s="340">
        <f>IF(M79=0,"N/A",+L79/M79)</f>
        <v>2251.002</v>
      </c>
      <c r="O79" s="1675">
        <f>IF(M79=0,"N/A",+N79/12)</f>
        <v>187.58349999999999</v>
      </c>
      <c r="P79" s="341">
        <v>1</v>
      </c>
      <c r="Q79" s="341">
        <v>1</v>
      </c>
      <c r="R79" s="340">
        <f>IF(M79=0,"N/A",+N79*P79+O79*Q79)</f>
        <v>2438.5855000000001</v>
      </c>
      <c r="S79" s="340">
        <f t="shared" si="4"/>
        <v>8816.424500000001</v>
      </c>
    </row>
    <row r="80" spans="1:19" ht="15" x14ac:dyDescent="0.2">
      <c r="A80" s="966">
        <v>73</v>
      </c>
      <c r="B80" s="334">
        <v>42641</v>
      </c>
      <c r="C80" s="1190" t="s">
        <v>125</v>
      </c>
      <c r="D80" s="335">
        <v>61</v>
      </c>
      <c r="E80" s="335">
        <v>614</v>
      </c>
      <c r="F80" s="335"/>
      <c r="G80" s="335">
        <v>1</v>
      </c>
      <c r="H80" s="1812" t="s">
        <v>932</v>
      </c>
      <c r="I80" s="1813"/>
      <c r="J80" s="1813" t="s">
        <v>28</v>
      </c>
      <c r="K80" s="335" t="s">
        <v>140</v>
      </c>
      <c r="L80" s="1047">
        <v>4016</v>
      </c>
      <c r="M80" s="339">
        <v>3</v>
      </c>
      <c r="N80" s="340">
        <f>IF(M80=0,"N/A",+L80/M80)</f>
        <v>1338.6666666666667</v>
      </c>
      <c r="O80" s="1675">
        <f>IF(M80=0,"N/A",+N80/12)</f>
        <v>111.55555555555556</v>
      </c>
      <c r="P80" s="341"/>
      <c r="Q80" s="341">
        <v>7</v>
      </c>
      <c r="R80" s="340">
        <f>IF(M80=0,"N/A",+N80*P80+O80*Q80)</f>
        <v>780.88888888888891</v>
      </c>
      <c r="S80" s="340">
        <f>IF(M80=0,"N/A",+L80-R80)</f>
        <v>3235.1111111111113</v>
      </c>
    </row>
    <row r="81" spans="1:20" ht="15" x14ac:dyDescent="0.2">
      <c r="A81" s="966">
        <v>74</v>
      </c>
      <c r="B81" s="1044">
        <v>42669</v>
      </c>
      <c r="C81" s="1045">
        <v>6</v>
      </c>
      <c r="D81" s="335">
        <v>61</v>
      </c>
      <c r="E81" s="335">
        <v>614</v>
      </c>
      <c r="F81" s="335"/>
      <c r="G81" s="335">
        <v>1</v>
      </c>
      <c r="H81" s="1170" t="s">
        <v>1390</v>
      </c>
      <c r="I81" s="335"/>
      <c r="J81" s="335" t="s">
        <v>1391</v>
      </c>
      <c r="K81" s="335" t="s">
        <v>1599</v>
      </c>
      <c r="L81" s="1047">
        <v>13711.14</v>
      </c>
      <c r="M81" s="339">
        <v>3</v>
      </c>
      <c r="N81" s="340">
        <v>4570.38</v>
      </c>
      <c r="O81" s="1675">
        <v>380.87</v>
      </c>
      <c r="P81" s="341"/>
      <c r="Q81" s="341">
        <v>6</v>
      </c>
      <c r="R81" s="340">
        <v>761.74</v>
      </c>
      <c r="S81" s="340">
        <f>IF(M81=0,"N/A",+L81-R81)</f>
        <v>12949.4</v>
      </c>
    </row>
    <row r="82" spans="1:20" ht="15" x14ac:dyDescent="0.3">
      <c r="A82" s="966"/>
      <c r="B82" s="249">
        <v>41017</v>
      </c>
      <c r="C82" s="424" t="s">
        <v>439</v>
      </c>
      <c r="D82" s="250">
        <v>61</v>
      </c>
      <c r="E82" s="505">
        <v>617</v>
      </c>
      <c r="F82" s="251"/>
      <c r="G82" s="252">
        <v>1</v>
      </c>
      <c r="H82" s="253" t="s">
        <v>1152</v>
      </c>
      <c r="I82" s="254">
        <v>21991</v>
      </c>
      <c r="J82" s="254" t="s">
        <v>65</v>
      </c>
      <c r="K82" s="408" t="s">
        <v>1748</v>
      </c>
      <c r="L82" s="255">
        <v>4170</v>
      </c>
      <c r="M82" s="256">
        <v>10</v>
      </c>
      <c r="N82" s="209">
        <f>IF(M82=0,"N/A",+L82/M82)</f>
        <v>417</v>
      </c>
      <c r="O82" s="1797">
        <f>IF(M82=0,"N/A",+N82/12)</f>
        <v>34.75</v>
      </c>
      <c r="P82" s="257">
        <v>5</v>
      </c>
      <c r="Q82" s="257"/>
      <c r="R82" s="209">
        <f>IF(M82=0,"N/A",+N82*P82+O82*Q82)</f>
        <v>2085</v>
      </c>
      <c r="S82" s="340">
        <f>IF(M82=0,"N/A",+L82-R82)</f>
        <v>2085</v>
      </c>
      <c r="T82" t="s">
        <v>52</v>
      </c>
    </row>
    <row r="83" spans="1:20" ht="15.75" x14ac:dyDescent="0.35">
      <c r="A83" s="228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205">
        <f>SUM(L15:L81)</f>
        <v>545032.68999999994</v>
      </c>
      <c r="M83" s="313"/>
      <c r="N83" s="1457">
        <f>SUM(N16:N81)</f>
        <v>44244.033999999992</v>
      </c>
      <c r="O83" s="1457">
        <f>SUM(O16:O82)</f>
        <v>3721.7578333333336</v>
      </c>
      <c r="P83" s="1457"/>
      <c r="Q83" s="1457"/>
      <c r="R83" s="1457">
        <f>SUM(R16:R81)</f>
        <v>283289.81974999991</v>
      </c>
      <c r="S83" s="1458">
        <v>256299.17</v>
      </c>
      <c r="T83" s="68"/>
    </row>
    <row r="84" spans="1:20" x14ac:dyDescent="0.2">
      <c r="D84" s="1677"/>
      <c r="E84" s="1677"/>
      <c r="F84" s="11"/>
      <c r="G84" s="11"/>
      <c r="H84" s="9"/>
      <c r="I84" s="9"/>
      <c r="J84" s="12"/>
      <c r="K84" s="12"/>
      <c r="L84" s="12"/>
      <c r="S84" s="1460"/>
    </row>
    <row r="85" spans="1:20" x14ac:dyDescent="0.2">
      <c r="D85" s="1677">
        <v>611</v>
      </c>
      <c r="E85" s="1678">
        <v>200.4</v>
      </c>
      <c r="F85" s="11"/>
      <c r="G85" s="11"/>
      <c r="H85" s="9"/>
      <c r="I85" s="9"/>
      <c r="J85" s="12"/>
      <c r="K85" s="12"/>
      <c r="L85" s="12"/>
      <c r="S85" s="1459"/>
    </row>
    <row r="86" spans="1:20" x14ac:dyDescent="0.2">
      <c r="D86" s="1677">
        <v>613</v>
      </c>
      <c r="E86" s="1678">
        <v>154.61000000000001</v>
      </c>
      <c r="F86" s="11"/>
      <c r="G86" s="11"/>
      <c r="H86" s="9"/>
      <c r="I86" s="9"/>
      <c r="J86" s="12"/>
      <c r="K86" s="12"/>
      <c r="L86" s="12"/>
      <c r="S86" s="1459">
        <f>+S83+R83</f>
        <v>539588.98974999995</v>
      </c>
    </row>
    <row r="87" spans="1:20" x14ac:dyDescent="0.2">
      <c r="D87" s="1677">
        <v>614</v>
      </c>
      <c r="E87" s="1678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77">
        <v>617</v>
      </c>
      <c r="E88" s="1678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77"/>
      <c r="E89" s="1678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77"/>
      <c r="E90" s="1677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870"/>
      <c r="H93" s="1870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58"/>
      <c r="Q94" s="1058"/>
      <c r="R94" s="1058"/>
      <c r="S94" s="1058"/>
    </row>
    <row r="95" spans="1:20" x14ac:dyDescent="0.2">
      <c r="A95" s="1862" t="s">
        <v>51</v>
      </c>
      <c r="B95" s="1862"/>
      <c r="C95" s="1862"/>
      <c r="D95" s="1862"/>
      <c r="E95" s="1862"/>
      <c r="F95" s="1862"/>
      <c r="G95" s="1862"/>
      <c r="H95" s="1217"/>
      <c r="I95" s="1863" t="s">
        <v>1622</v>
      </c>
      <c r="J95" s="1863"/>
      <c r="K95" s="1863"/>
      <c r="L95" s="1863"/>
      <c r="M95" s="1863"/>
      <c r="O95" s="34"/>
      <c r="P95" s="1862" t="s">
        <v>1623</v>
      </c>
      <c r="Q95" s="1862"/>
      <c r="R95" s="1862"/>
      <c r="S95" s="1862"/>
    </row>
    <row r="105" spans="19:20" x14ac:dyDescent="0.2">
      <c r="S105" s="962" t="e">
        <f>IF(#REF!=0,"N/A",+#REF!-#REF!)</f>
        <v>#REF!</v>
      </c>
      <c r="T105" t="s">
        <v>1613</v>
      </c>
    </row>
    <row r="106" spans="19:20" x14ac:dyDescent="0.2">
      <c r="S106" s="340" t="e">
        <f>IF(#REF!=0,"N/A",+#REF!-#REF!)</f>
        <v>#REF!</v>
      </c>
    </row>
    <row r="107" spans="19:20" x14ac:dyDescent="0.2">
      <c r="S107" s="962" t="e">
        <f>IF(#REF!=0,"N/A",+#REF!-#REF!)</f>
        <v>#REF!</v>
      </c>
      <c r="T107" s="43"/>
    </row>
    <row r="108" spans="19:20" x14ac:dyDescent="0.2">
      <c r="S108" s="962" t="e">
        <f>IF(#REF!=0,"N/A",+#REF!-#REF!)</f>
        <v>#REF!</v>
      </c>
      <c r="T108" s="791" t="s">
        <v>1610</v>
      </c>
    </row>
    <row r="109" spans="19:20" x14ac:dyDescent="0.2">
      <c r="S109" s="340" t="e">
        <f>IF(#REF!=0,"N/A",+#REF!-#REF!)</f>
        <v>#REF!</v>
      </c>
    </row>
    <row r="110" spans="19:20" x14ac:dyDescent="0.2">
      <c r="S110" s="962" t="e">
        <f>IF(#REF!=0,"N/A",+#REF!-#REF!)</f>
        <v>#REF!</v>
      </c>
    </row>
    <row r="111" spans="19:20" x14ac:dyDescent="0.2">
      <c r="S111" s="340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topLeftCell="E7" zoomScale="90" zoomScaleNormal="90" workbookViewId="0">
      <selection activeCell="K16" sqref="K16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6.14062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67" t="s">
        <v>0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1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2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3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ht="12" customHeight="1" x14ac:dyDescent="0.2">
      <c r="A15" s="496" t="s">
        <v>1642</v>
      </c>
      <c r="B15" s="496"/>
      <c r="C15" s="496"/>
      <c r="D15" s="496"/>
      <c r="E15" s="496"/>
      <c r="F15" s="496"/>
      <c r="G15" s="496"/>
      <c r="H15" s="496"/>
      <c r="I15" s="496"/>
      <c r="J15" s="496" t="s">
        <v>1766</v>
      </c>
      <c r="K15" s="496" t="s">
        <v>1767</v>
      </c>
      <c r="L15" s="496"/>
      <c r="M15" s="496"/>
      <c r="N15" s="496"/>
      <c r="O15" s="496"/>
      <c r="P15" s="496"/>
      <c r="Q15" s="496"/>
      <c r="R15" s="496"/>
      <c r="S15" s="496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57" customFormat="1" ht="36" x14ac:dyDescent="0.2">
      <c r="A17" s="972" t="s">
        <v>4</v>
      </c>
      <c r="B17" s="972" t="s">
        <v>5</v>
      </c>
      <c r="C17" s="1055" t="s">
        <v>1629</v>
      </c>
      <c r="D17" s="1055" t="s">
        <v>7</v>
      </c>
      <c r="E17" s="1055" t="s">
        <v>1614</v>
      </c>
      <c r="F17" s="972" t="s">
        <v>9</v>
      </c>
      <c r="G17" s="972" t="s">
        <v>10</v>
      </c>
      <c r="H17" s="1056" t="s">
        <v>11</v>
      </c>
      <c r="I17" s="972" t="s">
        <v>12</v>
      </c>
      <c r="J17" s="972" t="s">
        <v>13</v>
      </c>
      <c r="K17" s="972" t="s">
        <v>820</v>
      </c>
      <c r="L17" s="1056" t="s">
        <v>1615</v>
      </c>
      <c r="M17" s="1059" t="s">
        <v>1618</v>
      </c>
      <c r="N17" s="1060" t="s">
        <v>1617</v>
      </c>
      <c r="O17" s="1060" t="s">
        <v>1616</v>
      </c>
      <c r="P17" s="1061" t="s">
        <v>1620</v>
      </c>
      <c r="Q17" s="1060" t="s">
        <v>1619</v>
      </c>
      <c r="R17" s="1061" t="s">
        <v>1736</v>
      </c>
      <c r="S17" s="1061" t="s">
        <v>1621</v>
      </c>
    </row>
    <row r="18" spans="1:20" x14ac:dyDescent="0.2">
      <c r="A18" s="229">
        <v>1</v>
      </c>
      <c r="B18" s="229">
        <v>2</v>
      </c>
      <c r="C18" s="229">
        <v>3</v>
      </c>
      <c r="D18" s="229">
        <v>4</v>
      </c>
      <c r="E18" s="229">
        <v>5</v>
      </c>
      <c r="F18" s="229">
        <v>6</v>
      </c>
      <c r="G18" s="229">
        <v>7</v>
      </c>
      <c r="H18" s="229">
        <v>8</v>
      </c>
      <c r="I18" s="229">
        <v>9</v>
      </c>
      <c r="J18" s="229">
        <v>10</v>
      </c>
      <c r="K18" s="229">
        <v>11</v>
      </c>
      <c r="L18" s="229">
        <v>12</v>
      </c>
      <c r="M18" s="229">
        <v>13</v>
      </c>
      <c r="N18" s="229">
        <v>14</v>
      </c>
      <c r="O18" s="229">
        <v>15</v>
      </c>
      <c r="P18" s="229">
        <v>16</v>
      </c>
      <c r="Q18" s="229">
        <v>17</v>
      </c>
      <c r="R18" s="229">
        <v>18</v>
      </c>
      <c r="S18" s="229">
        <v>19</v>
      </c>
    </row>
    <row r="19" spans="1:20" ht="13.5" x14ac:dyDescent="0.25">
      <c r="A19" s="229">
        <v>1</v>
      </c>
      <c r="B19" s="411">
        <v>39722</v>
      </c>
      <c r="C19" s="424" t="s">
        <v>125</v>
      </c>
      <c r="D19" s="408">
        <v>61</v>
      </c>
      <c r="E19" s="408">
        <v>614</v>
      </c>
      <c r="F19" s="412"/>
      <c r="G19" s="408">
        <v>1</v>
      </c>
      <c r="H19" s="716" t="s">
        <v>126</v>
      </c>
      <c r="I19" s="408" t="s">
        <v>127</v>
      </c>
      <c r="J19" s="408" t="s">
        <v>28</v>
      </c>
      <c r="K19" s="408" t="s">
        <v>933</v>
      </c>
      <c r="L19" s="413">
        <v>8353.24</v>
      </c>
      <c r="M19" s="414">
        <v>3</v>
      </c>
      <c r="N19" s="415"/>
      <c r="O19" s="415"/>
      <c r="P19" s="1274">
        <v>3</v>
      </c>
      <c r="Q19" s="1274"/>
      <c r="R19" s="415">
        <v>8353.24</v>
      </c>
      <c r="S19" s="415">
        <f t="shared" ref="S19:S24" si="0">IF(M19=0,"N/A",+L19-R19)</f>
        <v>0</v>
      </c>
    </row>
    <row r="20" spans="1:20" ht="13.5" x14ac:dyDescent="0.25">
      <c r="A20" s="229">
        <v>2</v>
      </c>
      <c r="B20" s="411">
        <v>39722</v>
      </c>
      <c r="C20" s="424" t="s">
        <v>125</v>
      </c>
      <c r="D20" s="408">
        <v>61</v>
      </c>
      <c r="E20" s="408">
        <v>614</v>
      </c>
      <c r="F20" s="412"/>
      <c r="G20" s="408">
        <v>1</v>
      </c>
      <c r="H20" s="716" t="s">
        <v>688</v>
      </c>
      <c r="I20" s="408"/>
      <c r="J20" s="408" t="s">
        <v>129</v>
      </c>
      <c r="K20" s="408" t="s">
        <v>933</v>
      </c>
      <c r="L20" s="413">
        <v>1934.76</v>
      </c>
      <c r="M20" s="414">
        <v>3</v>
      </c>
      <c r="N20" s="415"/>
      <c r="O20" s="415"/>
      <c r="P20" s="1274">
        <v>3</v>
      </c>
      <c r="Q20" s="1274"/>
      <c r="R20" s="415">
        <v>1934.76</v>
      </c>
      <c r="S20" s="415">
        <f t="shared" si="0"/>
        <v>0</v>
      </c>
    </row>
    <row r="21" spans="1:20" ht="13.5" x14ac:dyDescent="0.25">
      <c r="A21" s="229">
        <v>3</v>
      </c>
      <c r="B21" s="411">
        <v>41799</v>
      </c>
      <c r="C21" s="424" t="s">
        <v>125</v>
      </c>
      <c r="D21" s="509">
        <v>61</v>
      </c>
      <c r="E21" s="509" t="s">
        <v>1106</v>
      </c>
      <c r="F21" s="509"/>
      <c r="G21" s="509">
        <v>1</v>
      </c>
      <c r="H21" s="412" t="s">
        <v>31</v>
      </c>
      <c r="I21" s="408"/>
      <c r="J21" s="408" t="s">
        <v>987</v>
      </c>
      <c r="K21" s="408" t="s">
        <v>933</v>
      </c>
      <c r="L21" s="413">
        <v>6672</v>
      </c>
      <c r="M21" s="414">
        <v>3</v>
      </c>
      <c r="N21" s="410">
        <f>IF(M21=0,"N/A",+L21/M21)</f>
        <v>2224</v>
      </c>
      <c r="O21" s="410">
        <f>IF(M21=0,"N/A",+N21/12)</f>
        <v>185.33333333333334</v>
      </c>
      <c r="P21" s="1275">
        <v>2</v>
      </c>
      <c r="Q21" s="1275">
        <v>9</v>
      </c>
      <c r="R21" s="410">
        <f>IF(M21=0,"N/A",+N21*P21+O21*Q21)</f>
        <v>6116</v>
      </c>
      <c r="S21" s="410">
        <f t="shared" si="0"/>
        <v>556</v>
      </c>
    </row>
    <row r="22" spans="1:20" ht="13.5" x14ac:dyDescent="0.25">
      <c r="A22" s="229">
        <v>4</v>
      </c>
      <c r="B22" s="1138">
        <v>41799</v>
      </c>
      <c r="C22" s="424" t="s">
        <v>125</v>
      </c>
      <c r="D22" s="509">
        <v>61</v>
      </c>
      <c r="E22" s="509" t="s">
        <v>1109</v>
      </c>
      <c r="F22" s="509"/>
      <c r="G22" s="509">
        <v>1</v>
      </c>
      <c r="H22" s="412" t="s">
        <v>978</v>
      </c>
      <c r="I22" s="408"/>
      <c r="J22" s="408" t="s">
        <v>73</v>
      </c>
      <c r="K22" s="408" t="s">
        <v>933</v>
      </c>
      <c r="L22" s="413">
        <v>1653</v>
      </c>
      <c r="M22" s="414">
        <v>3</v>
      </c>
      <c r="N22" s="410">
        <f>IF(M22=0,"N/A",+L22/M22)</f>
        <v>551</v>
      </c>
      <c r="O22" s="410">
        <f>IF(M22=0,"N/A",+N22/12)</f>
        <v>45.916666666666664</v>
      </c>
      <c r="P22" s="1275">
        <v>2</v>
      </c>
      <c r="Q22" s="1275">
        <v>9</v>
      </c>
      <c r="R22" s="410">
        <f>IF(M22=0,"N/A",+N22*P22+O22*Q22)</f>
        <v>1515.25</v>
      </c>
      <c r="S22" s="410">
        <f t="shared" si="0"/>
        <v>137.75</v>
      </c>
    </row>
    <row r="23" spans="1:20" ht="13.5" x14ac:dyDescent="0.25">
      <c r="A23" s="229">
        <v>5</v>
      </c>
      <c r="B23" s="411">
        <v>36889</v>
      </c>
      <c r="C23" s="424" t="s">
        <v>125</v>
      </c>
      <c r="D23" s="408">
        <v>61</v>
      </c>
      <c r="E23" s="408">
        <v>617</v>
      </c>
      <c r="F23" s="412">
        <v>125116</v>
      </c>
      <c r="G23" s="408">
        <v>1</v>
      </c>
      <c r="H23" s="716" t="s">
        <v>131</v>
      </c>
      <c r="I23" s="408"/>
      <c r="J23" s="408" t="s">
        <v>19</v>
      </c>
      <c r="K23" s="408" t="s">
        <v>933</v>
      </c>
      <c r="L23" s="413">
        <v>2494</v>
      </c>
      <c r="M23" s="414">
        <v>10</v>
      </c>
      <c r="N23" s="415"/>
      <c r="O23" s="415"/>
      <c r="P23" s="1274">
        <v>10</v>
      </c>
      <c r="Q23" s="1274"/>
      <c r="R23" s="415">
        <v>2494</v>
      </c>
      <c r="S23" s="415">
        <f t="shared" si="0"/>
        <v>0</v>
      </c>
    </row>
    <row r="24" spans="1:20" ht="13.5" x14ac:dyDescent="0.25">
      <c r="A24" s="229">
        <v>6</v>
      </c>
      <c r="B24" s="411">
        <v>39163</v>
      </c>
      <c r="C24" s="424" t="s">
        <v>125</v>
      </c>
      <c r="D24" s="408">
        <v>61</v>
      </c>
      <c r="E24" s="408">
        <v>617</v>
      </c>
      <c r="F24" s="412"/>
      <c r="G24" s="408">
        <v>1</v>
      </c>
      <c r="H24" s="716" t="s">
        <v>347</v>
      </c>
      <c r="I24" s="408"/>
      <c r="J24" s="408" t="s">
        <v>19</v>
      </c>
      <c r="K24" s="408" t="s">
        <v>1643</v>
      </c>
      <c r="L24" s="413">
        <v>8661.6299999999992</v>
      </c>
      <c r="M24" s="414">
        <v>10</v>
      </c>
      <c r="N24" s="415"/>
      <c r="O24" s="415"/>
      <c r="P24" s="1274">
        <v>10</v>
      </c>
      <c r="Q24" s="1274"/>
      <c r="R24" s="415">
        <v>8661.6299999999992</v>
      </c>
      <c r="S24" s="415">
        <f t="shared" si="0"/>
        <v>0</v>
      </c>
      <c r="T24" t="s">
        <v>1644</v>
      </c>
    </row>
    <row r="25" spans="1:20" ht="13.5" x14ac:dyDescent="0.25">
      <c r="A25" s="1063"/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276">
        <f>SUM(L19:L24)</f>
        <v>29768.629999999997</v>
      </c>
      <c r="M25" s="1276"/>
      <c r="N25" s="1276">
        <f t="shared" ref="N25:S25" si="1">SUM(N19:N24)</f>
        <v>2775</v>
      </c>
      <c r="O25" s="1276">
        <f t="shared" si="1"/>
        <v>231.25</v>
      </c>
      <c r="P25" s="1276"/>
      <c r="Q25" s="1276"/>
      <c r="R25" s="1276">
        <f t="shared" si="1"/>
        <v>29074.879999999997</v>
      </c>
      <c r="S25" s="1276">
        <f t="shared" si="1"/>
        <v>693.75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62">
        <v>613</v>
      </c>
      <c r="D27" s="1673">
        <v>185.33</v>
      </c>
    </row>
    <row r="28" spans="1:20" x14ac:dyDescent="0.2">
      <c r="C28" s="1662">
        <v>2392</v>
      </c>
      <c r="D28" s="1673">
        <v>45.92</v>
      </c>
    </row>
    <row r="29" spans="1:20" x14ac:dyDescent="0.2">
      <c r="C29" s="1662"/>
      <c r="D29" s="1669">
        <f>SUM(D27:D28)</f>
        <v>231.25</v>
      </c>
    </row>
    <row r="30" spans="1:20" x14ac:dyDescent="0.2">
      <c r="C30" s="1662"/>
      <c r="D30" s="1662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58"/>
      <c r="Q31" s="1058"/>
      <c r="R31" s="1058"/>
      <c r="S31" s="1058"/>
    </row>
    <row r="32" spans="1:20" x14ac:dyDescent="0.2">
      <c r="A32" s="1862" t="s">
        <v>51</v>
      </c>
      <c r="B32" s="1862"/>
      <c r="C32" s="1862"/>
      <c r="D32" s="1862"/>
      <c r="E32" s="1862"/>
      <c r="F32" s="1862"/>
      <c r="G32" s="1862"/>
      <c r="H32" s="1217"/>
      <c r="I32" s="1863" t="s">
        <v>1622</v>
      </c>
      <c r="J32" s="1863"/>
      <c r="K32" s="1863"/>
      <c r="L32" s="1863"/>
      <c r="M32" s="1863"/>
      <c r="O32" s="34"/>
      <c r="P32" s="1862" t="s">
        <v>1623</v>
      </c>
      <c r="Q32" s="1862"/>
      <c r="R32" s="1862"/>
      <c r="S32" s="1862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6"/>
  <sheetViews>
    <sheetView topLeftCell="C16" zoomScale="80" zoomScaleNormal="80" workbookViewId="0">
      <selection activeCell="P42" sqref="P42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10" customWidth="1"/>
    <col min="4" max="5" width="11.7109375" customWidth="1"/>
    <col min="6" max="6" width="9" customWidth="1"/>
    <col min="7" max="7" width="7.28515625" customWidth="1"/>
    <col min="8" max="8" width="33.85546875" style="58" customWidth="1"/>
    <col min="9" max="9" width="12.28515625" style="1" customWidth="1"/>
    <col min="10" max="10" width="17.140625" style="1" customWidth="1"/>
    <col min="11" max="11" width="20.140625" customWidth="1"/>
    <col min="12" max="12" width="14.7109375" customWidth="1"/>
    <col min="13" max="13" width="7.85546875" customWidth="1"/>
    <col min="14" max="14" width="16.28515625" customWidth="1"/>
    <col min="15" max="15" width="17" customWidth="1"/>
    <col min="16" max="16" width="6.5703125" customWidth="1"/>
    <col min="17" max="17" width="8.2851562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867" t="s">
        <v>0</v>
      </c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</row>
    <row r="8" spans="1:19" x14ac:dyDescent="0.2">
      <c r="A8" s="1867" t="s">
        <v>1</v>
      </c>
      <c r="B8" s="1867"/>
      <c r="C8" s="1867"/>
      <c r="D8" s="1867"/>
      <c r="E8" s="1867"/>
      <c r="F8" s="1867"/>
      <c r="G8" s="1867"/>
      <c r="H8" s="1867"/>
      <c r="I8" s="1867"/>
      <c r="J8" s="1867"/>
      <c r="K8" s="1867"/>
      <c r="L8" s="1867"/>
      <c r="M8" s="1867"/>
      <c r="N8" s="1867"/>
      <c r="O8" s="1867"/>
      <c r="P8" s="1867"/>
      <c r="Q8" s="1867"/>
      <c r="R8" s="1867"/>
      <c r="S8" s="1867"/>
    </row>
    <row r="9" spans="1:19" x14ac:dyDescent="0.2">
      <c r="A9" s="1867" t="s">
        <v>2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67" t="s">
        <v>3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4" t="s">
        <v>1752</v>
      </c>
      <c r="B11" s="1864"/>
      <c r="C11" s="1864"/>
      <c r="D11" s="1864"/>
      <c r="E11" s="1864"/>
      <c r="F11" s="1864"/>
      <c r="G11" s="1864"/>
      <c r="H11" s="1864"/>
      <c r="I11" s="1864"/>
      <c r="J11" s="1864"/>
      <c r="K11" s="1864"/>
      <c r="L11" s="1864"/>
      <c r="M11" s="1864"/>
      <c r="N11" s="1864"/>
      <c r="O11" s="1864"/>
      <c r="P11" s="1864"/>
      <c r="Q11" s="1864"/>
      <c r="R11" s="1864"/>
      <c r="S11" s="1864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66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57" customFormat="1" ht="48" x14ac:dyDescent="0.2">
      <c r="A13" s="972" t="s">
        <v>4</v>
      </c>
      <c r="B13" s="972" t="s">
        <v>5</v>
      </c>
      <c r="C13" s="1055" t="s">
        <v>1629</v>
      </c>
      <c r="D13" s="1055" t="s">
        <v>7</v>
      </c>
      <c r="E13" s="1055" t="s">
        <v>1614</v>
      </c>
      <c r="F13" s="972" t="s">
        <v>9</v>
      </c>
      <c r="G13" s="972" t="s">
        <v>10</v>
      </c>
      <c r="H13" s="1056" t="s">
        <v>11</v>
      </c>
      <c r="I13" s="972" t="s">
        <v>12</v>
      </c>
      <c r="J13" s="972" t="s">
        <v>13</v>
      </c>
      <c r="K13" s="972" t="s">
        <v>820</v>
      </c>
      <c r="L13" s="1056" t="s">
        <v>1615</v>
      </c>
      <c r="M13" s="1059" t="s">
        <v>1618</v>
      </c>
      <c r="N13" s="1060" t="s">
        <v>1617</v>
      </c>
      <c r="O13" s="1060" t="s">
        <v>1616</v>
      </c>
      <c r="P13" s="1061" t="s">
        <v>1620</v>
      </c>
      <c r="Q13" s="1060" t="s">
        <v>1619</v>
      </c>
      <c r="R13" s="1061" t="s">
        <v>1736</v>
      </c>
      <c r="S13" s="1061" t="s">
        <v>1621</v>
      </c>
    </row>
    <row r="14" spans="1:19" x14ac:dyDescent="0.2">
      <c r="A14" s="966">
        <v>1</v>
      </c>
      <c r="B14" s="336">
        <v>2</v>
      </c>
      <c r="C14" s="966">
        <v>3</v>
      </c>
      <c r="D14" s="336">
        <v>4</v>
      </c>
      <c r="E14" s="966">
        <v>5</v>
      </c>
      <c r="F14" s="336">
        <v>6</v>
      </c>
      <c r="G14" s="966">
        <v>7</v>
      </c>
      <c r="H14" s="336">
        <v>8</v>
      </c>
      <c r="I14" s="966">
        <v>9</v>
      </c>
      <c r="J14" s="336">
        <v>10</v>
      </c>
      <c r="K14" s="966">
        <v>11</v>
      </c>
      <c r="L14" s="336">
        <v>12</v>
      </c>
      <c r="M14" s="966">
        <v>13</v>
      </c>
      <c r="N14" s="336">
        <v>14</v>
      </c>
      <c r="O14" s="966">
        <v>15</v>
      </c>
      <c r="P14" s="336">
        <v>16</v>
      </c>
      <c r="Q14" s="966">
        <v>17</v>
      </c>
      <c r="R14" s="336">
        <v>18</v>
      </c>
      <c r="S14" s="966">
        <v>19</v>
      </c>
    </row>
    <row r="15" spans="1:19" ht="15" x14ac:dyDescent="0.2">
      <c r="A15" s="966">
        <v>1</v>
      </c>
      <c r="B15" s="334">
        <v>40634</v>
      </c>
      <c r="C15" s="1190" t="s">
        <v>125</v>
      </c>
      <c r="D15" s="335">
        <v>61</v>
      </c>
      <c r="E15" s="335">
        <v>614</v>
      </c>
      <c r="F15" s="1170"/>
      <c r="G15" s="335">
        <v>1</v>
      </c>
      <c r="H15" s="1046" t="s">
        <v>234</v>
      </c>
      <c r="I15" s="335"/>
      <c r="J15" s="335" t="s">
        <v>28</v>
      </c>
      <c r="K15" s="335" t="s">
        <v>702</v>
      </c>
      <c r="L15" s="1047">
        <v>18900</v>
      </c>
      <c r="M15" s="339">
        <v>3</v>
      </c>
      <c r="N15" s="962"/>
      <c r="O15" s="962"/>
      <c r="P15" s="1181">
        <v>3</v>
      </c>
      <c r="Q15" s="1181"/>
      <c r="R15" s="962">
        <v>18900</v>
      </c>
      <c r="S15" s="962">
        <f t="shared" ref="S15:S42" si="0">IF(M15=0,"N/A",+L15-R15)</f>
        <v>0</v>
      </c>
    </row>
    <row r="16" spans="1:19" ht="15" x14ac:dyDescent="0.2">
      <c r="A16" s="966">
        <v>2</v>
      </c>
      <c r="B16" s="334">
        <v>40015</v>
      </c>
      <c r="C16" s="1190" t="s">
        <v>125</v>
      </c>
      <c r="D16" s="335">
        <v>61</v>
      </c>
      <c r="E16" s="335">
        <v>614</v>
      </c>
      <c r="F16" s="1170"/>
      <c r="G16" s="335">
        <v>1</v>
      </c>
      <c r="H16" s="1046" t="s">
        <v>432</v>
      </c>
      <c r="I16" s="335"/>
      <c r="J16" s="335" t="s">
        <v>431</v>
      </c>
      <c r="K16" s="335" t="s">
        <v>702</v>
      </c>
      <c r="L16" s="1047">
        <v>6710</v>
      </c>
      <c r="M16" s="339">
        <v>3</v>
      </c>
      <c r="N16" s="962"/>
      <c r="O16" s="962"/>
      <c r="P16" s="1181">
        <v>3</v>
      </c>
      <c r="Q16" s="1181"/>
      <c r="R16" s="962">
        <v>6710</v>
      </c>
      <c r="S16" s="962">
        <f t="shared" si="0"/>
        <v>0</v>
      </c>
    </row>
    <row r="17" spans="1:19" ht="15" x14ac:dyDescent="0.2">
      <c r="A17" s="966">
        <v>3</v>
      </c>
      <c r="B17" s="334">
        <v>40015</v>
      </c>
      <c r="C17" s="1190" t="s">
        <v>125</v>
      </c>
      <c r="D17" s="335">
        <v>61</v>
      </c>
      <c r="E17" s="335">
        <v>614</v>
      </c>
      <c r="F17" s="1170"/>
      <c r="G17" s="335">
        <v>1</v>
      </c>
      <c r="H17" s="1046" t="s">
        <v>88</v>
      </c>
      <c r="I17" s="335"/>
      <c r="J17" s="335" t="s">
        <v>433</v>
      </c>
      <c r="K17" s="335" t="s">
        <v>702</v>
      </c>
      <c r="L17" s="1047">
        <v>200</v>
      </c>
      <c r="M17" s="339">
        <v>3</v>
      </c>
      <c r="N17" s="962"/>
      <c r="O17" s="962"/>
      <c r="P17" s="1181">
        <v>3</v>
      </c>
      <c r="Q17" s="1181"/>
      <c r="R17" s="962">
        <v>200</v>
      </c>
      <c r="S17" s="962">
        <f t="shared" si="0"/>
        <v>0</v>
      </c>
    </row>
    <row r="18" spans="1:19" ht="15" x14ac:dyDescent="0.2">
      <c r="A18" s="966">
        <v>4</v>
      </c>
      <c r="B18" s="334">
        <v>40015</v>
      </c>
      <c r="C18" s="1190" t="s">
        <v>125</v>
      </c>
      <c r="D18" s="335">
        <v>61</v>
      </c>
      <c r="E18" s="335">
        <v>614</v>
      </c>
      <c r="F18" s="1170"/>
      <c r="G18" s="335">
        <v>2</v>
      </c>
      <c r="H18" s="1046" t="s">
        <v>340</v>
      </c>
      <c r="I18" s="335"/>
      <c r="J18" s="335" t="s">
        <v>77</v>
      </c>
      <c r="K18" s="335" t="s">
        <v>702</v>
      </c>
      <c r="L18" s="1047">
        <v>225.01</v>
      </c>
      <c r="M18" s="339">
        <v>3</v>
      </c>
      <c r="N18" s="962"/>
      <c r="O18" s="962"/>
      <c r="P18" s="1181">
        <v>3</v>
      </c>
      <c r="Q18" s="1181"/>
      <c r="R18" s="962">
        <v>225.01</v>
      </c>
      <c r="S18" s="962">
        <f t="shared" si="0"/>
        <v>0</v>
      </c>
    </row>
    <row r="19" spans="1:19" ht="15" x14ac:dyDescent="0.2">
      <c r="A19" s="966">
        <v>5</v>
      </c>
      <c r="B19" s="1044">
        <v>40015</v>
      </c>
      <c r="C19" s="1190" t="s">
        <v>125</v>
      </c>
      <c r="D19" s="335">
        <v>61</v>
      </c>
      <c r="E19" s="335">
        <v>614</v>
      </c>
      <c r="F19" s="1170"/>
      <c r="G19" s="335">
        <v>1</v>
      </c>
      <c r="H19" s="1046" t="s">
        <v>30</v>
      </c>
      <c r="I19" s="335" t="s">
        <v>435</v>
      </c>
      <c r="J19" s="335" t="s">
        <v>434</v>
      </c>
      <c r="K19" s="335" t="s">
        <v>702</v>
      </c>
      <c r="L19" s="1047">
        <v>1620</v>
      </c>
      <c r="M19" s="339">
        <v>3</v>
      </c>
      <c r="N19" s="962"/>
      <c r="O19" s="962"/>
      <c r="P19" s="1181">
        <v>3</v>
      </c>
      <c r="Q19" s="1181"/>
      <c r="R19" s="962">
        <v>1620</v>
      </c>
      <c r="S19" s="962">
        <f t="shared" si="0"/>
        <v>0</v>
      </c>
    </row>
    <row r="20" spans="1:19" ht="15" x14ac:dyDescent="0.2">
      <c r="A20" s="966">
        <v>6</v>
      </c>
      <c r="B20" s="1044">
        <v>40015</v>
      </c>
      <c r="C20" s="1190" t="s">
        <v>125</v>
      </c>
      <c r="D20" s="335">
        <v>61</v>
      </c>
      <c r="E20" s="335">
        <v>614</v>
      </c>
      <c r="F20" s="1170"/>
      <c r="G20" s="335">
        <v>1</v>
      </c>
      <c r="H20" s="1046" t="s">
        <v>31</v>
      </c>
      <c r="I20" s="335"/>
      <c r="J20" s="335"/>
      <c r="K20" s="335" t="s">
        <v>702</v>
      </c>
      <c r="L20" s="1047">
        <v>8689.98</v>
      </c>
      <c r="M20" s="339">
        <v>3</v>
      </c>
      <c r="N20" s="962"/>
      <c r="O20" s="962"/>
      <c r="P20" s="1181">
        <v>3</v>
      </c>
      <c r="Q20" s="1181"/>
      <c r="R20" s="962">
        <v>8689.98</v>
      </c>
      <c r="S20" s="962">
        <f t="shared" si="0"/>
        <v>0</v>
      </c>
    </row>
    <row r="21" spans="1:19" ht="15" x14ac:dyDescent="0.2">
      <c r="A21" s="966">
        <v>7</v>
      </c>
      <c r="B21" s="1044">
        <v>39597</v>
      </c>
      <c r="C21" s="1190" t="s">
        <v>125</v>
      </c>
      <c r="D21" s="335">
        <v>61</v>
      </c>
      <c r="E21" s="335">
        <v>614</v>
      </c>
      <c r="F21" s="1170"/>
      <c r="G21" s="335">
        <v>1</v>
      </c>
      <c r="H21" s="1046" t="s">
        <v>126</v>
      </c>
      <c r="I21" s="335" t="s">
        <v>133</v>
      </c>
      <c r="J21" s="335" t="s">
        <v>72</v>
      </c>
      <c r="K21" s="335" t="s">
        <v>702</v>
      </c>
      <c r="L21" s="1047">
        <v>9164</v>
      </c>
      <c r="M21" s="339">
        <v>3</v>
      </c>
      <c r="N21" s="962"/>
      <c r="O21" s="962"/>
      <c r="P21" s="1181">
        <v>3</v>
      </c>
      <c r="Q21" s="1181"/>
      <c r="R21" s="962">
        <v>9164</v>
      </c>
      <c r="S21" s="962">
        <f t="shared" si="0"/>
        <v>0</v>
      </c>
    </row>
    <row r="22" spans="1:19" ht="15" x14ac:dyDescent="0.2">
      <c r="A22" s="966">
        <v>8</v>
      </c>
      <c r="B22" s="1044">
        <v>39597</v>
      </c>
      <c r="C22" s="1190" t="s">
        <v>125</v>
      </c>
      <c r="D22" s="335">
        <v>61</v>
      </c>
      <c r="E22" s="335">
        <v>614</v>
      </c>
      <c r="F22" s="1170"/>
      <c r="G22" s="335">
        <v>1</v>
      </c>
      <c r="H22" s="1046" t="s">
        <v>31</v>
      </c>
      <c r="I22" s="335"/>
      <c r="J22" s="335" t="s">
        <v>128</v>
      </c>
      <c r="K22" s="335" t="s">
        <v>702</v>
      </c>
      <c r="L22" s="1047">
        <v>12220</v>
      </c>
      <c r="M22" s="339">
        <v>3</v>
      </c>
      <c r="N22" s="962"/>
      <c r="O22" s="962"/>
      <c r="P22" s="1181">
        <v>3</v>
      </c>
      <c r="Q22" s="1181"/>
      <c r="R22" s="962">
        <v>12220</v>
      </c>
      <c r="S22" s="962">
        <f t="shared" si="0"/>
        <v>0</v>
      </c>
    </row>
    <row r="23" spans="1:19" ht="15" x14ac:dyDescent="0.2">
      <c r="A23" s="966">
        <v>9</v>
      </c>
      <c r="B23" s="1044">
        <v>40920</v>
      </c>
      <c r="C23" s="1190" t="s">
        <v>125</v>
      </c>
      <c r="D23" s="335">
        <v>61</v>
      </c>
      <c r="E23" s="335">
        <v>614</v>
      </c>
      <c r="F23" s="1170"/>
      <c r="G23" s="335">
        <v>1</v>
      </c>
      <c r="H23" s="1046" t="s">
        <v>30</v>
      </c>
      <c r="I23" s="335"/>
      <c r="J23" s="335" t="s">
        <v>73</v>
      </c>
      <c r="K23" s="335" t="s">
        <v>702</v>
      </c>
      <c r="L23" s="1047">
        <v>2976</v>
      </c>
      <c r="M23" s="1192">
        <v>3</v>
      </c>
      <c r="N23" s="962">
        <v>0</v>
      </c>
      <c r="O23" s="962">
        <f>IF(M23=0,"N/A",+N23/12)</f>
        <v>0</v>
      </c>
      <c r="P23" s="1181">
        <v>3</v>
      </c>
      <c r="Q23" s="1181"/>
      <c r="R23" s="962">
        <v>2976</v>
      </c>
      <c r="S23" s="962">
        <f t="shared" si="0"/>
        <v>0</v>
      </c>
    </row>
    <row r="24" spans="1:19" ht="15" x14ac:dyDescent="0.2">
      <c r="A24" s="966">
        <v>10</v>
      </c>
      <c r="B24" s="1044">
        <v>39597</v>
      </c>
      <c r="C24" s="1190" t="s">
        <v>125</v>
      </c>
      <c r="D24" s="335">
        <v>61</v>
      </c>
      <c r="E24" s="335">
        <v>614</v>
      </c>
      <c r="F24" s="1170"/>
      <c r="G24" s="335">
        <v>1</v>
      </c>
      <c r="H24" s="1046" t="s">
        <v>88</v>
      </c>
      <c r="I24" s="335"/>
      <c r="J24" s="335" t="s">
        <v>134</v>
      </c>
      <c r="K24" s="335" t="s">
        <v>702</v>
      </c>
      <c r="L24" s="1047">
        <v>175</v>
      </c>
      <c r="M24" s="339">
        <v>3</v>
      </c>
      <c r="N24" s="962"/>
      <c r="O24" s="962"/>
      <c r="P24" s="1181">
        <v>3</v>
      </c>
      <c r="Q24" s="1181"/>
      <c r="R24" s="962">
        <v>175</v>
      </c>
      <c r="S24" s="962">
        <f t="shared" si="0"/>
        <v>0</v>
      </c>
    </row>
    <row r="25" spans="1:19" ht="15" x14ac:dyDescent="0.2">
      <c r="A25" s="966">
        <v>11</v>
      </c>
      <c r="B25" s="1044">
        <v>39597</v>
      </c>
      <c r="C25" s="1190" t="s">
        <v>125</v>
      </c>
      <c r="D25" s="335">
        <v>61</v>
      </c>
      <c r="E25" s="335">
        <v>614</v>
      </c>
      <c r="F25" s="1170"/>
      <c r="G25" s="335">
        <v>2</v>
      </c>
      <c r="H25" s="1046" t="s">
        <v>135</v>
      </c>
      <c r="I25" s="335"/>
      <c r="J25" s="335"/>
      <c r="K25" s="335" t="s">
        <v>702</v>
      </c>
      <c r="L25" s="1047">
        <v>450</v>
      </c>
      <c r="M25" s="339">
        <v>3</v>
      </c>
      <c r="N25" s="962"/>
      <c r="O25" s="962"/>
      <c r="P25" s="1181">
        <v>3</v>
      </c>
      <c r="Q25" s="1181"/>
      <c r="R25" s="962">
        <v>450</v>
      </c>
      <c r="S25" s="962">
        <f t="shared" si="0"/>
        <v>0</v>
      </c>
    </row>
    <row r="26" spans="1:19" ht="15" x14ac:dyDescent="0.2">
      <c r="A26" s="966">
        <v>14</v>
      </c>
      <c r="B26" s="1044">
        <v>36890</v>
      </c>
      <c r="C26" s="1190" t="s">
        <v>125</v>
      </c>
      <c r="D26" s="335">
        <v>61</v>
      </c>
      <c r="E26" s="335">
        <v>616</v>
      </c>
      <c r="F26" s="1170"/>
      <c r="G26" s="335">
        <v>1</v>
      </c>
      <c r="H26" s="1046" t="s">
        <v>37</v>
      </c>
      <c r="I26" s="335"/>
      <c r="J26" s="335" t="s">
        <v>438</v>
      </c>
      <c r="K26" s="335" t="s">
        <v>702</v>
      </c>
      <c r="L26" s="1047">
        <v>3500</v>
      </c>
      <c r="M26" s="339">
        <v>3</v>
      </c>
      <c r="N26" s="962"/>
      <c r="O26" s="962"/>
      <c r="P26" s="1181">
        <v>3</v>
      </c>
      <c r="Q26" s="1181"/>
      <c r="R26" s="962">
        <v>3500</v>
      </c>
      <c r="S26" s="962">
        <f t="shared" si="0"/>
        <v>0</v>
      </c>
    </row>
    <row r="27" spans="1:19" ht="15" x14ac:dyDescent="0.2">
      <c r="A27" s="966">
        <v>15</v>
      </c>
      <c r="B27" s="1044">
        <v>40254</v>
      </c>
      <c r="C27" s="335">
        <v>61</v>
      </c>
      <c r="D27" s="335">
        <v>61</v>
      </c>
      <c r="E27" s="335">
        <v>617</v>
      </c>
      <c r="F27" s="1173"/>
      <c r="G27" s="335">
        <v>1</v>
      </c>
      <c r="H27" s="1046" t="s">
        <v>18</v>
      </c>
      <c r="I27" s="1173"/>
      <c r="J27" s="335" t="s">
        <v>528</v>
      </c>
      <c r="K27" s="335" t="s">
        <v>702</v>
      </c>
      <c r="L27" s="1204">
        <v>3401.7</v>
      </c>
      <c r="M27" s="339">
        <v>10</v>
      </c>
      <c r="N27" s="340">
        <f t="shared" ref="N27:N33" si="1">IF(M27=0,"N/A",+L27/M27)</f>
        <v>340.16999999999996</v>
      </c>
      <c r="O27" s="1675">
        <f t="shared" ref="O27:O35" si="2">IF(M27=0,"N/A",+N27/12)</f>
        <v>28.347499999999997</v>
      </c>
      <c r="P27" s="1172">
        <v>7</v>
      </c>
      <c r="Q27" s="1172">
        <v>1</v>
      </c>
      <c r="R27" s="340">
        <f t="shared" ref="R27:R36" si="3">IF(M27=0,"N/A",+N27*P27+O27*Q27)</f>
        <v>2409.5374999999995</v>
      </c>
      <c r="S27" s="340">
        <f t="shared" si="0"/>
        <v>992.16250000000036</v>
      </c>
    </row>
    <row r="28" spans="1:19" ht="15" x14ac:dyDescent="0.2">
      <c r="A28" s="966">
        <v>16</v>
      </c>
      <c r="B28" s="1044">
        <v>42144</v>
      </c>
      <c r="C28" s="335">
        <v>61</v>
      </c>
      <c r="D28" s="335">
        <v>61</v>
      </c>
      <c r="E28" s="335" t="s">
        <v>1106</v>
      </c>
      <c r="F28" s="1173"/>
      <c r="G28" s="335">
        <v>1</v>
      </c>
      <c r="H28" s="1046" t="s">
        <v>1199</v>
      </c>
      <c r="I28" s="335" t="s">
        <v>1646</v>
      </c>
      <c r="J28" s="335" t="s">
        <v>134</v>
      </c>
      <c r="K28" s="335" t="s">
        <v>702</v>
      </c>
      <c r="L28" s="1204">
        <v>10022</v>
      </c>
      <c r="M28" s="339">
        <v>3</v>
      </c>
      <c r="N28" s="340">
        <f t="shared" si="1"/>
        <v>3340.6666666666665</v>
      </c>
      <c r="O28" s="1675">
        <f>IF(M28=0,"N/A",+N28/12)</f>
        <v>278.38888888888886</v>
      </c>
      <c r="P28" s="1172">
        <v>1</v>
      </c>
      <c r="Q28" s="1172">
        <v>11</v>
      </c>
      <c r="R28" s="340">
        <f t="shared" si="3"/>
        <v>6402.9444444444434</v>
      </c>
      <c r="S28" s="340">
        <f t="shared" si="0"/>
        <v>3619.0555555555566</v>
      </c>
    </row>
    <row r="29" spans="1:19" ht="45" x14ac:dyDescent="0.2">
      <c r="A29" s="966">
        <v>17</v>
      </c>
      <c r="B29" s="1044">
        <v>42144</v>
      </c>
      <c r="C29" s="335">
        <v>61</v>
      </c>
      <c r="D29" s="335">
        <v>61</v>
      </c>
      <c r="E29" s="335" t="s">
        <v>1106</v>
      </c>
      <c r="F29" s="1173"/>
      <c r="G29" s="335">
        <v>1</v>
      </c>
      <c r="H29" s="1046" t="s">
        <v>1200</v>
      </c>
      <c r="I29" s="1173"/>
      <c r="J29" s="335" t="s">
        <v>73</v>
      </c>
      <c r="K29" s="335" t="s">
        <v>702</v>
      </c>
      <c r="L29" s="1204">
        <v>1724.99</v>
      </c>
      <c r="M29" s="339">
        <v>3</v>
      </c>
      <c r="N29" s="340">
        <f t="shared" si="1"/>
        <v>574.99666666666667</v>
      </c>
      <c r="O29" s="1675">
        <f>IF(M29=0,"N/A",+N29/12)</f>
        <v>47.916388888888889</v>
      </c>
      <c r="P29" s="1172">
        <v>1</v>
      </c>
      <c r="Q29" s="1172">
        <v>11</v>
      </c>
      <c r="R29" s="340">
        <f t="shared" si="3"/>
        <v>1102.0769444444445</v>
      </c>
      <c r="S29" s="340">
        <f t="shared" si="0"/>
        <v>622.9130555555555</v>
      </c>
    </row>
    <row r="30" spans="1:19" ht="15" x14ac:dyDescent="0.2">
      <c r="A30" s="966">
        <v>18</v>
      </c>
      <c r="B30" s="1044">
        <v>42144</v>
      </c>
      <c r="C30" s="335">
        <v>61</v>
      </c>
      <c r="D30" s="335">
        <v>61</v>
      </c>
      <c r="E30" s="335" t="s">
        <v>1106</v>
      </c>
      <c r="F30" s="1173"/>
      <c r="G30" s="335">
        <v>1</v>
      </c>
      <c r="H30" s="1046" t="s">
        <v>1202</v>
      </c>
      <c r="I30" s="1173"/>
      <c r="J30" s="335" t="s">
        <v>1201</v>
      </c>
      <c r="K30" s="335" t="s">
        <v>702</v>
      </c>
      <c r="L30" s="1204">
        <v>6915</v>
      </c>
      <c r="M30" s="339">
        <v>3</v>
      </c>
      <c r="N30" s="340">
        <f t="shared" si="1"/>
        <v>2305</v>
      </c>
      <c r="O30" s="1675">
        <f>IF(M30=0,"N/A",+N30/12)</f>
        <v>192.08333333333334</v>
      </c>
      <c r="P30" s="1172">
        <v>1</v>
      </c>
      <c r="Q30" s="1172">
        <v>11</v>
      </c>
      <c r="R30" s="340">
        <f t="shared" si="3"/>
        <v>4417.916666666667</v>
      </c>
      <c r="S30" s="340">
        <f t="shared" si="0"/>
        <v>2497.083333333333</v>
      </c>
    </row>
    <row r="31" spans="1:19" ht="15" x14ac:dyDescent="0.2">
      <c r="A31" s="966">
        <v>19</v>
      </c>
      <c r="B31" s="1044">
        <v>42227</v>
      </c>
      <c r="C31" s="335">
        <v>61</v>
      </c>
      <c r="D31" s="335">
        <v>61</v>
      </c>
      <c r="E31" s="335" t="s">
        <v>1106</v>
      </c>
      <c r="F31" s="1173"/>
      <c r="G31" s="335">
        <v>1</v>
      </c>
      <c r="H31" s="1046" t="s">
        <v>1203</v>
      </c>
      <c r="I31" s="1173"/>
      <c r="J31" s="335" t="s">
        <v>1204</v>
      </c>
      <c r="K31" s="335" t="s">
        <v>702</v>
      </c>
      <c r="L31" s="1204">
        <v>34574</v>
      </c>
      <c r="M31" s="339">
        <v>3</v>
      </c>
      <c r="N31" s="340">
        <f t="shared" si="1"/>
        <v>11524.666666666666</v>
      </c>
      <c r="O31" s="1675">
        <f>IF(M31=0,"N/A",+N31/12)</f>
        <v>960.3888888888888</v>
      </c>
      <c r="P31" s="1172">
        <v>1</v>
      </c>
      <c r="Q31" s="1172">
        <v>8</v>
      </c>
      <c r="R31" s="340">
        <f t="shared" si="3"/>
        <v>19207.777777777777</v>
      </c>
      <c r="S31" s="340">
        <f t="shared" si="0"/>
        <v>15366.222222222223</v>
      </c>
    </row>
    <row r="32" spans="1:19" ht="15" x14ac:dyDescent="0.2">
      <c r="A32" s="966">
        <v>20</v>
      </c>
      <c r="B32" s="334">
        <v>39456</v>
      </c>
      <c r="C32" s="1190" t="s">
        <v>125</v>
      </c>
      <c r="D32" s="335">
        <v>61</v>
      </c>
      <c r="E32" s="335">
        <v>617</v>
      </c>
      <c r="F32" s="1170"/>
      <c r="G32" s="335">
        <v>1</v>
      </c>
      <c r="H32" s="1046" t="s">
        <v>138</v>
      </c>
      <c r="I32" s="335"/>
      <c r="J32" s="335" t="s">
        <v>19</v>
      </c>
      <c r="K32" s="335" t="s">
        <v>702</v>
      </c>
      <c r="L32" s="1047">
        <v>5104</v>
      </c>
      <c r="M32" s="339">
        <v>10</v>
      </c>
      <c r="N32" s="340">
        <f t="shared" si="1"/>
        <v>510.4</v>
      </c>
      <c r="O32" s="1675">
        <f t="shared" si="2"/>
        <v>42.533333333333331</v>
      </c>
      <c r="P32" s="1172">
        <v>9</v>
      </c>
      <c r="Q32" s="1172">
        <v>3</v>
      </c>
      <c r="R32" s="340">
        <f t="shared" si="3"/>
        <v>4721.2</v>
      </c>
      <c r="S32" s="340">
        <f t="shared" si="0"/>
        <v>382.80000000000018</v>
      </c>
    </row>
    <row r="33" spans="1:20" ht="15" x14ac:dyDescent="0.2">
      <c r="A33" s="966">
        <v>21</v>
      </c>
      <c r="B33" s="334">
        <v>41486</v>
      </c>
      <c r="C33" s="1171" t="s">
        <v>125</v>
      </c>
      <c r="D33" s="1171">
        <v>61</v>
      </c>
      <c r="E33" s="335">
        <v>617</v>
      </c>
      <c r="F33" s="335"/>
      <c r="G33" s="335">
        <v>1</v>
      </c>
      <c r="H33" s="1191" t="s">
        <v>904</v>
      </c>
      <c r="I33" s="335"/>
      <c r="J33" s="335"/>
      <c r="K33" s="1171" t="s">
        <v>702</v>
      </c>
      <c r="L33" s="1193">
        <v>4130</v>
      </c>
      <c r="M33" s="1171">
        <v>10</v>
      </c>
      <c r="N33" s="340">
        <f t="shared" si="1"/>
        <v>413</v>
      </c>
      <c r="O33" s="1675">
        <f t="shared" si="2"/>
        <v>34.416666666666664</v>
      </c>
      <c r="P33" s="1172">
        <v>3</v>
      </c>
      <c r="Q33" s="1172">
        <v>9</v>
      </c>
      <c r="R33" s="340">
        <f t="shared" si="3"/>
        <v>1548.75</v>
      </c>
      <c r="S33" s="340">
        <f t="shared" si="0"/>
        <v>2581.25</v>
      </c>
    </row>
    <row r="34" spans="1:20" ht="15" x14ac:dyDescent="0.2">
      <c r="A34" s="966">
        <v>22</v>
      </c>
      <c r="B34" s="334">
        <v>38785</v>
      </c>
      <c r="C34" s="1171" t="s">
        <v>125</v>
      </c>
      <c r="D34" s="335">
        <v>61</v>
      </c>
      <c r="E34" s="335">
        <v>617</v>
      </c>
      <c r="F34" s="1170"/>
      <c r="G34" s="335">
        <v>1</v>
      </c>
      <c r="H34" s="1046" t="s">
        <v>825</v>
      </c>
      <c r="I34" s="335"/>
      <c r="J34" s="335" t="s">
        <v>19</v>
      </c>
      <c r="K34" s="335" t="s">
        <v>702</v>
      </c>
      <c r="L34" s="1047">
        <v>2295</v>
      </c>
      <c r="M34" s="339">
        <v>10</v>
      </c>
      <c r="N34" s="962"/>
      <c r="O34" s="1676"/>
      <c r="P34" s="1181">
        <v>10</v>
      </c>
      <c r="Q34" s="1181"/>
      <c r="R34" s="962">
        <v>2295</v>
      </c>
      <c r="S34" s="962">
        <f t="shared" si="0"/>
        <v>0</v>
      </c>
    </row>
    <row r="35" spans="1:20" ht="15" x14ac:dyDescent="0.2">
      <c r="A35" s="966">
        <v>23</v>
      </c>
      <c r="B35" s="334">
        <v>39660</v>
      </c>
      <c r="C35" s="1171" t="s">
        <v>125</v>
      </c>
      <c r="D35" s="1194">
        <v>61</v>
      </c>
      <c r="E35" s="1194">
        <v>617</v>
      </c>
      <c r="F35" s="335"/>
      <c r="G35" s="335">
        <v>1</v>
      </c>
      <c r="H35" s="1046" t="s">
        <v>593</v>
      </c>
      <c r="I35" s="335"/>
      <c r="J35" s="335" t="s">
        <v>19</v>
      </c>
      <c r="K35" s="335" t="s">
        <v>702</v>
      </c>
      <c r="L35" s="1047">
        <v>3335</v>
      </c>
      <c r="M35" s="339">
        <v>10</v>
      </c>
      <c r="N35" s="340">
        <f>IF(M35=0,"N/A",+L35/M35)</f>
        <v>333.5</v>
      </c>
      <c r="O35" s="1675">
        <f t="shared" si="2"/>
        <v>27.791666666666668</v>
      </c>
      <c r="P35" s="1172">
        <v>8</v>
      </c>
      <c r="Q35" s="1172">
        <v>9</v>
      </c>
      <c r="R35" s="340">
        <f t="shared" si="3"/>
        <v>2918.125</v>
      </c>
      <c r="S35" s="340">
        <f t="shared" si="0"/>
        <v>416.875</v>
      </c>
    </row>
    <row r="36" spans="1:20" ht="15" x14ac:dyDescent="0.2">
      <c r="A36" s="966">
        <v>24</v>
      </c>
      <c r="B36" s="334" t="s">
        <v>962</v>
      </c>
      <c r="C36" s="1171" t="s">
        <v>125</v>
      </c>
      <c r="D36" s="335">
        <v>61</v>
      </c>
      <c r="E36" s="1173" t="s">
        <v>1107</v>
      </c>
      <c r="F36" s="1170"/>
      <c r="G36" s="335">
        <v>1</v>
      </c>
      <c r="H36" s="1046" t="s">
        <v>957</v>
      </c>
      <c r="I36" s="335" t="s">
        <v>959</v>
      </c>
      <c r="J36" s="335" t="s">
        <v>958</v>
      </c>
      <c r="K36" s="335" t="s">
        <v>702</v>
      </c>
      <c r="L36" s="1047">
        <v>6608</v>
      </c>
      <c r="M36" s="339">
        <v>10</v>
      </c>
      <c r="N36" s="1257">
        <v>660.8</v>
      </c>
      <c r="O36" s="1675">
        <v>55.07</v>
      </c>
      <c r="P36" s="1172">
        <v>3</v>
      </c>
      <c r="Q36" s="1172">
        <v>3</v>
      </c>
      <c r="R36" s="340">
        <f t="shared" si="3"/>
        <v>2147.6099999999997</v>
      </c>
      <c r="S36" s="340">
        <f t="shared" si="0"/>
        <v>4460.3900000000003</v>
      </c>
    </row>
    <row r="37" spans="1:20" ht="15" x14ac:dyDescent="0.2">
      <c r="A37" s="966">
        <v>25</v>
      </c>
      <c r="B37" s="334">
        <v>36843</v>
      </c>
      <c r="C37" s="1190" t="s">
        <v>125</v>
      </c>
      <c r="D37" s="335">
        <v>61</v>
      </c>
      <c r="E37" s="335">
        <v>617</v>
      </c>
      <c r="F37" s="1170"/>
      <c r="G37" s="335">
        <v>1</v>
      </c>
      <c r="H37" s="1046" t="s">
        <v>137</v>
      </c>
      <c r="I37" s="335"/>
      <c r="J37" s="335" t="s">
        <v>19</v>
      </c>
      <c r="K37" s="335" t="s">
        <v>702</v>
      </c>
      <c r="L37" s="1047">
        <v>10000</v>
      </c>
      <c r="M37" s="339">
        <v>10</v>
      </c>
      <c r="N37" s="962"/>
      <c r="O37" s="962"/>
      <c r="P37" s="1181">
        <v>10</v>
      </c>
      <c r="Q37" s="1181"/>
      <c r="R37" s="962">
        <v>10000</v>
      </c>
      <c r="S37" s="962">
        <f t="shared" si="0"/>
        <v>0</v>
      </c>
    </row>
    <row r="38" spans="1:20" ht="15" x14ac:dyDescent="0.2">
      <c r="A38" s="966">
        <v>26</v>
      </c>
      <c r="B38" s="334">
        <v>37570</v>
      </c>
      <c r="C38" s="1190" t="s">
        <v>125</v>
      </c>
      <c r="D38" s="335">
        <v>61</v>
      </c>
      <c r="E38" s="335">
        <v>617</v>
      </c>
      <c r="F38" s="335">
        <v>125532</v>
      </c>
      <c r="G38" s="335">
        <v>1</v>
      </c>
      <c r="H38" s="1046" t="s">
        <v>158</v>
      </c>
      <c r="I38" s="335"/>
      <c r="J38" s="335"/>
      <c r="K38" s="335" t="s">
        <v>702</v>
      </c>
      <c r="L38" s="1047">
        <v>5000</v>
      </c>
      <c r="M38" s="339">
        <v>10</v>
      </c>
      <c r="N38" s="962"/>
      <c r="O38" s="962"/>
      <c r="P38" s="1181">
        <v>10</v>
      </c>
      <c r="Q38" s="1181"/>
      <c r="R38" s="962">
        <v>5000</v>
      </c>
      <c r="S38" s="962">
        <f t="shared" si="0"/>
        <v>0</v>
      </c>
      <c r="T38" s="783" t="s">
        <v>1645</v>
      </c>
    </row>
    <row r="39" spans="1:20" ht="15" x14ac:dyDescent="0.2">
      <c r="A39" s="966">
        <v>27</v>
      </c>
      <c r="B39" s="334" t="s">
        <v>962</v>
      </c>
      <c r="C39" s="1190" t="s">
        <v>125</v>
      </c>
      <c r="D39" s="335">
        <v>61</v>
      </c>
      <c r="E39" s="335" t="s">
        <v>1115</v>
      </c>
      <c r="F39" s="1170"/>
      <c r="G39" s="335">
        <v>2</v>
      </c>
      <c r="H39" s="1046" t="s">
        <v>960</v>
      </c>
      <c r="I39" s="335" t="s">
        <v>961</v>
      </c>
      <c r="J39" s="335" t="s">
        <v>42</v>
      </c>
      <c r="K39" s="335" t="s">
        <v>702</v>
      </c>
      <c r="L39" s="1047">
        <v>7481.2</v>
      </c>
      <c r="M39" s="339">
        <v>10</v>
      </c>
      <c r="N39" s="340">
        <f>IF(M39=0,"N/A",+L39/M39)</f>
        <v>748.12</v>
      </c>
      <c r="O39" s="1675">
        <f>IF(M39=0,"N/A",+N39/12)</f>
        <v>62.343333333333334</v>
      </c>
      <c r="P39" s="1172">
        <v>3</v>
      </c>
      <c r="Q39" s="1172">
        <v>3</v>
      </c>
      <c r="R39" s="340">
        <f>IF(M39=0,"N/A",+N39*P39+O39*Q39)</f>
        <v>2431.3900000000003</v>
      </c>
      <c r="S39" s="340">
        <f t="shared" si="0"/>
        <v>5049.8099999999995</v>
      </c>
    </row>
    <row r="40" spans="1:20" ht="15" x14ac:dyDescent="0.2">
      <c r="A40" s="966">
        <v>28</v>
      </c>
      <c r="B40" s="334">
        <v>40261</v>
      </c>
      <c r="C40" s="1190" t="s">
        <v>125</v>
      </c>
      <c r="D40" s="335">
        <v>61</v>
      </c>
      <c r="E40" s="335">
        <v>617</v>
      </c>
      <c r="F40" s="1173"/>
      <c r="G40" s="335">
        <v>1</v>
      </c>
      <c r="H40" s="1046" t="s">
        <v>139</v>
      </c>
      <c r="I40" s="1173"/>
      <c r="J40" s="335" t="s">
        <v>42</v>
      </c>
      <c r="K40" s="335" t="s">
        <v>702</v>
      </c>
      <c r="L40" s="1204">
        <v>2679.6</v>
      </c>
      <c r="M40" s="339">
        <v>10</v>
      </c>
      <c r="N40" s="340">
        <f>IF(M40=0,"N/A",+L40/M40)</f>
        <v>267.95999999999998</v>
      </c>
      <c r="O40" s="1675">
        <f>IF(M40=0,"N/A",+N40/12)</f>
        <v>22.33</v>
      </c>
      <c r="P40" s="1172">
        <v>7</v>
      </c>
      <c r="Q40" s="1172"/>
      <c r="R40" s="340">
        <f>IF(M40=0,"N/A",+N40*P40+O40*Q40)</f>
        <v>1875.7199999999998</v>
      </c>
      <c r="S40" s="340">
        <f t="shared" si="0"/>
        <v>803.88000000000011</v>
      </c>
    </row>
    <row r="41" spans="1:20" ht="15" x14ac:dyDescent="0.2">
      <c r="A41" s="966">
        <v>29</v>
      </c>
      <c r="B41" s="334">
        <v>39550</v>
      </c>
      <c r="C41" s="1190" t="s">
        <v>125</v>
      </c>
      <c r="D41" s="335">
        <v>61</v>
      </c>
      <c r="E41" s="335">
        <v>617</v>
      </c>
      <c r="F41" s="335"/>
      <c r="G41" s="335">
        <v>1</v>
      </c>
      <c r="H41" s="1046" t="s">
        <v>91</v>
      </c>
      <c r="I41" s="335"/>
      <c r="J41" s="335" t="s">
        <v>92</v>
      </c>
      <c r="K41" s="335" t="s">
        <v>702</v>
      </c>
      <c r="L41" s="1047">
        <v>17800</v>
      </c>
      <c r="M41" s="339">
        <v>10</v>
      </c>
      <c r="N41" s="340">
        <f>IF(M41=0,"N/A",+L41/M41)</f>
        <v>1780</v>
      </c>
      <c r="O41" s="1675">
        <f>IF(M41=0,"N/A",+N41/12)</f>
        <v>148.33333333333334</v>
      </c>
      <c r="P41" s="1172">
        <v>9</v>
      </c>
      <c r="Q41" s="1172"/>
      <c r="R41" s="340">
        <f>IF(M41=0,"N/A",+N41*P41+O41*Q41)</f>
        <v>16020</v>
      </c>
      <c r="S41" s="340">
        <f t="shared" si="0"/>
        <v>1780</v>
      </c>
    </row>
    <row r="42" spans="1:20" ht="15" x14ac:dyDescent="0.2">
      <c r="A42" s="966">
        <v>30</v>
      </c>
      <c r="B42" s="334">
        <v>36889</v>
      </c>
      <c r="C42" s="1190" t="s">
        <v>125</v>
      </c>
      <c r="D42" s="335">
        <v>61</v>
      </c>
      <c r="E42" s="335">
        <v>617</v>
      </c>
      <c r="F42" s="1170">
        <v>127900</v>
      </c>
      <c r="G42" s="335">
        <v>1</v>
      </c>
      <c r="H42" s="1046" t="s">
        <v>25</v>
      </c>
      <c r="I42" s="335"/>
      <c r="J42" s="335" t="s">
        <v>19</v>
      </c>
      <c r="K42" s="335" t="s">
        <v>702</v>
      </c>
      <c r="L42" s="1047">
        <v>6960</v>
      </c>
      <c r="M42" s="339">
        <v>10</v>
      </c>
      <c r="N42" s="962"/>
      <c r="O42" s="962"/>
      <c r="P42" s="1181">
        <v>10</v>
      </c>
      <c r="Q42" s="1181"/>
      <c r="R42" s="962">
        <v>6960</v>
      </c>
      <c r="S42" s="962">
        <f t="shared" si="0"/>
        <v>0</v>
      </c>
    </row>
    <row r="43" spans="1:20" ht="15" x14ac:dyDescent="0.3">
      <c r="A43" s="22"/>
      <c r="B43" s="945"/>
      <c r="C43" s="278"/>
      <c r="D43" s="85"/>
      <c r="E43" s="85"/>
      <c r="F43" s="193"/>
      <c r="G43" s="85"/>
      <c r="H43" s="947"/>
      <c r="I43" s="86"/>
      <c r="J43" s="85"/>
      <c r="K43" s="193"/>
      <c r="L43" s="300">
        <f>SUM(L15:L42)</f>
        <v>192860.48</v>
      </c>
      <c r="M43" s="300"/>
      <c r="N43" s="300">
        <f>SUM(N27:N42)</f>
        <v>22799.279999999999</v>
      </c>
      <c r="O43" s="300">
        <f>SUM(O15:O42)</f>
        <v>1899.9433333333332</v>
      </c>
      <c r="P43" s="300"/>
      <c r="Q43" s="300"/>
      <c r="R43" s="300">
        <f>SUM(R15:R42)</f>
        <v>154288.03833333333</v>
      </c>
      <c r="S43" s="300">
        <f>SUM(S15:S42)</f>
        <v>38572.441666666666</v>
      </c>
      <c r="T43" s="18"/>
    </row>
    <row r="44" spans="1:20" ht="8.25" customHeight="1" x14ac:dyDescent="0.3">
      <c r="B44" s="239"/>
      <c r="C44" s="280"/>
      <c r="D44" s="240"/>
      <c r="E44" s="240"/>
      <c r="F44" s="114"/>
      <c r="G44" s="316"/>
      <c r="H44" s="1284"/>
      <c r="I44" s="185"/>
      <c r="J44" s="316"/>
      <c r="K44" s="120"/>
      <c r="L44" s="114"/>
      <c r="M44" s="115"/>
      <c r="N44" s="115"/>
      <c r="O44" s="115"/>
      <c r="P44" s="115"/>
      <c r="Q44" s="115"/>
      <c r="R44" s="115"/>
      <c r="S44" s="115"/>
    </row>
    <row r="45" spans="1:20" x14ac:dyDescent="0.2">
      <c r="C45" s="1662">
        <v>611</v>
      </c>
      <c r="D45" s="1679">
        <v>55.07</v>
      </c>
    </row>
    <row r="46" spans="1:20" x14ac:dyDescent="0.2">
      <c r="C46" s="1662">
        <v>613</v>
      </c>
      <c r="D46" s="1679">
        <v>1478.78</v>
      </c>
    </row>
    <row r="47" spans="1:20" x14ac:dyDescent="0.2">
      <c r="C47" s="1662">
        <v>617</v>
      </c>
      <c r="D47" s="1673">
        <v>303.75</v>
      </c>
    </row>
    <row r="48" spans="1:20" x14ac:dyDescent="0.2">
      <c r="C48" s="1662">
        <v>2619</v>
      </c>
      <c r="D48" s="1673">
        <v>62.34</v>
      </c>
    </row>
    <row r="49" spans="1:19" x14ac:dyDescent="0.2">
      <c r="C49" s="1662"/>
      <c r="D49" s="1669">
        <f>SUM(D45:D48)</f>
        <v>1899.9399999999998</v>
      </c>
      <c r="H49" s="1836"/>
      <c r="L49" s="3"/>
      <c r="M49" s="3"/>
    </row>
    <row r="50" spans="1:19" ht="8.25" customHeight="1" x14ac:dyDescent="0.2">
      <c r="C50" s="1662"/>
      <c r="D50" s="1662"/>
      <c r="L50" s="3"/>
      <c r="M50" s="3"/>
    </row>
    <row r="51" spans="1:19" hidden="1" x14ac:dyDescent="0.2">
      <c r="A51" s="45"/>
      <c r="B51" s="45"/>
      <c r="C51" s="45"/>
      <c r="D51" s="45"/>
      <c r="E51" s="45"/>
      <c r="F51" s="45"/>
      <c r="G51" s="45"/>
      <c r="I51" s="45"/>
      <c r="J51" s="45"/>
      <c r="K51" s="45"/>
      <c r="L51" s="45"/>
      <c r="M51" s="45"/>
      <c r="N51" s="15"/>
      <c r="O51" s="14"/>
      <c r="P51" s="1058"/>
      <c r="Q51" s="1058"/>
      <c r="R51" s="1058"/>
      <c r="S51" s="1058"/>
    </row>
    <row r="52" spans="1:19" x14ac:dyDescent="0.2">
      <c r="A52" s="1862" t="s">
        <v>51</v>
      </c>
      <c r="B52" s="1862"/>
      <c r="C52" s="1862"/>
      <c r="D52" s="1862"/>
      <c r="E52" s="1862"/>
      <c r="F52" s="1862"/>
      <c r="G52" s="1862"/>
      <c r="H52" s="1217"/>
      <c r="I52" s="1863" t="s">
        <v>1622</v>
      </c>
      <c r="J52" s="1863"/>
      <c r="K52" s="1863"/>
      <c r="L52" s="1863"/>
      <c r="M52" s="1863"/>
      <c r="O52" s="34"/>
      <c r="P52" s="1862" t="s">
        <v>1623</v>
      </c>
      <c r="Q52" s="1862"/>
      <c r="R52" s="1862"/>
      <c r="S52" s="1862"/>
    </row>
    <row r="72" spans="1:20" ht="15.75" x14ac:dyDescent="0.3">
      <c r="A72" s="84">
        <v>25</v>
      </c>
      <c r="B72" s="451">
        <v>39163</v>
      </c>
      <c r="C72" s="86" t="s">
        <v>125</v>
      </c>
      <c r="D72" s="453">
        <v>61</v>
      </c>
      <c r="E72" s="453">
        <v>617</v>
      </c>
      <c r="F72" s="453"/>
      <c r="G72" s="453">
        <v>1</v>
      </c>
      <c r="H72" s="1285" t="s">
        <v>347</v>
      </c>
      <c r="I72" s="390"/>
      <c r="J72" s="390" t="s">
        <v>19</v>
      </c>
      <c r="K72" s="85" t="s">
        <v>702</v>
      </c>
      <c r="L72" s="392">
        <v>8661.6299999999992</v>
      </c>
      <c r="M72" s="393">
        <v>10</v>
      </c>
      <c r="N72" s="394">
        <f>IF(M72=0,"N/A",+L72/M72)</f>
        <v>866.1629999999999</v>
      </c>
      <c r="O72" s="394">
        <f>IF(M72=0,"N/A",+N72/12)</f>
        <v>72.180249999999987</v>
      </c>
      <c r="P72" s="395">
        <v>9</v>
      </c>
      <c r="Q72" s="395">
        <v>9</v>
      </c>
      <c r="R72" s="394">
        <f>IF(M72=0,"N/A",+N72*P72+O72*Q72)</f>
        <v>8445.0892499999991</v>
      </c>
      <c r="S72" s="394">
        <f>IF(M72=0,"N/A",+L72-R72)</f>
        <v>216.54075000000012</v>
      </c>
      <c r="T72" t="s">
        <v>1643</v>
      </c>
    </row>
    <row r="73" spans="1:20" ht="15" x14ac:dyDescent="0.2">
      <c r="A73" s="966">
        <v>13</v>
      </c>
      <c r="B73" s="1044">
        <v>36889</v>
      </c>
      <c r="C73" s="1190" t="s">
        <v>125</v>
      </c>
      <c r="D73" s="335">
        <v>61</v>
      </c>
      <c r="E73" s="335">
        <v>616</v>
      </c>
      <c r="F73" s="1170"/>
      <c r="G73" s="335">
        <v>1</v>
      </c>
      <c r="H73" s="1046" t="s">
        <v>37</v>
      </c>
      <c r="I73" s="335"/>
      <c r="J73" s="335" t="s">
        <v>53</v>
      </c>
      <c r="K73" s="335" t="s">
        <v>702</v>
      </c>
      <c r="L73" s="1047">
        <v>3500</v>
      </c>
      <c r="M73" s="339">
        <v>3</v>
      </c>
      <c r="N73" s="962"/>
      <c r="O73" s="962"/>
      <c r="P73" s="1181">
        <v>3</v>
      </c>
      <c r="Q73" s="1181"/>
      <c r="R73" s="962">
        <v>3500</v>
      </c>
      <c r="S73" s="962">
        <f>IF(M73=0,"N/A",+L73-R73)</f>
        <v>0</v>
      </c>
      <c r="T73" s="783" t="s">
        <v>1645</v>
      </c>
    </row>
    <row r="74" spans="1:20" ht="15" x14ac:dyDescent="0.2">
      <c r="A74" s="966">
        <v>12</v>
      </c>
      <c r="B74" s="1044">
        <v>39693</v>
      </c>
      <c r="C74" s="1190" t="s">
        <v>125</v>
      </c>
      <c r="D74" s="1194">
        <v>61</v>
      </c>
      <c r="E74" s="1194">
        <v>614</v>
      </c>
      <c r="F74" s="335"/>
      <c r="G74" s="335">
        <v>1</v>
      </c>
      <c r="H74" s="1046" t="s">
        <v>130</v>
      </c>
      <c r="I74" s="335"/>
      <c r="J74" s="335" t="s">
        <v>1007</v>
      </c>
      <c r="K74" s="335" t="s">
        <v>702</v>
      </c>
      <c r="L74" s="1286">
        <v>6496</v>
      </c>
      <c r="M74" s="339">
        <v>3</v>
      </c>
      <c r="N74" s="1287"/>
      <c r="O74" s="1287"/>
      <c r="P74" s="1181">
        <v>3</v>
      </c>
      <c r="Q74" s="1288"/>
      <c r="R74" s="962">
        <v>6496</v>
      </c>
      <c r="S74" s="962">
        <f>IF(M74=0,"N/A",+L74-R74)</f>
        <v>0</v>
      </c>
      <c r="T74" s="783" t="s">
        <v>1645</v>
      </c>
    </row>
    <row r="76" spans="1:20" ht="15" x14ac:dyDescent="0.2">
      <c r="A76" s="966">
        <v>28</v>
      </c>
      <c r="B76" s="334">
        <v>41486</v>
      </c>
      <c r="C76" s="1171" t="s">
        <v>125</v>
      </c>
      <c r="D76" s="1171">
        <v>61</v>
      </c>
      <c r="E76" s="335">
        <v>617</v>
      </c>
      <c r="F76" s="335"/>
      <c r="G76" s="335">
        <v>1</v>
      </c>
      <c r="H76" s="1191" t="s">
        <v>905</v>
      </c>
      <c r="I76" s="335"/>
      <c r="J76" s="335" t="s">
        <v>42</v>
      </c>
      <c r="K76" s="1171" t="s">
        <v>702</v>
      </c>
      <c r="L76" s="1193">
        <v>2891</v>
      </c>
      <c r="M76" s="1171">
        <v>10</v>
      </c>
      <c r="N76" s="340">
        <f>IF(M76=0,"N/A",+L76/M76)</f>
        <v>289.10000000000002</v>
      </c>
      <c r="O76" s="340">
        <f>IF(M76=0,"N/A",+N76/12)</f>
        <v>24.091666666666669</v>
      </c>
      <c r="P76" s="1172">
        <v>3</v>
      </c>
      <c r="Q76" s="1172">
        <v>5</v>
      </c>
      <c r="R76" s="340">
        <f>IF(M76=0,"N/A",+N76*P76+O76*Q76)</f>
        <v>987.75833333333344</v>
      </c>
      <c r="S76" s="340">
        <f>IF(M76=0,"N/A",+L76-R76)</f>
        <v>1903.2416666666666</v>
      </c>
    </row>
  </sheetData>
  <mergeCells count="8">
    <mergeCell ref="A52:G52"/>
    <mergeCell ref="I52:M52"/>
    <mergeCell ref="P52:S5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6 B3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zoomScale="80" zoomScaleNormal="80" workbookViewId="0">
      <selection activeCell="Q25" sqref="Q25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867" t="s">
        <v>0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1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s="3" customFormat="1" x14ac:dyDescent="0.2">
      <c r="A15" s="1867" t="s">
        <v>2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s="3" customFormat="1" x14ac:dyDescent="0.2">
      <c r="A16" s="1867" t="s">
        <v>3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20" s="3" customFormat="1" x14ac:dyDescent="0.2">
      <c r="A17" s="1864" t="s">
        <v>1758</v>
      </c>
      <c r="B17" s="1864"/>
      <c r="C17" s="1864"/>
      <c r="D17" s="1864"/>
      <c r="E17" s="1864"/>
      <c r="F17" s="1864"/>
      <c r="G17" s="1864"/>
      <c r="H17" s="1864"/>
      <c r="I17" s="1864"/>
      <c r="J17" s="1864"/>
      <c r="K17" s="1864"/>
      <c r="L17" s="1864"/>
      <c r="M17" s="1864"/>
      <c r="N17" s="1864"/>
      <c r="O17" s="1864"/>
      <c r="P17" s="1864"/>
      <c r="Q17" s="1864"/>
      <c r="R17" s="1864"/>
      <c r="S17" s="1864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57" customFormat="1" ht="36" x14ac:dyDescent="0.2">
      <c r="A19" s="972" t="s">
        <v>4</v>
      </c>
      <c r="B19" s="972" t="s">
        <v>5</v>
      </c>
      <c r="C19" s="1054" t="s">
        <v>6</v>
      </c>
      <c r="D19" s="1055" t="s">
        <v>7</v>
      </c>
      <c r="E19" s="1055" t="s">
        <v>1614</v>
      </c>
      <c r="F19" s="972" t="s">
        <v>9</v>
      </c>
      <c r="G19" s="972" t="s">
        <v>10</v>
      </c>
      <c r="H19" s="972" t="s">
        <v>11</v>
      </c>
      <c r="I19" s="972" t="s">
        <v>12</v>
      </c>
      <c r="J19" s="972" t="s">
        <v>13</v>
      </c>
      <c r="K19" s="972" t="s">
        <v>820</v>
      </c>
      <c r="L19" s="1056" t="s">
        <v>1615</v>
      </c>
      <c r="M19" s="1059" t="s">
        <v>1618</v>
      </c>
      <c r="N19" s="1060" t="s">
        <v>1617</v>
      </c>
      <c r="O19" s="1060" t="s">
        <v>1616</v>
      </c>
      <c r="P19" s="1061" t="s">
        <v>1620</v>
      </c>
      <c r="Q19" s="1060" t="s">
        <v>1619</v>
      </c>
      <c r="R19" s="1061" t="s">
        <v>1736</v>
      </c>
      <c r="S19" s="1061" t="s">
        <v>1621</v>
      </c>
    </row>
    <row r="20" spans="1:20" s="3" customFormat="1" x14ac:dyDescent="0.2">
      <c r="A20" s="229">
        <v>1</v>
      </c>
      <c r="B20" s="229">
        <v>2</v>
      </c>
      <c r="C20" s="229">
        <v>3</v>
      </c>
      <c r="D20" s="229">
        <v>4</v>
      </c>
      <c r="E20" s="229">
        <v>5</v>
      </c>
      <c r="F20" s="229">
        <v>6</v>
      </c>
      <c r="G20" s="229">
        <v>7</v>
      </c>
      <c r="H20" s="229">
        <v>8</v>
      </c>
      <c r="I20" s="229">
        <v>9</v>
      </c>
      <c r="J20" s="229">
        <v>10</v>
      </c>
      <c r="K20" s="229">
        <v>11</v>
      </c>
      <c r="L20" s="229">
        <v>12</v>
      </c>
      <c r="M20" s="229">
        <v>13</v>
      </c>
      <c r="N20" s="229">
        <v>14</v>
      </c>
      <c r="O20" s="229">
        <v>15</v>
      </c>
      <c r="P20" s="229">
        <v>16</v>
      </c>
      <c r="Q20" s="229">
        <v>17</v>
      </c>
      <c r="R20" s="229">
        <v>18</v>
      </c>
      <c r="S20" s="229">
        <v>19</v>
      </c>
    </row>
    <row r="21" spans="1:20" s="3" customFormat="1" ht="13.5" x14ac:dyDescent="0.25">
      <c r="A21" s="229">
        <v>2</v>
      </c>
      <c r="B21" s="411">
        <v>38456</v>
      </c>
      <c r="C21" s="424" t="s">
        <v>860</v>
      </c>
      <c r="D21" s="408">
        <v>61</v>
      </c>
      <c r="E21" s="408">
        <v>617</v>
      </c>
      <c r="F21" s="412"/>
      <c r="G21" s="408">
        <v>1</v>
      </c>
      <c r="H21" s="412" t="s">
        <v>39</v>
      </c>
      <c r="I21" s="412"/>
      <c r="J21" s="408" t="s">
        <v>19</v>
      </c>
      <c r="K21" s="408" t="s">
        <v>859</v>
      </c>
      <c r="L21" s="413">
        <v>2264.81</v>
      </c>
      <c r="M21" s="414">
        <v>10</v>
      </c>
      <c r="N21" s="415">
        <v>0</v>
      </c>
      <c r="O21" s="415">
        <f>IF(M21=0,"N/A",+N21/12)</f>
        <v>0</v>
      </c>
      <c r="P21" s="426">
        <v>10</v>
      </c>
      <c r="Q21" s="426"/>
      <c r="R21" s="415">
        <v>2264.81</v>
      </c>
      <c r="S21" s="415">
        <f>IF(M21=0,"N/A",+L21-R21)</f>
        <v>0</v>
      </c>
    </row>
    <row r="22" spans="1:20" s="3" customFormat="1" ht="13.5" x14ac:dyDescent="0.25">
      <c r="A22" s="229">
        <v>3</v>
      </c>
      <c r="B22" s="411">
        <v>41563</v>
      </c>
      <c r="C22" s="375" t="s">
        <v>860</v>
      </c>
      <c r="D22" s="375">
        <v>61</v>
      </c>
      <c r="E22" s="509">
        <v>619</v>
      </c>
      <c r="F22" s="231"/>
      <c r="G22" s="231">
        <v>1</v>
      </c>
      <c r="H22" s="422" t="s">
        <v>923</v>
      </c>
      <c r="I22" s="231"/>
      <c r="J22" s="231" t="s">
        <v>273</v>
      </c>
      <c r="K22" s="231" t="s">
        <v>924</v>
      </c>
      <c r="L22" s="409">
        <v>5499.94</v>
      </c>
      <c r="M22" s="231">
        <v>10</v>
      </c>
      <c r="N22" s="410">
        <f>IF(M22=0,"N/A",+L22/M22)</f>
        <v>549.99399999999991</v>
      </c>
      <c r="O22" s="410">
        <f>IF(M22=0,"N/A",+N22/12)</f>
        <v>45.832833333333326</v>
      </c>
      <c r="P22" s="423">
        <v>3</v>
      </c>
      <c r="Q22" s="423">
        <v>6</v>
      </c>
      <c r="R22" s="410">
        <f>IF(M22=0,"N/A",+N22*P22+O22*Q22)</f>
        <v>1924.9789999999998</v>
      </c>
      <c r="S22" s="410">
        <f>IF(M22=0,"N/A",+L22-R22)</f>
        <v>3574.9609999999998</v>
      </c>
    </row>
    <row r="23" spans="1:20" s="3" customFormat="1" ht="13.5" x14ac:dyDescent="0.25">
      <c r="A23" s="229">
        <v>4</v>
      </c>
      <c r="B23" s="411">
        <v>40156</v>
      </c>
      <c r="C23" s="424" t="s">
        <v>860</v>
      </c>
      <c r="D23" s="408">
        <v>61</v>
      </c>
      <c r="E23" s="408">
        <v>617</v>
      </c>
      <c r="F23" s="412"/>
      <c r="G23" s="408">
        <v>1</v>
      </c>
      <c r="H23" s="412" t="s">
        <v>21</v>
      </c>
      <c r="I23" s="412"/>
      <c r="J23" s="408"/>
      <c r="K23" s="408" t="s">
        <v>859</v>
      </c>
      <c r="L23" s="413">
        <v>6000</v>
      </c>
      <c r="M23" s="414">
        <v>10</v>
      </c>
      <c r="N23" s="410">
        <f>IF(M23=0,"N/A",+L23/M23)</f>
        <v>600</v>
      </c>
      <c r="O23" s="410">
        <f>IF(M23=0,"N/A",+N23/12)</f>
        <v>50</v>
      </c>
      <c r="P23" s="423">
        <v>7</v>
      </c>
      <c r="Q23" s="423">
        <v>4</v>
      </c>
      <c r="R23" s="410">
        <f>IF(M23=0,"N/A",+N23*P23+O23*Q23)</f>
        <v>4400</v>
      </c>
      <c r="S23" s="410">
        <f>IF(M23=0,"N/A",+L23-R23)</f>
        <v>1600</v>
      </c>
    </row>
    <row r="24" spans="1:20" s="3" customFormat="1" ht="15" x14ac:dyDescent="0.3">
      <c r="A24" s="428">
        <v>5</v>
      </c>
      <c r="B24" s="411">
        <v>42788</v>
      </c>
      <c r="C24" s="424" t="s">
        <v>1721</v>
      </c>
      <c r="D24" s="408">
        <v>61</v>
      </c>
      <c r="E24" s="408" t="s">
        <v>1714</v>
      </c>
      <c r="F24" s="412"/>
      <c r="G24" s="408">
        <v>1</v>
      </c>
      <c r="H24" s="412" t="s">
        <v>1722</v>
      </c>
      <c r="I24" s="412" t="s">
        <v>1723</v>
      </c>
      <c r="J24" s="408" t="s">
        <v>1724</v>
      </c>
      <c r="K24" s="408" t="s">
        <v>924</v>
      </c>
      <c r="L24" s="1769">
        <v>7667.75</v>
      </c>
      <c r="M24" s="414">
        <v>10</v>
      </c>
      <c r="N24" s="103">
        <f>IF(M24=0,"N/A",+L24/M24)</f>
        <v>766.77499999999998</v>
      </c>
      <c r="O24" s="160">
        <f>IF(M24=0,"N/A",+N24/12)</f>
        <v>63.897916666666667</v>
      </c>
      <c r="P24" s="163"/>
      <c r="Q24" s="529">
        <v>2</v>
      </c>
      <c r="R24" s="160">
        <f>IF(M24=0,"N/A",+N24*P24+O24*Q24)</f>
        <v>127.79583333333333</v>
      </c>
      <c r="S24" s="410">
        <f>IF(M24=0,"N/A",+L24-R24)</f>
        <v>7539.9541666666664</v>
      </c>
    </row>
    <row r="25" spans="1:20" ht="13.5" x14ac:dyDescent="0.25">
      <c r="A25" s="1062"/>
      <c r="B25" s="1063"/>
      <c r="C25" s="1063"/>
      <c r="D25" s="1063"/>
      <c r="E25" s="1063"/>
      <c r="F25" s="1063"/>
      <c r="G25" s="1063"/>
      <c r="H25" s="1063"/>
      <c r="I25" s="1063"/>
      <c r="J25" s="1063"/>
      <c r="K25" s="1063"/>
      <c r="L25" s="1064">
        <f>SUM(L21:L23)</f>
        <v>13764.75</v>
      </c>
      <c r="M25" s="1065"/>
      <c r="N25" s="1066">
        <f>SUM(N21:N23)</f>
        <v>1149.9939999999999</v>
      </c>
      <c r="O25" s="1066">
        <f>SUM(O22:O24)</f>
        <v>159.73075</v>
      </c>
      <c r="P25" s="1067"/>
      <c r="Q25" s="1067"/>
      <c r="R25" s="1066">
        <f>SUM(R21:R23)</f>
        <v>8589.7890000000007</v>
      </c>
      <c r="S25" s="1066">
        <f>SUM(S21:S23)</f>
        <v>5174.9609999999993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9"/>
      <c r="O26" s="319"/>
      <c r="P26" s="287"/>
      <c r="Q26" s="287"/>
      <c r="R26" s="319"/>
      <c r="S26" s="320"/>
    </row>
    <row r="27" spans="1:20" ht="15" x14ac:dyDescent="0.3">
      <c r="A27" s="115"/>
      <c r="B27" s="115"/>
      <c r="C27" s="1688"/>
      <c r="D27" s="1688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9"/>
      <c r="O27" s="319"/>
      <c r="P27" s="287"/>
      <c r="Q27" s="287"/>
      <c r="R27" s="319"/>
      <c r="S27" s="320"/>
    </row>
    <row r="28" spans="1:20" ht="15" x14ac:dyDescent="0.3">
      <c r="A28" s="115"/>
      <c r="B28" s="115"/>
      <c r="C28" s="1688">
        <v>617</v>
      </c>
      <c r="D28" s="1673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9"/>
      <c r="O28" s="319"/>
      <c r="P28" s="287"/>
      <c r="Q28" s="287"/>
      <c r="R28" s="319"/>
      <c r="S28" s="320"/>
    </row>
    <row r="29" spans="1:20" ht="15" x14ac:dyDescent="0.3">
      <c r="A29" s="115"/>
      <c r="B29" s="115"/>
      <c r="C29" s="1688">
        <v>619</v>
      </c>
      <c r="D29" s="1673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9"/>
      <c r="O29" s="319"/>
      <c r="P29" s="287"/>
      <c r="Q29" s="287"/>
      <c r="R29" s="319"/>
      <c r="S29" s="320"/>
    </row>
    <row r="30" spans="1:20" ht="15" x14ac:dyDescent="0.3">
      <c r="A30" s="115"/>
      <c r="B30" s="115"/>
      <c r="C30" s="1688">
        <v>2652</v>
      </c>
      <c r="D30" s="1673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9"/>
      <c r="O30" s="319"/>
      <c r="P30" s="287"/>
      <c r="Q30" s="287"/>
      <c r="R30" s="319"/>
      <c r="S30" s="320"/>
    </row>
    <row r="31" spans="1:20" ht="15" x14ac:dyDescent="0.3">
      <c r="A31" s="115"/>
      <c r="B31" s="115"/>
      <c r="C31" s="1688"/>
      <c r="D31" s="1701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9"/>
      <c r="O31" s="319"/>
      <c r="P31" s="287"/>
      <c r="Q31" s="287"/>
      <c r="R31" s="319"/>
      <c r="S31" s="320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9"/>
      <c r="O32" s="319"/>
      <c r="P32" s="287"/>
      <c r="Q32" s="287"/>
      <c r="R32" s="319"/>
      <c r="S32" s="320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9"/>
      <c r="O33" s="319"/>
      <c r="P33" s="287"/>
      <c r="Q33" s="287"/>
      <c r="R33" s="319"/>
      <c r="S33" s="320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58"/>
      <c r="P37" s="1058"/>
      <c r="Q37" s="1058"/>
      <c r="R37" s="1058"/>
      <c r="S37" s="1058"/>
    </row>
    <row r="38" spans="1:19" x14ac:dyDescent="0.2">
      <c r="A38" s="1862" t="s">
        <v>51</v>
      </c>
      <c r="B38" s="1862"/>
      <c r="C38" s="1862"/>
      <c r="D38" s="1862"/>
      <c r="E38" s="1862"/>
      <c r="F38" s="1862"/>
      <c r="G38" s="1862"/>
      <c r="H38" s="1"/>
      <c r="I38" s="1863" t="s">
        <v>1622</v>
      </c>
      <c r="J38" s="1863"/>
      <c r="K38" s="1863"/>
      <c r="L38" s="1863"/>
      <c r="M38" s="1863"/>
      <c r="O38" s="1862" t="s">
        <v>1623</v>
      </c>
      <c r="P38" s="1862"/>
      <c r="Q38" s="1862"/>
      <c r="R38" s="1862"/>
      <c r="S38" s="1862"/>
    </row>
    <row r="39" spans="1:19" x14ac:dyDescent="0.2">
      <c r="L39" s="3"/>
      <c r="M39" s="3"/>
    </row>
    <row r="40" spans="1:19" x14ac:dyDescent="0.2">
      <c r="C40" s="10"/>
      <c r="D40" s="10"/>
      <c r="E40" s="10"/>
      <c r="G40" s="1870"/>
      <c r="H40" s="1870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A17" zoomScale="90" zoomScaleNormal="90" workbookViewId="0">
      <selection activeCell="Q43" sqref="Q43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3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867" t="s">
        <v>0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/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2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3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4" t="s">
        <v>1768</v>
      </c>
      <c r="B16" s="1864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1864"/>
      <c r="N16" s="1864"/>
      <c r="O16" s="1864"/>
      <c r="P16" s="1864"/>
      <c r="Q16" s="1864"/>
      <c r="R16" s="1864"/>
      <c r="S16" s="1864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57" customFormat="1" ht="72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19" x14ac:dyDescent="0.2">
      <c r="A19" s="229">
        <v>1</v>
      </c>
      <c r="B19" s="229">
        <v>2</v>
      </c>
      <c r="C19" s="229">
        <v>3</v>
      </c>
      <c r="D19" s="229">
        <v>4</v>
      </c>
      <c r="E19" s="229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416">
        <v>15</v>
      </c>
      <c r="P19" s="416">
        <v>16</v>
      </c>
      <c r="Q19" s="416">
        <v>17</v>
      </c>
      <c r="R19" s="229">
        <v>18</v>
      </c>
      <c r="S19" s="229">
        <v>19</v>
      </c>
    </row>
    <row r="20" spans="1:19" ht="13.5" x14ac:dyDescent="0.25">
      <c r="A20" s="229">
        <v>1</v>
      </c>
      <c r="B20" s="1138">
        <v>41364</v>
      </c>
      <c r="C20" s="424" t="s">
        <v>174</v>
      </c>
      <c r="D20" s="408">
        <v>61</v>
      </c>
      <c r="E20" s="408">
        <v>614</v>
      </c>
      <c r="F20" s="408"/>
      <c r="G20" s="408">
        <v>1</v>
      </c>
      <c r="H20" s="412" t="s">
        <v>885</v>
      </c>
      <c r="I20" s="408"/>
      <c r="J20" s="408" t="s">
        <v>118</v>
      </c>
      <c r="K20" s="408" t="s">
        <v>175</v>
      </c>
      <c r="L20" s="413">
        <v>30503</v>
      </c>
      <c r="M20" s="414">
        <v>3</v>
      </c>
      <c r="N20" s="1680"/>
      <c r="O20" s="415"/>
      <c r="P20" s="426">
        <v>3</v>
      </c>
      <c r="Q20" s="426"/>
      <c r="R20" s="415">
        <v>30503</v>
      </c>
      <c r="S20" s="415">
        <f>IF(M20=0,"N/A",+L20-R20)</f>
        <v>0</v>
      </c>
    </row>
    <row r="21" spans="1:19" ht="13.5" x14ac:dyDescent="0.25">
      <c r="A21" s="229">
        <v>2</v>
      </c>
      <c r="B21" s="1138">
        <v>40962</v>
      </c>
      <c r="C21" s="424" t="s">
        <v>174</v>
      </c>
      <c r="D21" s="408">
        <v>61</v>
      </c>
      <c r="E21" s="408">
        <v>614</v>
      </c>
      <c r="F21" s="408"/>
      <c r="G21" s="408">
        <v>1</v>
      </c>
      <c r="H21" s="412" t="s">
        <v>88</v>
      </c>
      <c r="I21" s="408"/>
      <c r="J21" s="408" t="s">
        <v>118</v>
      </c>
      <c r="K21" s="408" t="s">
        <v>175</v>
      </c>
      <c r="L21" s="413">
        <v>505</v>
      </c>
      <c r="M21" s="414">
        <v>3</v>
      </c>
      <c r="N21" s="1680"/>
      <c r="O21" s="415"/>
      <c r="P21" s="426">
        <v>3</v>
      </c>
      <c r="Q21" s="426"/>
      <c r="R21" s="415">
        <v>505</v>
      </c>
      <c r="S21" s="415">
        <f>IF(M21=0,"N/A",+L21-R21)</f>
        <v>0</v>
      </c>
    </row>
    <row r="22" spans="1:19" ht="13.5" x14ac:dyDescent="0.25">
      <c r="A22" s="229">
        <v>3</v>
      </c>
      <c r="B22" s="1138">
        <v>41589</v>
      </c>
      <c r="C22" s="424" t="s">
        <v>174</v>
      </c>
      <c r="D22" s="408">
        <v>61</v>
      </c>
      <c r="E22" s="408">
        <v>614</v>
      </c>
      <c r="F22" s="408"/>
      <c r="G22" s="408">
        <v>1</v>
      </c>
      <c r="H22" s="412" t="s">
        <v>1211</v>
      </c>
      <c r="I22" s="408"/>
      <c r="J22" s="408" t="s">
        <v>129</v>
      </c>
      <c r="K22" s="408" t="s">
        <v>175</v>
      </c>
      <c r="L22" s="413">
        <v>1405</v>
      </c>
      <c r="M22" s="414">
        <v>3</v>
      </c>
      <c r="N22" s="1680"/>
      <c r="O22" s="415"/>
      <c r="P22" s="426">
        <v>3</v>
      </c>
      <c r="Q22" s="426"/>
      <c r="R22" s="415">
        <v>1405</v>
      </c>
      <c r="S22" s="415">
        <f>IF(M22=0,"N/A",+L22-R22)</f>
        <v>0</v>
      </c>
    </row>
    <row r="23" spans="1:19" ht="13.5" x14ac:dyDescent="0.25">
      <c r="A23" s="229">
        <v>4</v>
      </c>
      <c r="B23" s="1138">
        <v>40247</v>
      </c>
      <c r="C23" s="424" t="s">
        <v>174</v>
      </c>
      <c r="D23" s="408">
        <v>61</v>
      </c>
      <c r="E23" s="408">
        <v>614</v>
      </c>
      <c r="F23" s="416"/>
      <c r="G23" s="408">
        <v>1</v>
      </c>
      <c r="H23" s="412" t="s">
        <v>31</v>
      </c>
      <c r="I23" s="416"/>
      <c r="J23" s="408"/>
      <c r="K23" s="408" t="s">
        <v>175</v>
      </c>
      <c r="L23" s="717">
        <v>8642</v>
      </c>
      <c r="M23" s="414">
        <v>3</v>
      </c>
      <c r="N23" s="1680"/>
      <c r="O23" s="415"/>
      <c r="P23" s="426">
        <v>3</v>
      </c>
      <c r="Q23" s="426"/>
      <c r="R23" s="415">
        <v>8642</v>
      </c>
      <c r="S23" s="415">
        <v>0</v>
      </c>
    </row>
    <row r="24" spans="1:19" ht="13.5" x14ac:dyDescent="0.25">
      <c r="A24" s="229">
        <v>5</v>
      </c>
      <c r="B24" s="1138">
        <v>41517</v>
      </c>
      <c r="C24" s="424" t="s">
        <v>174</v>
      </c>
      <c r="D24" s="408">
        <v>61</v>
      </c>
      <c r="E24" s="408">
        <v>614</v>
      </c>
      <c r="F24" s="408"/>
      <c r="G24" s="408">
        <v>1</v>
      </c>
      <c r="H24" s="716" t="s">
        <v>911</v>
      </c>
      <c r="I24" s="716"/>
      <c r="J24" s="408" t="s">
        <v>42</v>
      </c>
      <c r="K24" s="408" t="s">
        <v>175</v>
      </c>
      <c r="L24" s="750">
        <v>2920.5</v>
      </c>
      <c r="M24" s="408">
        <v>10</v>
      </c>
      <c r="N24" s="410">
        <f>IF(M24=0,"N/A",+L24/M24)</f>
        <v>292.05</v>
      </c>
      <c r="O24" s="1645">
        <f>IF(M24=0,"N/A",+N24/12)</f>
        <v>24.337500000000002</v>
      </c>
      <c r="P24" s="423">
        <v>3</v>
      </c>
      <c r="Q24" s="423">
        <v>8</v>
      </c>
      <c r="R24" s="410">
        <f>IF(M24=0,"N/A",+N24*P24+O24*Q24)</f>
        <v>1070.8500000000001</v>
      </c>
      <c r="S24" s="410">
        <f t="shared" ref="S24:S42" si="0">IF(M24=0,"N/A",+L24-R24)</f>
        <v>1849.6499999999999</v>
      </c>
    </row>
    <row r="25" spans="1:19" ht="13.5" x14ac:dyDescent="0.25">
      <c r="A25" s="229">
        <v>6</v>
      </c>
      <c r="B25" s="1138">
        <v>41715</v>
      </c>
      <c r="C25" s="424" t="s">
        <v>174</v>
      </c>
      <c r="D25" s="509">
        <v>61</v>
      </c>
      <c r="E25" s="509" t="s">
        <v>1106</v>
      </c>
      <c r="F25" s="408"/>
      <c r="G25" s="408">
        <v>1</v>
      </c>
      <c r="H25" s="412" t="s">
        <v>999</v>
      </c>
      <c r="I25" s="408" t="s">
        <v>1010</v>
      </c>
      <c r="J25" s="408" t="s">
        <v>1000</v>
      </c>
      <c r="K25" s="408" t="s">
        <v>175</v>
      </c>
      <c r="L25" s="1280">
        <v>12895</v>
      </c>
      <c r="M25" s="414">
        <v>3</v>
      </c>
      <c r="N25" s="410">
        <f>IF(M25=0,"N/A",+L25/M25)</f>
        <v>4298.333333333333</v>
      </c>
      <c r="O25" s="1645">
        <f>IF(M25=0,"N/A",+N25/12)</f>
        <v>358.1944444444444</v>
      </c>
      <c r="P25" s="423">
        <v>3</v>
      </c>
      <c r="Q25" s="423">
        <v>1</v>
      </c>
      <c r="R25" s="410">
        <f>IF(M25=0,"N/A",+N25*P25+O25*Q25)</f>
        <v>13253.194444444445</v>
      </c>
      <c r="S25" s="410">
        <f t="shared" si="0"/>
        <v>-358.19444444444525</v>
      </c>
    </row>
    <row r="26" spans="1:19" ht="13.5" x14ac:dyDescent="0.25">
      <c r="A26" s="229">
        <v>7</v>
      </c>
      <c r="B26" s="1138">
        <v>41558</v>
      </c>
      <c r="C26" s="424" t="s">
        <v>174</v>
      </c>
      <c r="D26" s="408">
        <v>61</v>
      </c>
      <c r="E26" s="408">
        <v>616</v>
      </c>
      <c r="F26" s="408"/>
      <c r="G26" s="408">
        <v>1</v>
      </c>
      <c r="H26" s="412" t="s">
        <v>37</v>
      </c>
      <c r="I26" s="408"/>
      <c r="J26" s="408" t="s">
        <v>38</v>
      </c>
      <c r="K26" s="408" t="s">
        <v>175</v>
      </c>
      <c r="L26" s="413">
        <v>5310</v>
      </c>
      <c r="M26" s="414">
        <v>3</v>
      </c>
      <c r="N26" s="415"/>
      <c r="O26" s="415"/>
      <c r="P26" s="426">
        <v>3</v>
      </c>
      <c r="Q26" s="426"/>
      <c r="R26" s="415">
        <v>5310</v>
      </c>
      <c r="S26" s="415">
        <f t="shared" si="0"/>
        <v>0</v>
      </c>
    </row>
    <row r="27" spans="1:19" ht="13.5" x14ac:dyDescent="0.25">
      <c r="A27" s="229">
        <v>8</v>
      </c>
      <c r="B27" s="1138">
        <v>41801</v>
      </c>
      <c r="C27" s="424" t="s">
        <v>174</v>
      </c>
      <c r="D27" s="408">
        <v>61</v>
      </c>
      <c r="E27" s="408" t="s">
        <v>1107</v>
      </c>
      <c r="F27" s="408"/>
      <c r="G27" s="408">
        <v>1</v>
      </c>
      <c r="H27" s="412" t="s">
        <v>1003</v>
      </c>
      <c r="I27" s="408"/>
      <c r="J27" s="408" t="s">
        <v>968</v>
      </c>
      <c r="K27" s="408" t="s">
        <v>175</v>
      </c>
      <c r="L27" s="413">
        <v>5723</v>
      </c>
      <c r="M27" s="414">
        <v>10</v>
      </c>
      <c r="N27" s="410">
        <f>IF(M27=0,"N/A",+L27/M27)</f>
        <v>572.29999999999995</v>
      </c>
      <c r="O27" s="1645">
        <f>IF(M27=0,"N/A",+N27/12)</f>
        <v>47.691666666666663</v>
      </c>
      <c r="P27" s="423">
        <v>2</v>
      </c>
      <c r="Q27" s="423">
        <v>10</v>
      </c>
      <c r="R27" s="410">
        <f>IF(M27=0,"N/A",+N27*P27+O27*Q27)</f>
        <v>1621.5166666666664</v>
      </c>
      <c r="S27" s="410">
        <f t="shared" si="0"/>
        <v>4101.4833333333336</v>
      </c>
    </row>
    <row r="28" spans="1:19" ht="13.5" x14ac:dyDescent="0.25">
      <c r="A28" s="229">
        <v>9</v>
      </c>
      <c r="B28" s="1138">
        <v>41926</v>
      </c>
      <c r="C28" s="424" t="s">
        <v>174</v>
      </c>
      <c r="D28" s="408">
        <v>61</v>
      </c>
      <c r="E28" s="408" t="s">
        <v>1107</v>
      </c>
      <c r="F28" s="408"/>
      <c r="G28" s="408">
        <v>1</v>
      </c>
      <c r="H28" s="412" t="s">
        <v>1008</v>
      </c>
      <c r="I28" s="408"/>
      <c r="J28" s="408"/>
      <c r="K28" s="408" t="s">
        <v>175</v>
      </c>
      <c r="L28" s="413">
        <v>7924.88</v>
      </c>
      <c r="M28" s="414">
        <v>10</v>
      </c>
      <c r="N28" s="410">
        <f>IF(M28=0,"N/A",+L28/M28)</f>
        <v>792.48800000000006</v>
      </c>
      <c r="O28" s="1645">
        <f>IF(M28=0,"N/A",+N28/12)</f>
        <v>66.040666666666667</v>
      </c>
      <c r="P28" s="423">
        <v>2</v>
      </c>
      <c r="Q28" s="423">
        <v>6</v>
      </c>
      <c r="R28" s="410">
        <f>IF(M28=0,"N/A",+N28*P28+O28*Q28)</f>
        <v>1981.2200000000003</v>
      </c>
      <c r="S28" s="410">
        <f t="shared" si="0"/>
        <v>5943.66</v>
      </c>
    </row>
    <row r="29" spans="1:19" ht="13.5" x14ac:dyDescent="0.25">
      <c r="A29" s="229">
        <v>10</v>
      </c>
      <c r="B29" s="1138">
        <v>37351</v>
      </c>
      <c r="C29" s="424" t="s">
        <v>174</v>
      </c>
      <c r="D29" s="408">
        <v>61</v>
      </c>
      <c r="E29" s="408">
        <v>617</v>
      </c>
      <c r="F29" s="408"/>
      <c r="G29" s="408">
        <v>1</v>
      </c>
      <c r="H29" s="412" t="s">
        <v>85</v>
      </c>
      <c r="I29" s="408"/>
      <c r="J29" s="408" t="s">
        <v>19</v>
      </c>
      <c r="K29" s="408" t="s">
        <v>175</v>
      </c>
      <c r="L29" s="413">
        <v>1500</v>
      </c>
      <c r="M29" s="414">
        <v>10</v>
      </c>
      <c r="N29" s="415"/>
      <c r="O29" s="415"/>
      <c r="P29" s="426">
        <v>10</v>
      </c>
      <c r="Q29" s="426"/>
      <c r="R29" s="415">
        <v>1500</v>
      </c>
      <c r="S29" s="415">
        <f t="shared" si="0"/>
        <v>0</v>
      </c>
    </row>
    <row r="30" spans="1:19" ht="13.5" x14ac:dyDescent="0.25">
      <c r="A30" s="229">
        <v>11</v>
      </c>
      <c r="B30" s="1138">
        <v>40847</v>
      </c>
      <c r="C30" s="424" t="s">
        <v>174</v>
      </c>
      <c r="D30" s="408">
        <v>61</v>
      </c>
      <c r="E30" s="408">
        <v>617</v>
      </c>
      <c r="F30" s="416"/>
      <c r="G30" s="408">
        <v>1</v>
      </c>
      <c r="H30" s="412" t="s">
        <v>695</v>
      </c>
      <c r="I30" s="416"/>
      <c r="J30" s="408"/>
      <c r="K30" s="408" t="s">
        <v>175</v>
      </c>
      <c r="L30" s="717">
        <v>6264</v>
      </c>
      <c r="M30" s="414">
        <v>10</v>
      </c>
      <c r="N30" s="410">
        <f t="shared" ref="N30:N37" si="1">IF(M30=0,"N/A",+L30/M30)</f>
        <v>626.4</v>
      </c>
      <c r="O30" s="1645">
        <f t="shared" ref="O30:O37" si="2">IF(M30=0,"N/A",+N30/12)</f>
        <v>52.199999999999996</v>
      </c>
      <c r="P30" s="423">
        <v>5</v>
      </c>
      <c r="Q30" s="423">
        <v>6</v>
      </c>
      <c r="R30" s="410">
        <f>IF(M30=0,"N/A",+N30*P30+O30*Q30)</f>
        <v>3445.2</v>
      </c>
      <c r="S30" s="410">
        <f t="shared" si="0"/>
        <v>2818.8</v>
      </c>
    </row>
    <row r="31" spans="1:19" ht="13.5" x14ac:dyDescent="0.25">
      <c r="A31" s="229">
        <v>12</v>
      </c>
      <c r="B31" s="1138">
        <v>41799</v>
      </c>
      <c r="C31" s="424" t="s">
        <v>174</v>
      </c>
      <c r="D31" s="408">
        <v>61</v>
      </c>
      <c r="E31" s="408" t="s">
        <v>1106</v>
      </c>
      <c r="F31" s="416"/>
      <c r="G31" s="408">
        <v>1</v>
      </c>
      <c r="H31" s="412" t="s">
        <v>1009</v>
      </c>
      <c r="I31" s="416"/>
      <c r="J31" s="408" t="s">
        <v>28</v>
      </c>
      <c r="K31" s="408" t="s">
        <v>175</v>
      </c>
      <c r="L31" s="717">
        <v>5938</v>
      </c>
      <c r="M31" s="414">
        <v>3</v>
      </c>
      <c r="N31" s="410">
        <f t="shared" si="1"/>
        <v>1979.3333333333333</v>
      </c>
      <c r="O31" s="1645">
        <f t="shared" si="2"/>
        <v>164.94444444444443</v>
      </c>
      <c r="P31" s="423">
        <v>2</v>
      </c>
      <c r="Q31" s="423">
        <v>10</v>
      </c>
      <c r="R31" s="410">
        <f>IF(M31=0,"N/A",+N31*P31+O31*Q31)</f>
        <v>5608.1111111111113</v>
      </c>
      <c r="S31" s="410">
        <f t="shared" si="0"/>
        <v>329.88888888888869</v>
      </c>
    </row>
    <row r="32" spans="1:19" ht="13.5" x14ac:dyDescent="0.25">
      <c r="A32" s="229">
        <v>13</v>
      </c>
      <c r="B32" s="1138">
        <v>41799</v>
      </c>
      <c r="C32" s="424" t="s">
        <v>174</v>
      </c>
      <c r="D32" s="408">
        <v>61</v>
      </c>
      <c r="E32" s="408" t="s">
        <v>1109</v>
      </c>
      <c r="F32" s="416"/>
      <c r="G32" s="408">
        <v>1</v>
      </c>
      <c r="H32" s="412" t="s">
        <v>978</v>
      </c>
      <c r="I32" s="416"/>
      <c r="J32" s="408" t="s">
        <v>73</v>
      </c>
      <c r="K32" s="408" t="s">
        <v>175</v>
      </c>
      <c r="L32" s="717">
        <v>1653</v>
      </c>
      <c r="M32" s="414">
        <v>3</v>
      </c>
      <c r="N32" s="410">
        <f t="shared" si="1"/>
        <v>551</v>
      </c>
      <c r="O32" s="1645">
        <f t="shared" si="2"/>
        <v>45.916666666666664</v>
      </c>
      <c r="P32" s="423">
        <v>2</v>
      </c>
      <c r="Q32" s="423">
        <v>10</v>
      </c>
      <c r="R32" s="410">
        <f>IF(M32=0,"N/A",+N32*P32+O32*Q32)</f>
        <v>1561.1666666666665</v>
      </c>
      <c r="S32" s="410">
        <f t="shared" si="0"/>
        <v>91.833333333333485</v>
      </c>
    </row>
    <row r="33" spans="1:21" ht="13.5" x14ac:dyDescent="0.25">
      <c r="A33" s="229">
        <v>14</v>
      </c>
      <c r="B33" s="1138">
        <v>41799</v>
      </c>
      <c r="C33" s="424" t="s">
        <v>174</v>
      </c>
      <c r="D33" s="408">
        <v>61</v>
      </c>
      <c r="E33" s="408" t="s">
        <v>1106</v>
      </c>
      <c r="F33" s="416"/>
      <c r="G33" s="408">
        <v>1</v>
      </c>
      <c r="H33" s="412" t="s">
        <v>31</v>
      </c>
      <c r="I33" s="416"/>
      <c r="J33" s="408"/>
      <c r="K33" s="408" t="s">
        <v>175</v>
      </c>
      <c r="L33" s="717">
        <v>2388</v>
      </c>
      <c r="M33" s="414">
        <v>3</v>
      </c>
      <c r="N33" s="410">
        <f t="shared" si="1"/>
        <v>796</v>
      </c>
      <c r="O33" s="1645">
        <f t="shared" si="2"/>
        <v>66.333333333333329</v>
      </c>
      <c r="P33" s="423">
        <v>2</v>
      </c>
      <c r="Q33" s="423">
        <v>9</v>
      </c>
      <c r="R33" s="410">
        <f>IF(M33=0,"N/A",+N33*P33+O33*Q33)</f>
        <v>2189</v>
      </c>
      <c r="S33" s="410">
        <f t="shared" si="0"/>
        <v>199</v>
      </c>
    </row>
    <row r="34" spans="1:21" ht="13.5" x14ac:dyDescent="0.25">
      <c r="A34" s="229">
        <v>15</v>
      </c>
      <c r="B34" s="1138">
        <v>42075</v>
      </c>
      <c r="C34" s="424" t="s">
        <v>174</v>
      </c>
      <c r="D34" s="408">
        <v>61</v>
      </c>
      <c r="E34" s="408" t="s">
        <v>1187</v>
      </c>
      <c r="F34" s="416"/>
      <c r="G34" s="408">
        <v>1</v>
      </c>
      <c r="H34" s="412" t="s">
        <v>1211</v>
      </c>
      <c r="I34" s="416"/>
      <c r="J34" s="408" t="s">
        <v>129</v>
      </c>
      <c r="K34" s="408" t="s">
        <v>175</v>
      </c>
      <c r="L34" s="717">
        <v>2742</v>
      </c>
      <c r="M34" s="414">
        <v>3</v>
      </c>
      <c r="N34" s="410">
        <f>+L34/36*Q34</f>
        <v>76.166666666666671</v>
      </c>
      <c r="O34" s="1645">
        <f t="shared" si="2"/>
        <v>6.3472222222222223</v>
      </c>
      <c r="P34" s="423">
        <v>2</v>
      </c>
      <c r="Q34" s="423">
        <v>1</v>
      </c>
      <c r="R34" s="410">
        <f>+N34</f>
        <v>76.166666666666671</v>
      </c>
      <c r="S34" s="410">
        <f t="shared" si="0"/>
        <v>2665.8333333333335</v>
      </c>
    </row>
    <row r="35" spans="1:21" ht="13.5" x14ac:dyDescent="0.25">
      <c r="A35" s="229">
        <v>16</v>
      </c>
      <c r="B35" s="1138">
        <v>42138</v>
      </c>
      <c r="C35" s="424" t="s">
        <v>174</v>
      </c>
      <c r="D35" s="408">
        <v>61</v>
      </c>
      <c r="E35" s="408" t="s">
        <v>1212</v>
      </c>
      <c r="F35" s="416"/>
      <c r="G35" s="408">
        <v>1</v>
      </c>
      <c r="H35" s="412" t="s">
        <v>1213</v>
      </c>
      <c r="I35" s="416"/>
      <c r="J35" s="408"/>
      <c r="K35" s="408" t="s">
        <v>175</v>
      </c>
      <c r="L35" s="717">
        <v>9756.24</v>
      </c>
      <c r="M35" s="414">
        <v>10</v>
      </c>
      <c r="N35" s="410">
        <f>+L35/120*Q35</f>
        <v>894.32199999999989</v>
      </c>
      <c r="O35" s="1645">
        <f t="shared" si="2"/>
        <v>74.526833333333329</v>
      </c>
      <c r="P35" s="423">
        <v>1</v>
      </c>
      <c r="Q35" s="423">
        <v>11</v>
      </c>
      <c r="R35" s="410">
        <f>IF(M35=0,"N/A",+N35*P35+O35*Q35)</f>
        <v>1714.1171666666664</v>
      </c>
      <c r="S35" s="410">
        <f t="shared" si="0"/>
        <v>8042.1228333333329</v>
      </c>
    </row>
    <row r="36" spans="1:21" ht="13.5" x14ac:dyDescent="0.25">
      <c r="A36" s="229">
        <v>17</v>
      </c>
      <c r="B36" s="1138">
        <v>40816</v>
      </c>
      <c r="C36" s="424" t="s">
        <v>174</v>
      </c>
      <c r="D36" s="408">
        <v>61</v>
      </c>
      <c r="E36" s="408">
        <v>617</v>
      </c>
      <c r="F36" s="416"/>
      <c r="G36" s="408">
        <v>1</v>
      </c>
      <c r="H36" s="412" t="s">
        <v>139</v>
      </c>
      <c r="I36" s="408"/>
      <c r="J36" s="408" t="s">
        <v>42</v>
      </c>
      <c r="K36" s="408" t="s">
        <v>29</v>
      </c>
      <c r="L36" s="717">
        <v>2625</v>
      </c>
      <c r="M36" s="414">
        <v>10</v>
      </c>
      <c r="N36" s="410">
        <f t="shared" si="1"/>
        <v>262.5</v>
      </c>
      <c r="O36" s="1645">
        <f t="shared" si="2"/>
        <v>21.875</v>
      </c>
      <c r="P36" s="423">
        <v>5</v>
      </c>
      <c r="Q36" s="423">
        <v>7</v>
      </c>
      <c r="R36" s="410">
        <f>IF(M36=0,"N/A",+N36*P36+O36*Q36)</f>
        <v>1465.625</v>
      </c>
      <c r="S36" s="410">
        <f t="shared" si="0"/>
        <v>1159.375</v>
      </c>
    </row>
    <row r="37" spans="1:21" ht="13.5" x14ac:dyDescent="0.25">
      <c r="A37" s="229">
        <v>18</v>
      </c>
      <c r="B37" s="1138">
        <v>41059</v>
      </c>
      <c r="C37" s="424" t="s">
        <v>174</v>
      </c>
      <c r="D37" s="408">
        <v>61</v>
      </c>
      <c r="E37" s="408">
        <v>617</v>
      </c>
      <c r="F37" s="408"/>
      <c r="G37" s="408">
        <v>1</v>
      </c>
      <c r="H37" s="412" t="s">
        <v>18</v>
      </c>
      <c r="I37" s="408"/>
      <c r="J37" s="408" t="s">
        <v>19</v>
      </c>
      <c r="K37" s="408" t="s">
        <v>29</v>
      </c>
      <c r="L37" s="413">
        <v>4529.8</v>
      </c>
      <c r="M37" s="414">
        <v>10</v>
      </c>
      <c r="N37" s="410">
        <f t="shared" si="1"/>
        <v>452.98</v>
      </c>
      <c r="O37" s="1645">
        <f t="shared" si="2"/>
        <v>37.748333333333335</v>
      </c>
      <c r="P37" s="423">
        <v>4</v>
      </c>
      <c r="Q37" s="423">
        <v>11</v>
      </c>
      <c r="R37" s="410">
        <f>IF(M37=0,"N/A",+N37*P37+O37*Q37)</f>
        <v>2227.1516666666666</v>
      </c>
      <c r="S37" s="410">
        <f t="shared" si="0"/>
        <v>2302.6483333333335</v>
      </c>
    </row>
    <row r="38" spans="1:21" ht="13.5" x14ac:dyDescent="0.25">
      <c r="A38" s="229">
        <v>19</v>
      </c>
      <c r="B38" s="1138">
        <v>37652</v>
      </c>
      <c r="C38" s="424" t="s">
        <v>174</v>
      </c>
      <c r="D38" s="408">
        <v>61</v>
      </c>
      <c r="E38" s="408">
        <v>617</v>
      </c>
      <c r="F38" s="408">
        <v>125150</v>
      </c>
      <c r="G38" s="408">
        <v>1</v>
      </c>
      <c r="H38" s="412" t="s">
        <v>176</v>
      </c>
      <c r="I38" s="408"/>
      <c r="J38" s="408" t="s">
        <v>19</v>
      </c>
      <c r="K38" s="408" t="s">
        <v>29</v>
      </c>
      <c r="L38" s="413">
        <v>3200</v>
      </c>
      <c r="M38" s="414">
        <v>10</v>
      </c>
      <c r="N38" s="415"/>
      <c r="O38" s="1680"/>
      <c r="P38" s="426">
        <v>10</v>
      </c>
      <c r="Q38" s="426"/>
      <c r="R38" s="415">
        <v>3200</v>
      </c>
      <c r="S38" s="415">
        <f t="shared" si="0"/>
        <v>0</v>
      </c>
    </row>
    <row r="39" spans="1:21" ht="13.5" x14ac:dyDescent="0.25">
      <c r="A39" s="229">
        <v>20</v>
      </c>
      <c r="B39" s="1138">
        <v>40150</v>
      </c>
      <c r="C39" s="424" t="s">
        <v>174</v>
      </c>
      <c r="D39" s="408">
        <v>61</v>
      </c>
      <c r="E39" s="408">
        <v>617</v>
      </c>
      <c r="F39" s="408"/>
      <c r="G39" s="408">
        <v>1</v>
      </c>
      <c r="H39" s="412" t="s">
        <v>55</v>
      </c>
      <c r="I39" s="408"/>
      <c r="J39" s="408" t="s">
        <v>24</v>
      </c>
      <c r="K39" s="408" t="s">
        <v>29</v>
      </c>
      <c r="L39" s="413">
        <v>2795</v>
      </c>
      <c r="M39" s="414">
        <v>10</v>
      </c>
      <c r="N39" s="410">
        <f>IF(M39=0,"N/A",+L39/M39)</f>
        <v>279.5</v>
      </c>
      <c r="O39" s="1645">
        <f>IF(M39=0,"N/A",+N39/12)</f>
        <v>23.291666666666668</v>
      </c>
      <c r="P39" s="423">
        <v>7</v>
      </c>
      <c r="Q39" s="423">
        <v>4</v>
      </c>
      <c r="R39" s="410">
        <f>IF(M39=0,"N/A",+N39*P39+O39*Q39)</f>
        <v>2049.6666666666665</v>
      </c>
      <c r="S39" s="410">
        <f t="shared" si="0"/>
        <v>745.33333333333348</v>
      </c>
    </row>
    <row r="40" spans="1:21" ht="13.5" x14ac:dyDescent="0.25">
      <c r="A40" s="229">
        <v>21</v>
      </c>
      <c r="B40" s="1138">
        <v>36889</v>
      </c>
      <c r="C40" s="424" t="s">
        <v>174</v>
      </c>
      <c r="D40" s="408">
        <v>61</v>
      </c>
      <c r="E40" s="408">
        <v>617</v>
      </c>
      <c r="F40" s="408">
        <v>125158</v>
      </c>
      <c r="G40" s="408">
        <v>1</v>
      </c>
      <c r="H40" s="412" t="s">
        <v>25</v>
      </c>
      <c r="I40" s="408"/>
      <c r="J40" s="408" t="s">
        <v>19</v>
      </c>
      <c r="K40" s="408" t="s">
        <v>29</v>
      </c>
      <c r="L40" s="413">
        <v>2494</v>
      </c>
      <c r="M40" s="414">
        <v>10</v>
      </c>
      <c r="N40" s="415"/>
      <c r="O40" s="1680"/>
      <c r="P40" s="426">
        <v>10</v>
      </c>
      <c r="Q40" s="426"/>
      <c r="R40" s="415">
        <v>2494</v>
      </c>
      <c r="S40" s="415">
        <f t="shared" si="0"/>
        <v>0</v>
      </c>
    </row>
    <row r="41" spans="1:21" ht="13.5" x14ac:dyDescent="0.25">
      <c r="A41" s="229">
        <v>22</v>
      </c>
      <c r="B41" s="411">
        <v>40876</v>
      </c>
      <c r="C41" s="424" t="s">
        <v>174</v>
      </c>
      <c r="D41" s="408">
        <v>61</v>
      </c>
      <c r="E41" s="408">
        <v>617</v>
      </c>
      <c r="F41" s="1063"/>
      <c r="G41" s="408">
        <v>1</v>
      </c>
      <c r="H41" s="412" t="s">
        <v>708</v>
      </c>
      <c r="I41" s="229"/>
      <c r="J41" s="408"/>
      <c r="K41" s="408" t="s">
        <v>29</v>
      </c>
      <c r="L41" s="413">
        <v>17219.04</v>
      </c>
      <c r="M41" s="414">
        <v>10</v>
      </c>
      <c r="N41" s="410">
        <f>IF(M41=0,"N/A",+L41/M41)</f>
        <v>1721.904</v>
      </c>
      <c r="O41" s="1645">
        <f>IF(M41=0,"N/A",+N41/12)</f>
        <v>143.49199999999999</v>
      </c>
      <c r="P41" s="423">
        <v>5</v>
      </c>
      <c r="Q41" s="423">
        <v>5</v>
      </c>
      <c r="R41" s="410">
        <f>IF(M41=0,"N/A",+N41*P41+O41*Q41)</f>
        <v>9326.98</v>
      </c>
      <c r="S41" s="410">
        <f t="shared" si="0"/>
        <v>7892.0600000000013</v>
      </c>
    </row>
    <row r="42" spans="1:21" ht="13.5" x14ac:dyDescent="0.25">
      <c r="A42" s="229">
        <v>23</v>
      </c>
      <c r="B42" s="1138">
        <v>42669</v>
      </c>
      <c r="C42" s="1264">
        <v>6</v>
      </c>
      <c r="D42" s="408">
        <v>61</v>
      </c>
      <c r="E42" s="408">
        <v>614</v>
      </c>
      <c r="F42" s="408"/>
      <c r="G42" s="408">
        <v>1</v>
      </c>
      <c r="H42" s="412" t="s">
        <v>1382</v>
      </c>
      <c r="I42" s="412"/>
      <c r="J42" s="408" t="s">
        <v>1383</v>
      </c>
      <c r="K42" s="408" t="s">
        <v>29</v>
      </c>
      <c r="L42" s="413">
        <v>3666.94</v>
      </c>
      <c r="M42" s="414">
        <v>3</v>
      </c>
      <c r="N42" s="410">
        <f>IF(M42=0,"N/A",+L42/M42)</f>
        <v>1222.3133333333333</v>
      </c>
      <c r="O42" s="1645">
        <f>IF(M42=0,"N/A",+N42/12)</f>
        <v>101.85944444444443</v>
      </c>
      <c r="P42" s="423"/>
      <c r="Q42" s="423">
        <v>6</v>
      </c>
      <c r="R42" s="410">
        <f>IF(M42=0,"N/A",+N42*P42+O42*Q42)</f>
        <v>611.15666666666664</v>
      </c>
      <c r="S42" s="410">
        <f t="shared" si="0"/>
        <v>3055.7833333333333</v>
      </c>
    </row>
    <row r="43" spans="1:21" ht="13.5" x14ac:dyDescent="0.25">
      <c r="A43" s="1281"/>
      <c r="B43" s="231"/>
      <c r="C43" s="1063"/>
      <c r="D43" s="1063"/>
      <c r="E43" s="1063"/>
      <c r="F43" s="1063"/>
      <c r="G43" s="1063"/>
      <c r="H43" s="1063"/>
      <c r="I43" s="1063"/>
      <c r="J43" s="1063"/>
      <c r="K43" s="1063"/>
      <c r="L43" s="1276">
        <f>SUM(L20:L42)</f>
        <v>142599.40000000002</v>
      </c>
      <c r="M43" s="1276"/>
      <c r="N43" s="1276">
        <f t="shared" ref="N43:S43" si="3">SUM(N20:N42)</f>
        <v>14817.590666666667</v>
      </c>
      <c r="O43" s="1276">
        <f t="shared" si="3"/>
        <v>1234.7992222222222</v>
      </c>
      <c r="P43" s="1276"/>
      <c r="Q43" s="1276"/>
      <c r="R43" s="1276">
        <f t="shared" si="3"/>
        <v>101760.12272222222</v>
      </c>
      <c r="S43" s="1276">
        <f t="shared" si="3"/>
        <v>40839.277277777779</v>
      </c>
      <c r="U43" s="18">
        <f>SUM(R43:T43)</f>
        <v>142599.4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62">
        <v>611</v>
      </c>
      <c r="D45" s="1661">
        <v>113.73</v>
      </c>
      <c r="O45" s="69"/>
      <c r="R45" s="18"/>
    </row>
    <row r="46" spans="1:21" x14ac:dyDescent="0.2">
      <c r="C46" s="1662">
        <v>613</v>
      </c>
      <c r="D46" s="1661">
        <v>657.22</v>
      </c>
    </row>
    <row r="47" spans="1:21" x14ac:dyDescent="0.2">
      <c r="C47" s="1662">
        <v>614</v>
      </c>
      <c r="D47" s="1661">
        <v>126.2</v>
      </c>
    </row>
    <row r="48" spans="1:21" x14ac:dyDescent="0.2">
      <c r="C48" s="1662">
        <v>617</v>
      </c>
      <c r="D48" s="1661">
        <v>278.60000000000002</v>
      </c>
    </row>
    <row r="49" spans="1:19" x14ac:dyDescent="0.2">
      <c r="C49" s="1662">
        <v>2392</v>
      </c>
      <c r="D49" s="1661">
        <v>45.92</v>
      </c>
    </row>
    <row r="50" spans="1:19" x14ac:dyDescent="0.2">
      <c r="C50" s="1662"/>
      <c r="D50" s="1669">
        <f>SUM(D45:D49)</f>
        <v>1221.67</v>
      </c>
    </row>
    <row r="52" spans="1:19" x14ac:dyDescent="0.2">
      <c r="A52" s="1862" t="s">
        <v>51</v>
      </c>
      <c r="B52" s="1862"/>
      <c r="C52" s="1862"/>
      <c r="D52" s="1862"/>
      <c r="E52" s="1862"/>
      <c r="F52" s="1862"/>
      <c r="G52" s="1862"/>
      <c r="H52" s="1217"/>
      <c r="I52" s="1863" t="s">
        <v>1622</v>
      </c>
      <c r="J52" s="1863"/>
      <c r="K52" s="1863"/>
      <c r="L52" s="1863"/>
      <c r="M52" s="1863"/>
      <c r="O52" s="34"/>
      <c r="P52" s="1862" t="s">
        <v>1623</v>
      </c>
      <c r="Q52" s="1862"/>
      <c r="R52" s="1862"/>
      <c r="S52" s="1862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5"/>
  <sheetViews>
    <sheetView view="pageBreakPreview" topLeftCell="A16" zoomScale="80" zoomScaleNormal="89" zoomScaleSheetLayoutView="80" workbookViewId="0">
      <selection activeCell="A13" sqref="A13:S13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0.140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59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867" t="s">
        <v>0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21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21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21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21" x14ac:dyDescent="0.2">
      <c r="A13" s="1864" t="s">
        <v>1769</v>
      </c>
      <c r="B13" s="1864"/>
      <c r="C13" s="1864"/>
      <c r="D13" s="1864"/>
      <c r="E13" s="1864"/>
      <c r="F13" s="1864"/>
      <c r="G13" s="1864"/>
      <c r="H13" s="1864"/>
      <c r="I13" s="1864"/>
      <c r="J13" s="1864"/>
      <c r="K13" s="1864"/>
      <c r="L13" s="1864"/>
      <c r="M13" s="1864"/>
      <c r="N13" s="1864"/>
      <c r="O13" s="1864"/>
      <c r="P13" s="1864"/>
      <c r="Q13" s="1864"/>
      <c r="R13" s="1864"/>
      <c r="S13" s="1864"/>
    </row>
    <row r="14" spans="1:21" x14ac:dyDescent="0.2">
      <c r="A14" s="80"/>
      <c r="B14" s="80"/>
      <c r="C14" s="80"/>
      <c r="D14" s="80"/>
      <c r="E14" s="80"/>
      <c r="F14" s="80"/>
      <c r="G14" s="80"/>
      <c r="H14" s="1166"/>
      <c r="I14" s="80"/>
      <c r="J14" s="80"/>
      <c r="K14" s="1166"/>
      <c r="L14" s="961"/>
      <c r="M14" s="80"/>
      <c r="N14" s="80"/>
      <c r="O14" s="80"/>
      <c r="P14" s="80"/>
      <c r="Q14" s="80"/>
      <c r="R14" s="80"/>
      <c r="S14" s="80"/>
    </row>
    <row r="15" spans="1:21" s="1057" customFormat="1" ht="72" x14ac:dyDescent="0.2">
      <c r="A15" s="972" t="s">
        <v>4</v>
      </c>
      <c r="B15" s="972" t="s">
        <v>5</v>
      </c>
      <c r="C15" s="1055" t="s">
        <v>1629</v>
      </c>
      <c r="D15" s="1055" t="s">
        <v>7</v>
      </c>
      <c r="E15" s="1055" t="s">
        <v>1614</v>
      </c>
      <c r="F15" s="972" t="s">
        <v>9</v>
      </c>
      <c r="G15" s="972" t="s">
        <v>10</v>
      </c>
      <c r="H15" s="1056" t="s">
        <v>11</v>
      </c>
      <c r="I15" s="972" t="s">
        <v>12</v>
      </c>
      <c r="J15" s="972" t="s">
        <v>13</v>
      </c>
      <c r="K15" s="1056" t="s">
        <v>820</v>
      </c>
      <c r="L15" s="1056" t="s">
        <v>1615</v>
      </c>
      <c r="M15" s="1059" t="s">
        <v>1618</v>
      </c>
      <c r="N15" s="1060" t="s">
        <v>1617</v>
      </c>
      <c r="O15" s="1060" t="s">
        <v>1616</v>
      </c>
      <c r="P15" s="1061" t="s">
        <v>1620</v>
      </c>
      <c r="Q15" s="1060" t="s">
        <v>1619</v>
      </c>
      <c r="R15" s="1061" t="s">
        <v>1736</v>
      </c>
      <c r="S15" s="1061" t="s">
        <v>1621</v>
      </c>
    </row>
    <row r="16" spans="1:21" x14ac:dyDescent="0.2">
      <c r="A16" s="84">
        <v>1</v>
      </c>
      <c r="B16" s="232">
        <v>2</v>
      </c>
      <c r="C16" s="248">
        <v>3</v>
      </c>
      <c r="D16" s="248">
        <v>4</v>
      </c>
      <c r="E16" s="248">
        <v>5</v>
      </c>
      <c r="F16" s="232">
        <v>6</v>
      </c>
      <c r="G16" s="232">
        <v>7</v>
      </c>
      <c r="H16" s="979">
        <v>8</v>
      </c>
      <c r="I16" s="232">
        <v>9</v>
      </c>
      <c r="J16" s="232">
        <v>10</v>
      </c>
      <c r="K16" s="979">
        <v>11</v>
      </c>
      <c r="L16" s="336">
        <v>12</v>
      </c>
      <c r="M16" s="232">
        <v>13</v>
      </c>
      <c r="N16" s="232">
        <v>14</v>
      </c>
      <c r="O16" s="232">
        <v>15</v>
      </c>
      <c r="P16" s="232">
        <v>16</v>
      </c>
      <c r="Q16" s="232">
        <v>17</v>
      </c>
      <c r="R16" s="232">
        <v>18</v>
      </c>
      <c r="S16" s="232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30" t="s">
        <v>581</v>
      </c>
      <c r="D17" s="191">
        <v>61</v>
      </c>
      <c r="E17" s="520">
        <v>614</v>
      </c>
      <c r="F17" s="191"/>
      <c r="G17" s="191">
        <v>1</v>
      </c>
      <c r="H17" s="980" t="s">
        <v>932</v>
      </c>
      <c r="I17" s="232"/>
      <c r="J17" s="232" t="s">
        <v>28</v>
      </c>
      <c r="K17" s="981" t="s">
        <v>580</v>
      </c>
      <c r="L17" s="973">
        <v>6314.99</v>
      </c>
      <c r="M17" s="86">
        <v>3</v>
      </c>
      <c r="N17" s="1272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30" t="s">
        <v>581</v>
      </c>
      <c r="D18" s="191">
        <v>61</v>
      </c>
      <c r="E18" s="520">
        <v>614</v>
      </c>
      <c r="F18" s="191"/>
      <c r="G18" s="191">
        <v>1</v>
      </c>
      <c r="H18" s="980" t="s">
        <v>30</v>
      </c>
      <c r="I18" s="232"/>
      <c r="J18" s="232"/>
      <c r="K18" s="981" t="s">
        <v>580</v>
      </c>
      <c r="L18" s="973">
        <v>2766</v>
      </c>
      <c r="M18" s="86">
        <v>3</v>
      </c>
      <c r="N18" s="1272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30" t="s">
        <v>581</v>
      </c>
      <c r="D19" s="191">
        <v>61</v>
      </c>
      <c r="E19" s="85">
        <v>617</v>
      </c>
      <c r="F19" s="191"/>
      <c r="G19" s="191">
        <v>1</v>
      </c>
      <c r="H19" s="980" t="s">
        <v>1025</v>
      </c>
      <c r="I19" s="232"/>
      <c r="J19" s="327" t="s">
        <v>1024</v>
      </c>
      <c r="K19" s="981" t="s">
        <v>580</v>
      </c>
      <c r="L19" s="973">
        <v>9053.44</v>
      </c>
      <c r="M19" s="86">
        <v>10</v>
      </c>
      <c r="N19" s="101">
        <f>IF(M19=0,"N/A",+L19/M19)</f>
        <v>905.34400000000005</v>
      </c>
      <c r="O19" s="1681">
        <f>IF(M19=0,"N/A",+N19/12)</f>
        <v>75.445333333333338</v>
      </c>
      <c r="P19" s="102">
        <v>3</v>
      </c>
      <c r="Q19" s="102">
        <v>9</v>
      </c>
      <c r="R19" s="101">
        <f t="shared" ref="R19:R29" si="1">IF(M19=0,"N/A",+N19*P19+O19*Q19)</f>
        <v>3395.04</v>
      </c>
      <c r="S19" s="101">
        <f t="shared" si="0"/>
        <v>5658.4000000000005</v>
      </c>
      <c r="T19" s="3"/>
      <c r="U19" s="3"/>
    </row>
    <row r="20" spans="1:21" ht="38.25" customHeight="1" x14ac:dyDescent="0.3">
      <c r="A20" s="84">
        <v>4</v>
      </c>
      <c r="B20" s="334">
        <v>41410</v>
      </c>
      <c r="C20" s="330" t="s">
        <v>581</v>
      </c>
      <c r="D20" s="191">
        <v>61</v>
      </c>
      <c r="E20" s="521">
        <v>616</v>
      </c>
      <c r="F20" s="336"/>
      <c r="G20" s="335">
        <v>8</v>
      </c>
      <c r="H20" s="337" t="s">
        <v>894</v>
      </c>
      <c r="I20" s="335"/>
      <c r="J20" s="335" t="s">
        <v>303</v>
      </c>
      <c r="K20" s="338" t="s">
        <v>903</v>
      </c>
      <c r="L20" s="971">
        <v>133694</v>
      </c>
      <c r="M20" s="339">
        <v>5</v>
      </c>
      <c r="N20" s="340">
        <f>IF(M20=0,"N/A",+L20/M20)</f>
        <v>26738.799999999999</v>
      </c>
      <c r="O20" s="1675">
        <f t="shared" ref="O20:O29" si="2">IF(M20=0,"N/A",+N20/12)</f>
        <v>2228.2333333333331</v>
      </c>
      <c r="P20" s="341">
        <v>3</v>
      </c>
      <c r="Q20" s="341">
        <v>11</v>
      </c>
      <c r="R20" s="340">
        <f t="shared" si="1"/>
        <v>104726.96666666666</v>
      </c>
      <c r="S20" s="340">
        <f t="shared" si="0"/>
        <v>28967.03333333334</v>
      </c>
      <c r="T20" s="3"/>
      <c r="U20" s="3"/>
    </row>
    <row r="21" spans="1:21" ht="15" x14ac:dyDescent="0.3">
      <c r="A21" s="84">
        <v>5</v>
      </c>
      <c r="B21" s="124">
        <v>41061</v>
      </c>
      <c r="C21" s="330" t="s">
        <v>581</v>
      </c>
      <c r="D21" s="191">
        <v>61</v>
      </c>
      <c r="E21" s="85">
        <v>617</v>
      </c>
      <c r="F21" s="327"/>
      <c r="G21" s="327">
        <v>1</v>
      </c>
      <c r="H21" s="964" t="s">
        <v>45</v>
      </c>
      <c r="I21" s="327"/>
      <c r="J21" s="86" t="s">
        <v>787</v>
      </c>
      <c r="K21" s="981" t="s">
        <v>580</v>
      </c>
      <c r="L21" s="971">
        <v>1675.01</v>
      </c>
      <c r="M21" s="112">
        <v>10</v>
      </c>
      <c r="N21" s="101">
        <f>IF(M21=0,"N/A",+L21/M21)</f>
        <v>167.501</v>
      </c>
      <c r="O21" s="1681">
        <f t="shared" si="2"/>
        <v>13.958416666666666</v>
      </c>
      <c r="P21" s="102">
        <v>4</v>
      </c>
      <c r="Q21" s="102">
        <v>10</v>
      </c>
      <c r="R21" s="101">
        <f t="shared" si="1"/>
        <v>809.58816666666667</v>
      </c>
      <c r="S21" s="101">
        <f t="shared" si="0"/>
        <v>865.42183333333332</v>
      </c>
      <c r="T21" s="3"/>
      <c r="U21" s="3"/>
    </row>
    <row r="22" spans="1:21" ht="30" x14ac:dyDescent="0.3">
      <c r="A22" s="84">
        <v>6</v>
      </c>
      <c r="B22" s="124">
        <v>42138</v>
      </c>
      <c r="C22" s="330" t="s">
        <v>581</v>
      </c>
      <c r="D22" s="191">
        <v>61</v>
      </c>
      <c r="E22" s="85" t="s">
        <v>1214</v>
      </c>
      <c r="F22" s="327"/>
      <c r="G22" s="327">
        <v>2</v>
      </c>
      <c r="H22" s="964" t="s">
        <v>1215</v>
      </c>
      <c r="I22" s="327"/>
      <c r="J22" s="86" t="s">
        <v>1217</v>
      </c>
      <c r="K22" s="981" t="s">
        <v>1216</v>
      </c>
      <c r="L22" s="971">
        <v>67260</v>
      </c>
      <c r="M22" s="112">
        <v>10</v>
      </c>
      <c r="N22" s="101">
        <v>6726</v>
      </c>
      <c r="O22" s="1681">
        <f t="shared" si="2"/>
        <v>560.5</v>
      </c>
      <c r="P22" s="102">
        <v>1</v>
      </c>
      <c r="Q22" s="102">
        <v>11</v>
      </c>
      <c r="R22" s="101">
        <f t="shared" si="1"/>
        <v>12891.5</v>
      </c>
      <c r="S22" s="101">
        <f t="shared" si="0"/>
        <v>54368.5</v>
      </c>
      <c r="T22" s="3"/>
      <c r="U22" s="3"/>
    </row>
    <row r="23" spans="1:21" ht="45" x14ac:dyDescent="0.3">
      <c r="A23" s="84">
        <v>7</v>
      </c>
      <c r="B23" s="124">
        <v>42138</v>
      </c>
      <c r="C23" s="330" t="s">
        <v>581</v>
      </c>
      <c r="D23" s="191">
        <v>61</v>
      </c>
      <c r="E23" s="85" t="s">
        <v>1689</v>
      </c>
      <c r="F23" s="327"/>
      <c r="G23" s="327">
        <v>2</v>
      </c>
      <c r="H23" s="964" t="s">
        <v>1218</v>
      </c>
      <c r="I23" s="327"/>
      <c r="J23" s="86" t="s">
        <v>1219</v>
      </c>
      <c r="K23" s="981" t="s">
        <v>1216</v>
      </c>
      <c r="L23" s="971">
        <v>66670</v>
      </c>
      <c r="M23" s="112">
        <v>10</v>
      </c>
      <c r="N23" s="101">
        <v>6677</v>
      </c>
      <c r="O23" s="1681">
        <f>IF(M23=0,"N/A",+N23/12)</f>
        <v>556.41666666666663</v>
      </c>
      <c r="P23" s="102">
        <v>1</v>
      </c>
      <c r="Q23" s="102">
        <v>11</v>
      </c>
      <c r="R23" s="101">
        <f t="shared" si="1"/>
        <v>12797.583333333332</v>
      </c>
      <c r="S23" s="101">
        <f t="shared" si="0"/>
        <v>53872.416666666672</v>
      </c>
      <c r="T23" s="3"/>
      <c r="U23" s="3"/>
    </row>
    <row r="24" spans="1:21" ht="15" x14ac:dyDescent="0.3">
      <c r="A24" s="84">
        <v>8</v>
      </c>
      <c r="B24" s="124">
        <v>42265</v>
      </c>
      <c r="C24" s="330" t="s">
        <v>581</v>
      </c>
      <c r="D24" s="191">
        <v>61</v>
      </c>
      <c r="E24" s="85">
        <v>619</v>
      </c>
      <c r="F24" s="327"/>
      <c r="G24" s="327">
        <v>1</v>
      </c>
      <c r="H24" s="964" t="s">
        <v>1220</v>
      </c>
      <c r="I24" s="327"/>
      <c r="J24" s="86"/>
      <c r="K24" s="981" t="s">
        <v>1216</v>
      </c>
      <c r="L24" s="971">
        <v>4602</v>
      </c>
      <c r="M24" s="112">
        <v>10</v>
      </c>
      <c r="N24" s="101">
        <v>460.2</v>
      </c>
      <c r="O24" s="1681">
        <f>IF(M24=0,"N/A",+N24/12)</f>
        <v>38.35</v>
      </c>
      <c r="P24" s="102">
        <v>1</v>
      </c>
      <c r="Q24" s="102">
        <v>7</v>
      </c>
      <c r="R24" s="101">
        <f t="shared" si="1"/>
        <v>728.65</v>
      </c>
      <c r="S24" s="101">
        <f t="shared" si="0"/>
        <v>3873.35</v>
      </c>
      <c r="T24" s="3"/>
      <c r="U24" s="3"/>
    </row>
    <row r="25" spans="1:21" ht="30" x14ac:dyDescent="0.3">
      <c r="A25" s="84">
        <v>9</v>
      </c>
      <c r="B25" s="124">
        <v>42122</v>
      </c>
      <c r="C25" s="330" t="s">
        <v>581</v>
      </c>
      <c r="D25" s="191">
        <v>61</v>
      </c>
      <c r="E25" s="85" t="s">
        <v>1221</v>
      </c>
      <c r="F25" s="327"/>
      <c r="G25" s="327">
        <v>1</v>
      </c>
      <c r="H25" s="964" t="s">
        <v>1222</v>
      </c>
      <c r="I25" s="1686"/>
      <c r="J25" s="86"/>
      <c r="K25" s="981" t="s">
        <v>1223</v>
      </c>
      <c r="L25" s="971">
        <v>41300</v>
      </c>
      <c r="M25" s="112">
        <v>5</v>
      </c>
      <c r="N25" s="101">
        <v>8260</v>
      </c>
      <c r="O25" s="1681">
        <f>IF(M25=0,"N/A",+N25/12)</f>
        <v>688.33333333333337</v>
      </c>
      <c r="P25" s="102">
        <v>2</v>
      </c>
      <c r="Q25" s="102"/>
      <c r="R25" s="101">
        <f t="shared" si="1"/>
        <v>16520</v>
      </c>
      <c r="S25" s="101">
        <f t="shared" si="0"/>
        <v>24780</v>
      </c>
      <c r="T25" s="3"/>
      <c r="U25" s="3"/>
    </row>
    <row r="26" spans="1:21" ht="30" x14ac:dyDescent="0.3">
      <c r="A26" s="84">
        <v>10</v>
      </c>
      <c r="B26" s="124">
        <v>41990</v>
      </c>
      <c r="C26" s="330" t="s">
        <v>581</v>
      </c>
      <c r="D26" s="85">
        <v>61</v>
      </c>
      <c r="E26" s="85" t="s">
        <v>1143</v>
      </c>
      <c r="F26" s="232"/>
      <c r="G26" s="85">
        <v>2</v>
      </c>
      <c r="H26" s="964" t="s">
        <v>1144</v>
      </c>
      <c r="I26" s="85"/>
      <c r="J26" s="85"/>
      <c r="K26" s="981" t="s">
        <v>580</v>
      </c>
      <c r="L26" s="971">
        <v>16520</v>
      </c>
      <c r="M26" s="112">
        <v>10</v>
      </c>
      <c r="N26" s="101">
        <f>IF(M26=0,"N/A",+L26/M26)</f>
        <v>1652</v>
      </c>
      <c r="O26" s="1681">
        <f>IF(M26=0,"N/A",+N26/12)</f>
        <v>137.66666666666666</v>
      </c>
      <c r="P26" s="102">
        <v>2</v>
      </c>
      <c r="Q26" s="102">
        <v>4</v>
      </c>
      <c r="R26" s="101">
        <f t="shared" si="1"/>
        <v>3854.6666666666665</v>
      </c>
      <c r="S26" s="101">
        <f t="shared" si="0"/>
        <v>12665.333333333334</v>
      </c>
      <c r="T26" s="3"/>
      <c r="U26" s="3"/>
    </row>
    <row r="27" spans="1:21" ht="30" x14ac:dyDescent="0.3">
      <c r="A27" s="84">
        <v>11</v>
      </c>
      <c r="B27" s="124">
        <v>40975</v>
      </c>
      <c r="C27" s="278" t="s">
        <v>581</v>
      </c>
      <c r="D27" s="85">
        <v>61</v>
      </c>
      <c r="E27" s="85">
        <v>617</v>
      </c>
      <c r="F27" s="232"/>
      <c r="G27" s="85">
        <v>1</v>
      </c>
      <c r="H27" s="964" t="s">
        <v>778</v>
      </c>
      <c r="I27" s="85"/>
      <c r="J27" s="85"/>
      <c r="K27" s="981" t="s">
        <v>580</v>
      </c>
      <c r="L27" s="971">
        <v>5220</v>
      </c>
      <c r="M27" s="112">
        <v>10</v>
      </c>
      <c r="N27" s="101">
        <f>IF(M27=0,"N/A",+L27/M27)</f>
        <v>522</v>
      </c>
      <c r="O27" s="1681">
        <f t="shared" si="2"/>
        <v>43.5</v>
      </c>
      <c r="P27" s="102">
        <v>5</v>
      </c>
      <c r="Q27" s="102">
        <v>1</v>
      </c>
      <c r="R27" s="101">
        <f t="shared" si="1"/>
        <v>2653.5</v>
      </c>
      <c r="S27" s="101">
        <f t="shared" si="0"/>
        <v>2566.5</v>
      </c>
      <c r="T27" s="3"/>
      <c r="U27" s="3"/>
    </row>
    <row r="28" spans="1:21" ht="15" x14ac:dyDescent="0.3">
      <c r="A28" s="84">
        <v>12</v>
      </c>
      <c r="B28" s="124">
        <v>41117</v>
      </c>
      <c r="C28" s="278" t="s">
        <v>581</v>
      </c>
      <c r="D28" s="85">
        <v>61</v>
      </c>
      <c r="E28" s="85">
        <v>617</v>
      </c>
      <c r="F28" s="232"/>
      <c r="G28" s="85">
        <v>1</v>
      </c>
      <c r="H28" s="964" t="s">
        <v>101</v>
      </c>
      <c r="I28" s="85" t="s">
        <v>795</v>
      </c>
      <c r="J28" s="85" t="s">
        <v>796</v>
      </c>
      <c r="K28" s="981" t="s">
        <v>580</v>
      </c>
      <c r="L28" s="971">
        <v>4858.08</v>
      </c>
      <c r="M28" s="112">
        <v>10</v>
      </c>
      <c r="N28" s="101">
        <f>IF(M28=0,"N/A",+L28/M28)</f>
        <v>485.80799999999999</v>
      </c>
      <c r="O28" s="1681">
        <f t="shared" si="2"/>
        <v>40.484000000000002</v>
      </c>
      <c r="P28" s="102">
        <v>4</v>
      </c>
      <c r="Q28" s="102">
        <v>9</v>
      </c>
      <c r="R28" s="101">
        <f t="shared" si="1"/>
        <v>2307.5879999999997</v>
      </c>
      <c r="S28" s="101">
        <f t="shared" si="0"/>
        <v>2550.4920000000002</v>
      </c>
      <c r="T28" s="3"/>
      <c r="U28" s="3"/>
    </row>
    <row r="29" spans="1:21" ht="30" x14ac:dyDescent="0.3">
      <c r="A29" s="84">
        <v>13</v>
      </c>
      <c r="B29" s="124">
        <v>40632</v>
      </c>
      <c r="C29" s="278" t="s">
        <v>581</v>
      </c>
      <c r="D29" s="85">
        <v>61</v>
      </c>
      <c r="E29" s="85">
        <v>617</v>
      </c>
      <c r="F29" s="232"/>
      <c r="G29" s="85">
        <v>1</v>
      </c>
      <c r="H29" s="964" t="s">
        <v>693</v>
      </c>
      <c r="I29" s="232"/>
      <c r="J29" s="85"/>
      <c r="K29" s="1291" t="s">
        <v>694</v>
      </c>
      <c r="L29" s="971">
        <v>10804.26</v>
      </c>
      <c r="M29" s="112">
        <v>10</v>
      </c>
      <c r="N29" s="101">
        <f>IF(M29=0,"N/A",+L29/M29)</f>
        <v>1080.4259999999999</v>
      </c>
      <c r="O29" s="1681">
        <f t="shared" si="2"/>
        <v>90.035499999999999</v>
      </c>
      <c r="P29" s="102">
        <v>6</v>
      </c>
      <c r="Q29" s="102">
        <v>1</v>
      </c>
      <c r="R29" s="101">
        <f t="shared" si="1"/>
        <v>6572.5914999999995</v>
      </c>
      <c r="S29" s="101">
        <f t="shared" si="0"/>
        <v>4231.6685000000007</v>
      </c>
      <c r="T29" s="3"/>
      <c r="U29" s="3"/>
    </row>
    <row r="30" spans="1:21" ht="15" x14ac:dyDescent="0.3">
      <c r="A30" s="84">
        <v>14</v>
      </c>
      <c r="B30" s="124">
        <v>40632</v>
      </c>
      <c r="C30" s="278" t="s">
        <v>581</v>
      </c>
      <c r="D30" s="85">
        <v>61</v>
      </c>
      <c r="E30" s="522">
        <v>616</v>
      </c>
      <c r="F30" s="232"/>
      <c r="G30" s="85">
        <v>2</v>
      </c>
      <c r="H30" s="947" t="s">
        <v>739</v>
      </c>
      <c r="I30" s="85" t="s">
        <v>740</v>
      </c>
      <c r="J30" s="85" t="s">
        <v>579</v>
      </c>
      <c r="K30" s="1291" t="s">
        <v>580</v>
      </c>
      <c r="L30" s="974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8" t="s">
        <v>581</v>
      </c>
      <c r="D31" s="85">
        <v>61</v>
      </c>
      <c r="E31" s="85">
        <v>616</v>
      </c>
      <c r="F31" s="232"/>
      <c r="G31" s="85">
        <v>1</v>
      </c>
      <c r="H31" s="947" t="s">
        <v>739</v>
      </c>
      <c r="I31" s="801"/>
      <c r="J31" s="85" t="s">
        <v>579</v>
      </c>
      <c r="K31" s="1291" t="s">
        <v>580</v>
      </c>
      <c r="L31" s="974">
        <v>19543.68</v>
      </c>
      <c r="M31" s="112">
        <v>3</v>
      </c>
      <c r="N31" s="379"/>
      <c r="O31" s="379"/>
      <c r="P31" s="380">
        <v>3</v>
      </c>
      <c r="Q31" s="380"/>
      <c r="R31" s="379">
        <v>19543.68</v>
      </c>
      <c r="S31" s="379">
        <f t="shared" si="0"/>
        <v>0</v>
      </c>
    </row>
    <row r="32" spans="1:21" ht="16.5" x14ac:dyDescent="0.3">
      <c r="A32" s="84">
        <v>16</v>
      </c>
      <c r="B32" s="124">
        <v>42611</v>
      </c>
      <c r="C32" s="278" t="s">
        <v>581</v>
      </c>
      <c r="D32" s="85">
        <v>61</v>
      </c>
      <c r="E32" s="85">
        <v>616</v>
      </c>
      <c r="F32" s="232"/>
      <c r="G32" s="85">
        <v>8</v>
      </c>
      <c r="H32" s="947" t="s">
        <v>739</v>
      </c>
      <c r="I32" s="801" t="s">
        <v>1476</v>
      </c>
      <c r="J32" s="85" t="s">
        <v>579</v>
      </c>
      <c r="K32" s="1291" t="s">
        <v>580</v>
      </c>
      <c r="L32" s="974">
        <v>151040</v>
      </c>
      <c r="M32" s="112">
        <v>3</v>
      </c>
      <c r="N32" s="101">
        <f>IF(M32=0,"N/A",+L32/M32)</f>
        <v>50346.666666666664</v>
      </c>
      <c r="O32" s="1681">
        <f>IF(M32=0,"N/A",+N32/12)</f>
        <v>4195.5555555555557</v>
      </c>
      <c r="P32" s="102"/>
      <c r="Q32" s="102">
        <v>8</v>
      </c>
      <c r="R32" s="101">
        <f>IF(M32=0,"N/A",+N32*P32+O32*Q32)</f>
        <v>33564.444444444445</v>
      </c>
      <c r="S32" s="101">
        <f t="shared" si="0"/>
        <v>117475.55555555556</v>
      </c>
    </row>
    <row r="33" spans="1:21" ht="15" x14ac:dyDescent="0.3">
      <c r="A33" s="84">
        <v>17</v>
      </c>
      <c r="B33" s="124">
        <v>42586</v>
      </c>
      <c r="C33" s="278" t="s">
        <v>581</v>
      </c>
      <c r="D33" s="85">
        <v>61</v>
      </c>
      <c r="E33" s="147">
        <v>611</v>
      </c>
      <c r="F33" s="1682"/>
      <c r="G33" s="147">
        <v>1</v>
      </c>
      <c r="H33" s="965" t="s">
        <v>1474</v>
      </c>
      <c r="I33" s="1683"/>
      <c r="J33" s="147" t="s">
        <v>1477</v>
      </c>
      <c r="K33" s="1684" t="s">
        <v>580</v>
      </c>
      <c r="L33" s="1685">
        <v>2995.01</v>
      </c>
      <c r="M33" s="171">
        <v>10</v>
      </c>
      <c r="N33" s="101">
        <f>IF(M33=0,"N/A",+L33/M33)</f>
        <v>299.50100000000003</v>
      </c>
      <c r="O33" s="1681">
        <f>IF(M33=0,"N/A",+N33/12)</f>
        <v>24.958416666666668</v>
      </c>
      <c r="P33" s="102"/>
      <c r="Q33" s="102">
        <v>8</v>
      </c>
      <c r="R33" s="101">
        <f>IF(M33=0,"N/A",+N33*P33+O33*Q33)</f>
        <v>199.66733333333335</v>
      </c>
      <c r="S33" s="101">
        <f t="shared" si="0"/>
        <v>2795.3426666666669</v>
      </c>
    </row>
    <row r="34" spans="1:21" ht="30" x14ac:dyDescent="0.3">
      <c r="A34" s="84">
        <v>18</v>
      </c>
      <c r="B34" s="124">
        <v>42608</v>
      </c>
      <c r="C34" s="278" t="s">
        <v>581</v>
      </c>
      <c r="D34" s="85">
        <v>61</v>
      </c>
      <c r="E34" s="85">
        <v>616</v>
      </c>
      <c r="F34" s="232"/>
      <c r="G34" s="85">
        <v>2</v>
      </c>
      <c r="H34" s="947" t="s">
        <v>1475</v>
      </c>
      <c r="I34" s="796" t="s">
        <v>1478</v>
      </c>
      <c r="J34" s="85"/>
      <c r="K34" s="1291" t="s">
        <v>580</v>
      </c>
      <c r="L34" s="974">
        <v>50856.82</v>
      </c>
      <c r="M34" s="112">
        <v>5</v>
      </c>
      <c r="N34" s="101">
        <f>IF(M34=0,"N/A",+L34/M34)</f>
        <v>10171.364</v>
      </c>
      <c r="O34" s="1681">
        <f>IF(M34=0,"N/A",+N34/12)</f>
        <v>847.61366666666663</v>
      </c>
      <c r="P34" s="102"/>
      <c r="Q34" s="102">
        <v>8</v>
      </c>
      <c r="R34" s="101">
        <f>IF(M34=0,"N/A",+N34*P34+O34*Q34)</f>
        <v>6780.9093333333331</v>
      </c>
      <c r="S34" s="101">
        <f>IF(M34=0,"N/A",+L34-R34)</f>
        <v>44075.910666666663</v>
      </c>
    </row>
    <row r="35" spans="1:21" ht="15" x14ac:dyDescent="0.3">
      <c r="A35" s="84">
        <v>19</v>
      </c>
      <c r="B35" s="124">
        <v>42608</v>
      </c>
      <c r="C35" s="278" t="s">
        <v>581</v>
      </c>
      <c r="D35" s="85">
        <v>61</v>
      </c>
      <c r="E35" s="85">
        <v>617</v>
      </c>
      <c r="F35" s="232"/>
      <c r="G35" s="85">
        <v>1</v>
      </c>
      <c r="H35" s="947" t="s">
        <v>1479</v>
      </c>
      <c r="I35" s="261"/>
      <c r="J35" s="85" t="s">
        <v>1480</v>
      </c>
      <c r="K35" s="1291" t="s">
        <v>580</v>
      </c>
      <c r="L35" s="974">
        <v>6844</v>
      </c>
      <c r="M35" s="112">
        <v>5</v>
      </c>
      <c r="N35" s="101">
        <f>IF(M35=0,"N/A",+L35/M35)</f>
        <v>1368.8</v>
      </c>
      <c r="O35" s="1681">
        <f>IF(M35=0,"N/A",+N35/12)</f>
        <v>114.06666666666666</v>
      </c>
      <c r="P35" s="102"/>
      <c r="Q35" s="102">
        <v>8</v>
      </c>
      <c r="R35" s="101">
        <f>IF(M35=0,"N/A",+N35*P35+O35*Q35)</f>
        <v>912.5333333333333</v>
      </c>
      <c r="S35" s="101">
        <f t="shared" si="0"/>
        <v>5931.4666666666672</v>
      </c>
    </row>
    <row r="36" spans="1:21" ht="15" x14ac:dyDescent="0.3">
      <c r="A36" s="193"/>
      <c r="B36" s="969"/>
      <c r="C36" s="193"/>
      <c r="D36" s="193"/>
      <c r="E36" s="86"/>
      <c r="F36" s="86"/>
      <c r="G36" s="85"/>
      <c r="H36" s="981"/>
      <c r="I36" s="279"/>
      <c r="J36" s="193"/>
      <c r="K36" s="964"/>
      <c r="L36" s="978">
        <f>SUM(L17:L35)</f>
        <v>627653.28999999992</v>
      </c>
      <c r="M36" s="968"/>
      <c r="N36" s="300">
        <f>SUM(N17:N35)</f>
        <v>115861.41066666666</v>
      </c>
      <c r="O36" s="300">
        <f>SUM(O19:O35)</f>
        <v>9655.1175555555565</v>
      </c>
      <c r="P36" s="970"/>
      <c r="Q36" s="970"/>
      <c r="R36" s="300">
        <f>SUM(R17:R35)</f>
        <v>262975.89877777779</v>
      </c>
      <c r="S36" s="300">
        <f>SUM(S17:S35)</f>
        <v>364677.39122222224</v>
      </c>
      <c r="U36" s="18"/>
    </row>
    <row r="37" spans="1:21" ht="15" x14ac:dyDescent="0.3">
      <c r="A37" s="115"/>
      <c r="B37" s="115"/>
      <c r="C37" s="115"/>
      <c r="D37" s="1688">
        <v>611</v>
      </c>
      <c r="E37" s="1671">
        <v>162.63</v>
      </c>
      <c r="F37" s="185"/>
      <c r="G37" s="117"/>
      <c r="H37" s="1620"/>
      <c r="I37" s="117"/>
      <c r="J37" s="115"/>
      <c r="K37" s="1051"/>
      <c r="L37" s="975"/>
      <c r="M37" s="115"/>
      <c r="N37" s="115"/>
      <c r="O37" s="115"/>
      <c r="P37" s="115"/>
      <c r="Q37" s="115"/>
      <c r="R37" s="115"/>
      <c r="S37" s="115"/>
    </row>
    <row r="38" spans="1:21" ht="15" x14ac:dyDescent="0.3">
      <c r="A38" s="115"/>
      <c r="B38" s="115"/>
      <c r="C38" s="115"/>
      <c r="D38" s="1688">
        <v>613</v>
      </c>
      <c r="E38" s="1671">
        <v>688.33</v>
      </c>
      <c r="F38" s="116"/>
      <c r="G38" s="117"/>
      <c r="H38" s="1169"/>
      <c r="I38" s="117"/>
      <c r="J38" s="115"/>
      <c r="K38" s="1051"/>
      <c r="L38" s="975"/>
      <c r="M38" s="115"/>
      <c r="N38" s="1688"/>
      <c r="O38" s="115"/>
      <c r="P38" s="115"/>
      <c r="Q38" s="115"/>
      <c r="R38" s="115"/>
      <c r="S38" s="115"/>
    </row>
    <row r="39" spans="1:21" ht="15" x14ac:dyDescent="0.3">
      <c r="A39" s="3"/>
      <c r="B39" s="114"/>
      <c r="C39" s="215"/>
      <c r="D39" s="1689">
        <v>616</v>
      </c>
      <c r="E39" s="1690">
        <v>7271.4</v>
      </c>
      <c r="F39" s="215"/>
      <c r="G39" s="114"/>
      <c r="H39" s="1622"/>
      <c r="I39" s="1456"/>
      <c r="J39" s="332"/>
      <c r="K39" s="1552"/>
      <c r="L39" s="976"/>
      <c r="M39" s="114"/>
      <c r="N39" s="114"/>
      <c r="O39" s="1461"/>
      <c r="P39" s="114"/>
      <c r="Q39" s="114"/>
      <c r="R39" s="114"/>
      <c r="S39" s="115"/>
    </row>
    <row r="40" spans="1:21" ht="15" x14ac:dyDescent="0.3">
      <c r="A40" s="3"/>
      <c r="B40" s="540"/>
      <c r="C40" s="121"/>
      <c r="D40" s="1691">
        <v>617</v>
      </c>
      <c r="E40" s="1690">
        <v>377.5</v>
      </c>
      <c r="F40" s="540"/>
      <c r="G40" s="120"/>
      <c r="H40" s="1878"/>
      <c r="I40" s="1878"/>
      <c r="J40" s="1878"/>
      <c r="K40" s="1878"/>
      <c r="L40" s="977"/>
      <c r="M40" s="121"/>
      <c r="N40" s="1687"/>
      <c r="O40" s="1878"/>
      <c r="P40" s="1878"/>
      <c r="Q40" s="1878"/>
      <c r="R40" s="1878"/>
      <c r="S40" s="115"/>
    </row>
    <row r="41" spans="1:21" ht="15" x14ac:dyDescent="0.3">
      <c r="B41" s="115"/>
      <c r="D41" s="1692">
        <v>619</v>
      </c>
      <c r="E41" s="1678">
        <v>38.35</v>
      </c>
      <c r="F41" s="115"/>
      <c r="G41" s="114"/>
      <c r="H41" s="1621"/>
      <c r="I41" s="115"/>
      <c r="J41" s="114"/>
      <c r="K41" s="1053"/>
      <c r="L41" s="976"/>
      <c r="M41" s="114"/>
      <c r="N41" s="115"/>
      <c r="O41" s="114"/>
      <c r="P41" s="115"/>
      <c r="Q41" s="115"/>
      <c r="R41" s="115"/>
      <c r="S41" s="115"/>
    </row>
    <row r="42" spans="1:21" x14ac:dyDescent="0.2">
      <c r="D42" s="1662">
        <v>2662</v>
      </c>
      <c r="E42" s="1661">
        <v>1116.92</v>
      </c>
      <c r="G42" s="540"/>
    </row>
    <row r="43" spans="1:21" x14ac:dyDescent="0.2">
      <c r="D43" s="1662"/>
      <c r="E43" s="1673">
        <f>SUM(E37:E42)</f>
        <v>9655.130000000001</v>
      </c>
    </row>
    <row r="44" spans="1:21" ht="15" x14ac:dyDescent="0.3">
      <c r="Q44" s="114"/>
      <c r="R44" s="487"/>
    </row>
    <row r="45" spans="1:21" x14ac:dyDescent="0.2">
      <c r="A45" s="1862" t="s">
        <v>51</v>
      </c>
      <c r="B45" s="1862"/>
      <c r="C45" s="1862"/>
      <c r="D45" s="1862"/>
      <c r="E45" s="1862"/>
      <c r="F45" s="1862"/>
      <c r="G45" s="1862"/>
      <c r="H45" s="1217"/>
      <c r="I45" s="1863" t="s">
        <v>1622</v>
      </c>
      <c r="J45" s="1863"/>
      <c r="K45" s="1863"/>
      <c r="L45" s="1863"/>
      <c r="M45" s="1863"/>
      <c r="O45" s="34"/>
      <c r="P45" s="1862" t="s">
        <v>1623</v>
      </c>
      <c r="Q45" s="1862"/>
      <c r="R45" s="1862"/>
      <c r="S45" s="1862"/>
    </row>
  </sheetData>
  <mergeCells count="10">
    <mergeCell ref="A9:S9"/>
    <mergeCell ref="A10:S10"/>
    <mergeCell ref="A11:S11"/>
    <mergeCell ref="A12:S12"/>
    <mergeCell ref="A13:S13"/>
    <mergeCell ref="A45:G45"/>
    <mergeCell ref="I45:M45"/>
    <mergeCell ref="P45:S45"/>
    <mergeCell ref="H40:K40"/>
    <mergeCell ref="O40:R40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D67" zoomScale="90" zoomScaleNormal="90" workbookViewId="0">
      <selection activeCell="T39" sqref="T39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10.140625" customWidth="1"/>
    <col min="4" max="4" width="8.42578125" customWidth="1"/>
    <col min="5" max="5" width="15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3.7109375" customWidth="1"/>
    <col min="15" max="15" width="13.85546875" customWidth="1"/>
    <col min="16" max="16" width="5.7109375" customWidth="1"/>
    <col min="17" max="17" width="5.85546875" customWidth="1"/>
    <col min="18" max="18" width="16.71093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82"/>
      <c r="B7" s="382"/>
      <c r="C7" s="382"/>
      <c r="D7" s="382"/>
      <c r="E7" s="382"/>
      <c r="F7" s="383"/>
      <c r="G7" s="383"/>
      <c r="H7" s="1219"/>
      <c r="I7" s="383"/>
      <c r="J7" s="382"/>
      <c r="K7" s="382"/>
      <c r="L7" s="382"/>
      <c r="M7" s="382"/>
      <c r="N7" s="382"/>
      <c r="O7" s="382"/>
      <c r="P7" s="382"/>
      <c r="Q7" s="382"/>
      <c r="R7" s="382"/>
      <c r="S7" s="382"/>
    </row>
    <row r="8" spans="1:19" ht="14.25" x14ac:dyDescent="0.2">
      <c r="A8" s="382"/>
      <c r="B8" s="382"/>
      <c r="C8" s="382"/>
      <c r="D8" s="382"/>
      <c r="E8" s="382"/>
      <c r="F8" s="383"/>
      <c r="G8" s="383"/>
      <c r="H8" s="1219"/>
      <c r="I8" s="383"/>
      <c r="J8" s="382"/>
      <c r="K8" s="382"/>
      <c r="L8" s="382"/>
      <c r="M8" s="382"/>
      <c r="N8" s="382"/>
      <c r="O8" s="382"/>
      <c r="P8" s="382"/>
      <c r="Q8" s="382"/>
      <c r="R8" s="382"/>
      <c r="S8" s="382"/>
    </row>
    <row r="9" spans="1:19" ht="14.25" x14ac:dyDescent="0.2">
      <c r="A9" s="382"/>
      <c r="B9" s="382"/>
      <c r="C9" s="382"/>
      <c r="D9" s="382"/>
      <c r="E9" s="382"/>
      <c r="F9" s="383"/>
      <c r="G9" s="383"/>
      <c r="H9" s="1219"/>
      <c r="I9" s="383"/>
      <c r="J9" s="382"/>
      <c r="K9" s="382"/>
      <c r="L9" s="382"/>
      <c r="M9" s="382"/>
      <c r="N9" s="382"/>
      <c r="O9" s="382"/>
      <c r="P9" s="382"/>
      <c r="Q9" s="382"/>
      <c r="R9" s="382"/>
      <c r="S9" s="382"/>
    </row>
    <row r="10" spans="1:19" ht="14.25" x14ac:dyDescent="0.2">
      <c r="A10" s="382"/>
      <c r="B10" s="382"/>
      <c r="C10" s="382"/>
      <c r="D10" s="382"/>
      <c r="E10" s="382"/>
      <c r="F10" s="383"/>
      <c r="G10" s="383"/>
      <c r="H10" s="1219"/>
      <c r="I10" s="383"/>
      <c r="J10" s="382"/>
      <c r="K10" s="382"/>
      <c r="L10" s="382"/>
      <c r="M10" s="382"/>
      <c r="N10" s="382"/>
      <c r="O10" s="382"/>
      <c r="P10" s="382"/>
      <c r="Q10" s="382"/>
      <c r="R10" s="382"/>
      <c r="S10" s="382"/>
    </row>
    <row r="11" spans="1:19" ht="15" x14ac:dyDescent="0.25">
      <c r="A11" s="1865" t="s">
        <v>0</v>
      </c>
      <c r="B11" s="1865"/>
      <c r="C11" s="1865"/>
      <c r="D11" s="1865"/>
      <c r="E11" s="1865"/>
      <c r="F11" s="1865"/>
      <c r="G11" s="1865"/>
      <c r="H11" s="1865"/>
      <c r="I11" s="1865"/>
      <c r="J11" s="1865"/>
      <c r="K11" s="1865"/>
      <c r="L11" s="1865"/>
      <c r="M11" s="1865"/>
      <c r="N11" s="1865"/>
      <c r="O11" s="1865"/>
      <c r="P11" s="1865"/>
      <c r="Q11" s="1865"/>
      <c r="R11" s="1865"/>
      <c r="S11" s="1865"/>
    </row>
    <row r="12" spans="1:19" ht="15" x14ac:dyDescent="0.25">
      <c r="A12" s="1865" t="s">
        <v>1</v>
      </c>
      <c r="B12" s="1865"/>
      <c r="C12" s="1865"/>
      <c r="D12" s="1865"/>
      <c r="E12" s="1865"/>
      <c r="F12" s="1865"/>
      <c r="G12" s="1865"/>
      <c r="H12" s="1865"/>
      <c r="I12" s="1865"/>
      <c r="J12" s="1865"/>
      <c r="K12" s="1865"/>
      <c r="L12" s="1865"/>
      <c r="M12" s="1865"/>
      <c r="N12" s="1865"/>
      <c r="O12" s="1865"/>
      <c r="P12" s="1865"/>
      <c r="Q12" s="1865"/>
      <c r="R12" s="1865"/>
      <c r="S12" s="1865"/>
    </row>
    <row r="13" spans="1:19" ht="15" x14ac:dyDescent="0.25">
      <c r="A13" s="1865" t="s">
        <v>2</v>
      </c>
      <c r="B13" s="1865"/>
      <c r="C13" s="1865"/>
      <c r="D13" s="1865"/>
      <c r="E13" s="1865"/>
      <c r="F13" s="1865"/>
      <c r="G13" s="1865"/>
      <c r="H13" s="1865"/>
      <c r="I13" s="1865"/>
      <c r="J13" s="1865"/>
      <c r="K13" s="1865"/>
      <c r="L13" s="1865"/>
      <c r="M13" s="1865"/>
      <c r="N13" s="1865"/>
      <c r="O13" s="1865"/>
      <c r="P13" s="1865"/>
      <c r="Q13" s="1865"/>
      <c r="R13" s="1865"/>
      <c r="S13" s="1865"/>
    </row>
    <row r="14" spans="1:19" ht="15" x14ac:dyDescent="0.25">
      <c r="A14" s="1865" t="s">
        <v>3</v>
      </c>
      <c r="B14" s="1865"/>
      <c r="C14" s="1865"/>
      <c r="D14" s="1865"/>
      <c r="E14" s="1865"/>
      <c r="F14" s="1865"/>
      <c r="G14" s="1865"/>
      <c r="H14" s="1865"/>
      <c r="I14" s="1865"/>
      <c r="J14" s="1865"/>
      <c r="K14" s="1865"/>
      <c r="L14" s="1865"/>
      <c r="M14" s="1865"/>
      <c r="N14" s="1865"/>
      <c r="O14" s="1865"/>
      <c r="P14" s="1865"/>
      <c r="Q14" s="1865"/>
      <c r="R14" s="1865"/>
      <c r="S14" s="1865"/>
    </row>
    <row r="15" spans="1:19" ht="15" x14ac:dyDescent="0.25">
      <c r="A15" s="1866" t="s">
        <v>1757</v>
      </c>
      <c r="B15" s="1866"/>
      <c r="C15" s="1866"/>
      <c r="D15" s="1866"/>
      <c r="E15" s="1866"/>
      <c r="F15" s="1866"/>
      <c r="G15" s="1866"/>
      <c r="H15" s="1866"/>
      <c r="I15" s="1866"/>
      <c r="J15" s="1866"/>
      <c r="K15" s="1866"/>
      <c r="L15" s="1866"/>
      <c r="M15" s="1866"/>
      <c r="N15" s="1866"/>
      <c r="O15" s="1866"/>
      <c r="P15" s="1866"/>
      <c r="Q15" s="1866"/>
      <c r="R15" s="1866"/>
      <c r="S15" s="1866"/>
    </row>
    <row r="16" spans="1:19" s="15" customFormat="1" ht="4.5" customHeight="1" x14ac:dyDescent="0.25">
      <c r="A16" s="1261"/>
      <c r="B16" s="1261"/>
      <c r="C16" s="1261"/>
      <c r="D16" s="1261"/>
      <c r="E16" s="1261"/>
      <c r="F16" s="1261"/>
      <c r="G16" s="1261"/>
      <c r="H16" s="1265"/>
      <c r="I16" s="1261"/>
      <c r="J16" s="1261"/>
      <c r="K16" s="1261"/>
      <c r="L16" s="1261"/>
      <c r="M16" s="1261"/>
      <c r="N16" s="1261"/>
      <c r="O16" s="1261"/>
      <c r="P16" s="1261"/>
      <c r="Q16" s="1261"/>
      <c r="R16" s="1261"/>
      <c r="S16" s="1261"/>
    </row>
    <row r="17" spans="1:20" s="15" customFormat="1" ht="15" hidden="1" x14ac:dyDescent="0.25">
      <c r="A17" s="1261"/>
      <c r="B17" s="1261"/>
      <c r="C17" s="1261"/>
      <c r="D17" s="1261"/>
      <c r="E17" s="1261"/>
      <c r="F17" s="1261"/>
      <c r="G17" s="1261"/>
      <c r="H17" s="1265"/>
      <c r="I17" s="1261"/>
      <c r="J17" s="1261"/>
      <c r="K17" s="1261"/>
      <c r="L17" s="1261"/>
      <c r="M17" s="1261"/>
      <c r="N17" s="1261"/>
      <c r="O17" s="1261"/>
      <c r="P17" s="1261"/>
      <c r="Q17" s="1261"/>
      <c r="R17" s="1261"/>
      <c r="S17" s="1261"/>
    </row>
    <row r="18" spans="1:20" s="1057" customFormat="1" ht="49.5" customHeight="1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20" x14ac:dyDescent="0.2">
      <c r="A19" s="1222">
        <v>1</v>
      </c>
      <c r="B19" s="1222">
        <v>2</v>
      </c>
      <c r="C19" s="1222">
        <v>3</v>
      </c>
      <c r="D19" s="1223">
        <v>4</v>
      </c>
      <c r="E19" s="1222">
        <v>5</v>
      </c>
      <c r="F19" s="1223">
        <v>6</v>
      </c>
      <c r="G19" s="1222">
        <v>7</v>
      </c>
      <c r="H19" s="1224">
        <v>8</v>
      </c>
      <c r="I19" s="1222">
        <v>9</v>
      </c>
      <c r="J19" s="1223">
        <v>10</v>
      </c>
      <c r="K19" s="1222">
        <v>11</v>
      </c>
      <c r="L19" s="1223">
        <v>12</v>
      </c>
      <c r="M19" s="1222">
        <v>13</v>
      </c>
      <c r="N19" s="1223">
        <v>14</v>
      </c>
      <c r="O19" s="1222">
        <v>15</v>
      </c>
      <c r="P19" s="1223">
        <v>16</v>
      </c>
      <c r="Q19" s="1222">
        <v>17</v>
      </c>
      <c r="R19" s="1223">
        <v>18</v>
      </c>
      <c r="S19" s="1222">
        <v>19</v>
      </c>
    </row>
    <row r="20" spans="1:20" ht="15" x14ac:dyDescent="0.2">
      <c r="A20" s="1173">
        <v>1</v>
      </c>
      <c r="B20" s="1044">
        <v>41799</v>
      </c>
      <c r="C20" s="1194">
        <v>1</v>
      </c>
      <c r="D20" s="1194">
        <v>61</v>
      </c>
      <c r="E20" s="1225" t="s">
        <v>1106</v>
      </c>
      <c r="F20" s="1170"/>
      <c r="G20" s="335">
        <v>1</v>
      </c>
      <c r="H20" s="1226" t="s">
        <v>524</v>
      </c>
      <c r="I20" s="335" t="s">
        <v>1051</v>
      </c>
      <c r="J20" s="335" t="s">
        <v>544</v>
      </c>
      <c r="K20" s="335" t="s">
        <v>1104</v>
      </c>
      <c r="L20" s="1047">
        <v>23196.99</v>
      </c>
      <c r="M20" s="339">
        <v>3</v>
      </c>
      <c r="N20" s="340">
        <f>IF(M20=0,"N/A",+L20/M20)</f>
        <v>7732.3300000000008</v>
      </c>
      <c r="O20" s="1744">
        <f>IF(M20=0,"N/A",+N20/12)</f>
        <v>644.3608333333334</v>
      </c>
      <c r="P20" s="1228">
        <v>2</v>
      </c>
      <c r="Q20" s="1229">
        <v>10</v>
      </c>
      <c r="R20" s="1227">
        <f>IF(M20=0,"N/A",+N20*P20+O20*Q20)</f>
        <v>21908.268333333333</v>
      </c>
      <c r="S20" s="340">
        <f t="shared" ref="S20:S40" si="0">IF(M20=0,"N/A",+L20-R20)</f>
        <v>1288.7216666666682</v>
      </c>
      <c r="T20" s="18"/>
    </row>
    <row r="21" spans="1:20" ht="15" x14ac:dyDescent="0.2">
      <c r="A21" s="1173">
        <v>2</v>
      </c>
      <c r="B21" s="1044">
        <v>41926</v>
      </c>
      <c r="C21" s="1194">
        <v>1</v>
      </c>
      <c r="D21" s="1194">
        <v>61</v>
      </c>
      <c r="E21" s="1225" t="s">
        <v>1107</v>
      </c>
      <c r="F21" s="1170"/>
      <c r="G21" s="335">
        <v>1</v>
      </c>
      <c r="H21" s="1226" t="s">
        <v>1003</v>
      </c>
      <c r="I21" s="335"/>
      <c r="J21" s="335"/>
      <c r="K21" s="335" t="s">
        <v>1104</v>
      </c>
      <c r="L21" s="1047">
        <v>9032.9</v>
      </c>
      <c r="M21" s="339">
        <v>10</v>
      </c>
      <c r="N21" s="340">
        <f>IF(M21=0,"N/A",+L21/M21)</f>
        <v>903.29</v>
      </c>
      <c r="O21" s="1744">
        <f>IF(M21=0,"N/A",+N21/12)</f>
        <v>75.274166666666659</v>
      </c>
      <c r="P21" s="1228">
        <v>2</v>
      </c>
      <c r="Q21" s="1229">
        <v>6</v>
      </c>
      <c r="R21" s="1227">
        <f>IF(M21=0,"N/A",+N21*P21+O21*Q21)</f>
        <v>2258.2249999999999</v>
      </c>
      <c r="S21" s="340">
        <f t="shared" si="0"/>
        <v>6774.6749999999993</v>
      </c>
      <c r="T21" s="18"/>
    </row>
    <row r="22" spans="1:20" ht="15" x14ac:dyDescent="0.2">
      <c r="A22" s="1173">
        <v>3</v>
      </c>
      <c r="B22" s="1044">
        <v>41991</v>
      </c>
      <c r="C22" s="1230">
        <v>1</v>
      </c>
      <c r="D22" s="335">
        <v>61</v>
      </c>
      <c r="E22" s="641" t="s">
        <v>1116</v>
      </c>
      <c r="F22" s="335"/>
      <c r="G22" s="335">
        <v>1</v>
      </c>
      <c r="H22" s="1226" t="s">
        <v>1049</v>
      </c>
      <c r="I22" s="335"/>
      <c r="J22" s="335" t="s">
        <v>463</v>
      </c>
      <c r="K22" s="335" t="s">
        <v>1104</v>
      </c>
      <c r="L22" s="1047">
        <v>6726</v>
      </c>
      <c r="M22" s="339">
        <v>5</v>
      </c>
      <c r="N22" s="340">
        <f>IF(M22=0,"N/A",+L22/M22)</f>
        <v>1345.2</v>
      </c>
      <c r="O22" s="1744">
        <f>IF(M22=0,"N/A",+N22/12)</f>
        <v>112.10000000000001</v>
      </c>
      <c r="P22" s="1228">
        <v>2</v>
      </c>
      <c r="Q22" s="1229">
        <v>4</v>
      </c>
      <c r="R22" s="1227">
        <f>IF(M22=0,"N/A",+N22*P22+O22*Q22)</f>
        <v>3138.8</v>
      </c>
      <c r="S22" s="340">
        <f t="shared" si="0"/>
        <v>3587.2</v>
      </c>
      <c r="T22" s="18"/>
    </row>
    <row r="23" spans="1:20" ht="16.5" customHeight="1" x14ac:dyDescent="0.2">
      <c r="A23" s="1173">
        <v>4</v>
      </c>
      <c r="B23" s="1044">
        <v>41990</v>
      </c>
      <c r="C23" s="1230">
        <v>1</v>
      </c>
      <c r="D23" s="335">
        <v>61</v>
      </c>
      <c r="E23" s="641" t="s">
        <v>1107</v>
      </c>
      <c r="F23" s="1170"/>
      <c r="G23" s="335">
        <v>1</v>
      </c>
      <c r="H23" s="1226" t="s">
        <v>1050</v>
      </c>
      <c r="I23" s="335">
        <v>17117</v>
      </c>
      <c r="J23" s="335"/>
      <c r="K23" s="335" t="s">
        <v>1104</v>
      </c>
      <c r="L23" s="1047">
        <v>4696.3999999999996</v>
      </c>
      <c r="M23" s="339">
        <v>10</v>
      </c>
      <c r="N23" s="340">
        <f>IF(M23=0,"N/A",+L23/M23)</f>
        <v>469.64</v>
      </c>
      <c r="O23" s="1744">
        <f>IF(M23=0,"N/A",+N23/12)</f>
        <v>39.136666666666663</v>
      </c>
      <c r="P23" s="1228">
        <v>2</v>
      </c>
      <c r="Q23" s="1229">
        <v>4</v>
      </c>
      <c r="R23" s="1227">
        <f>IF(M23=0,"N/A",+N23*P23+O23*Q23)</f>
        <v>1095.8266666666666</v>
      </c>
      <c r="S23" s="340">
        <f t="shared" si="0"/>
        <v>3600.5733333333328</v>
      </c>
      <c r="T23" s="18"/>
    </row>
    <row r="24" spans="1:20" ht="16.5" customHeight="1" x14ac:dyDescent="0.2">
      <c r="A24" s="1173">
        <v>5</v>
      </c>
      <c r="B24" s="1044">
        <v>36827</v>
      </c>
      <c r="C24" s="1231">
        <v>1</v>
      </c>
      <c r="D24" s="335">
        <v>61</v>
      </c>
      <c r="E24" s="335">
        <v>617</v>
      </c>
      <c r="F24" s="335"/>
      <c r="G24" s="335">
        <v>1</v>
      </c>
      <c r="H24" s="1191" t="s">
        <v>39</v>
      </c>
      <c r="I24" s="335"/>
      <c r="J24" s="335" t="s">
        <v>19</v>
      </c>
      <c r="K24" s="335" t="s">
        <v>1104</v>
      </c>
      <c r="L24" s="1047">
        <v>2664.81</v>
      </c>
      <c r="M24" s="339">
        <v>10</v>
      </c>
      <c r="N24" s="962"/>
      <c r="O24" s="962"/>
      <c r="P24" s="1181">
        <v>10</v>
      </c>
      <c r="Q24" s="1181"/>
      <c r="R24" s="962">
        <v>2664.81</v>
      </c>
      <c r="S24" s="962">
        <f t="shared" si="0"/>
        <v>0</v>
      </c>
      <c r="T24" s="18"/>
    </row>
    <row r="25" spans="1:20" ht="16.5" customHeight="1" x14ac:dyDescent="0.2">
      <c r="A25" s="1173">
        <v>6</v>
      </c>
      <c r="B25" s="1044">
        <v>36884</v>
      </c>
      <c r="C25" s="1231">
        <v>1</v>
      </c>
      <c r="D25" s="335">
        <v>61</v>
      </c>
      <c r="E25" s="335">
        <v>614</v>
      </c>
      <c r="F25" s="335"/>
      <c r="G25" s="335">
        <v>1</v>
      </c>
      <c r="H25" s="1191" t="s">
        <v>524</v>
      </c>
      <c r="I25" s="335"/>
      <c r="J25" s="335" t="s">
        <v>72</v>
      </c>
      <c r="K25" s="335" t="s">
        <v>1105</v>
      </c>
      <c r="L25" s="1047">
        <v>20598</v>
      </c>
      <c r="M25" s="339">
        <v>3</v>
      </c>
      <c r="N25" s="962"/>
      <c r="O25" s="962"/>
      <c r="P25" s="1181">
        <v>3</v>
      </c>
      <c r="Q25" s="1181"/>
      <c r="R25" s="962">
        <v>20598</v>
      </c>
      <c r="S25" s="962">
        <f t="shared" si="0"/>
        <v>0</v>
      </c>
      <c r="T25" s="18"/>
    </row>
    <row r="26" spans="1:20" ht="23.25" customHeight="1" x14ac:dyDescent="0.2">
      <c r="A26" s="1173">
        <v>7</v>
      </c>
      <c r="B26" s="1044">
        <v>36889</v>
      </c>
      <c r="C26" s="1231">
        <v>1</v>
      </c>
      <c r="D26" s="335">
        <v>61</v>
      </c>
      <c r="E26" s="335">
        <v>612</v>
      </c>
      <c r="F26" s="335"/>
      <c r="G26" s="335">
        <v>1</v>
      </c>
      <c r="H26" s="1046" t="s">
        <v>321</v>
      </c>
      <c r="I26" s="335"/>
      <c r="J26" s="335"/>
      <c r="K26" s="335" t="s">
        <v>1105</v>
      </c>
      <c r="L26" s="1232">
        <v>3500</v>
      </c>
      <c r="M26" s="339">
        <v>10</v>
      </c>
      <c r="N26" s="962"/>
      <c r="O26" s="962"/>
      <c r="P26" s="1181">
        <v>10</v>
      </c>
      <c r="Q26" s="1181"/>
      <c r="R26" s="962">
        <v>3500</v>
      </c>
      <c r="S26" s="962">
        <f t="shared" si="0"/>
        <v>0</v>
      </c>
      <c r="T26" s="18"/>
    </row>
    <row r="27" spans="1:20" ht="28.5" customHeight="1" x14ac:dyDescent="0.2">
      <c r="A27" s="1173">
        <v>8</v>
      </c>
      <c r="B27" s="1044">
        <v>36726</v>
      </c>
      <c r="C27" s="1231">
        <v>1</v>
      </c>
      <c r="D27" s="335">
        <v>61</v>
      </c>
      <c r="E27" s="335">
        <v>612</v>
      </c>
      <c r="F27" s="335"/>
      <c r="G27" s="335">
        <v>1</v>
      </c>
      <c r="H27" s="1191" t="s">
        <v>716</v>
      </c>
      <c r="I27" s="335"/>
      <c r="J27" s="335"/>
      <c r="K27" s="335" t="s">
        <v>1105</v>
      </c>
      <c r="L27" s="1047">
        <v>6570</v>
      </c>
      <c r="M27" s="339">
        <v>10</v>
      </c>
      <c r="N27" s="962"/>
      <c r="O27" s="962"/>
      <c r="P27" s="1181">
        <v>10</v>
      </c>
      <c r="Q27" s="1181"/>
      <c r="R27" s="962">
        <v>6570</v>
      </c>
      <c r="S27" s="962">
        <f t="shared" si="0"/>
        <v>0</v>
      </c>
      <c r="T27" s="18"/>
    </row>
    <row r="28" spans="1:20" ht="16.5" customHeight="1" x14ac:dyDescent="0.2">
      <c r="A28" s="1173">
        <v>9</v>
      </c>
      <c r="B28" s="1233">
        <v>36889</v>
      </c>
      <c r="C28" s="1231">
        <v>1</v>
      </c>
      <c r="D28" s="1234">
        <v>61</v>
      </c>
      <c r="E28" s="1234">
        <v>617</v>
      </c>
      <c r="F28" s="1235"/>
      <c r="G28" s="1234">
        <v>1</v>
      </c>
      <c r="H28" s="1236" t="s">
        <v>831</v>
      </c>
      <c r="I28" s="1237"/>
      <c r="J28" s="1237"/>
      <c r="K28" s="335" t="s">
        <v>1105</v>
      </c>
      <c r="L28" s="1238">
        <v>800</v>
      </c>
      <c r="M28" s="1239">
        <v>10</v>
      </c>
      <c r="N28" s="1240"/>
      <c r="O28" s="1240"/>
      <c r="P28" s="1241">
        <v>10</v>
      </c>
      <c r="Q28" s="1241"/>
      <c r="R28" s="1240">
        <v>800</v>
      </c>
      <c r="S28" s="1240">
        <f t="shared" si="0"/>
        <v>0</v>
      </c>
      <c r="T28" s="18"/>
    </row>
    <row r="29" spans="1:20" ht="16.5" customHeight="1" x14ac:dyDescent="0.2">
      <c r="A29" s="1173">
        <v>10</v>
      </c>
      <c r="B29" s="1044">
        <v>36889</v>
      </c>
      <c r="C29" s="1231">
        <v>1</v>
      </c>
      <c r="D29" s="335">
        <v>61</v>
      </c>
      <c r="E29" s="335">
        <v>617</v>
      </c>
      <c r="F29" s="335"/>
      <c r="G29" s="335">
        <v>1</v>
      </c>
      <c r="H29" s="1191" t="s">
        <v>262</v>
      </c>
      <c r="I29" s="335"/>
      <c r="J29" s="335"/>
      <c r="K29" s="335" t="s">
        <v>1105</v>
      </c>
      <c r="L29" s="1047">
        <v>1500</v>
      </c>
      <c r="M29" s="339">
        <v>10</v>
      </c>
      <c r="N29" s="962"/>
      <c r="O29" s="962"/>
      <c r="P29" s="1181">
        <v>10</v>
      </c>
      <c r="Q29" s="1181"/>
      <c r="R29" s="962">
        <v>1500</v>
      </c>
      <c r="S29" s="962">
        <f t="shared" si="0"/>
        <v>0</v>
      </c>
      <c r="T29" s="18"/>
    </row>
    <row r="30" spans="1:20" ht="16.5" customHeight="1" x14ac:dyDescent="0.2">
      <c r="A30" s="1173">
        <v>11</v>
      </c>
      <c r="B30" s="1174">
        <v>39897</v>
      </c>
      <c r="C30" s="1231">
        <v>1</v>
      </c>
      <c r="D30" s="1175">
        <v>61</v>
      </c>
      <c r="E30" s="1175">
        <v>612</v>
      </c>
      <c r="F30" s="1242"/>
      <c r="G30" s="1175">
        <v>1</v>
      </c>
      <c r="H30" s="752" t="s">
        <v>457</v>
      </c>
      <c r="I30" s="1175"/>
      <c r="J30" s="1175" t="s">
        <v>456</v>
      </c>
      <c r="K30" s="335" t="s">
        <v>1105</v>
      </c>
      <c r="L30" s="1179">
        <v>11820.4</v>
      </c>
      <c r="M30" s="1180">
        <v>5</v>
      </c>
      <c r="N30" s="1243"/>
      <c r="O30" s="1243"/>
      <c r="P30" s="1244">
        <v>5</v>
      </c>
      <c r="Q30" s="1244"/>
      <c r="R30" s="1245">
        <v>11820.4</v>
      </c>
      <c r="S30" s="962">
        <f t="shared" si="0"/>
        <v>0</v>
      </c>
      <c r="T30" s="68"/>
    </row>
    <row r="31" spans="1:20" ht="16.5" customHeight="1" x14ac:dyDescent="0.2">
      <c r="A31" s="1173">
        <v>12</v>
      </c>
      <c r="B31" s="1174">
        <v>39897</v>
      </c>
      <c r="C31" s="1231">
        <v>1</v>
      </c>
      <c r="D31" s="1175">
        <v>61</v>
      </c>
      <c r="E31" s="1175">
        <v>612</v>
      </c>
      <c r="F31" s="1242"/>
      <c r="G31" s="1175">
        <v>4</v>
      </c>
      <c r="H31" s="752" t="s">
        <v>458</v>
      </c>
      <c r="I31" s="1175"/>
      <c r="J31" s="1175" t="s">
        <v>459</v>
      </c>
      <c r="K31" s="335" t="s">
        <v>1105</v>
      </c>
      <c r="L31" s="1179">
        <v>11484</v>
      </c>
      <c r="M31" s="1180">
        <v>5</v>
      </c>
      <c r="N31" s="1243"/>
      <c r="O31" s="1243"/>
      <c r="P31" s="1244">
        <v>5</v>
      </c>
      <c r="Q31" s="1244"/>
      <c r="R31" s="1245">
        <v>11484</v>
      </c>
      <c r="S31" s="962">
        <f t="shared" si="0"/>
        <v>0</v>
      </c>
      <c r="T31" s="68"/>
    </row>
    <row r="32" spans="1:20" ht="16.5" customHeight="1" x14ac:dyDescent="0.2">
      <c r="A32" s="1173">
        <v>13</v>
      </c>
      <c r="B32" s="1174">
        <v>39897</v>
      </c>
      <c r="C32" s="1231">
        <v>1</v>
      </c>
      <c r="D32" s="1175">
        <v>61</v>
      </c>
      <c r="E32" s="1175">
        <v>612</v>
      </c>
      <c r="F32" s="1242"/>
      <c r="G32" s="1175">
        <v>1</v>
      </c>
      <c r="H32" s="752" t="s">
        <v>754</v>
      </c>
      <c r="I32" s="1175"/>
      <c r="J32" s="1175"/>
      <c r="K32" s="335" t="s">
        <v>1105</v>
      </c>
      <c r="L32" s="1179">
        <v>1972</v>
      </c>
      <c r="M32" s="1180">
        <v>5</v>
      </c>
      <c r="N32" s="1243"/>
      <c r="O32" s="1243"/>
      <c r="P32" s="1244">
        <v>5</v>
      </c>
      <c r="Q32" s="1244"/>
      <c r="R32" s="1245">
        <v>1972</v>
      </c>
      <c r="S32" s="962">
        <f t="shared" si="0"/>
        <v>0</v>
      </c>
      <c r="T32" s="68"/>
    </row>
    <row r="33" spans="1:20" ht="16.5" customHeight="1" x14ac:dyDescent="0.2">
      <c r="A33" s="1173">
        <v>14</v>
      </c>
      <c r="B33" s="1174">
        <v>39897</v>
      </c>
      <c r="C33" s="1231">
        <v>1</v>
      </c>
      <c r="D33" s="1175">
        <v>61</v>
      </c>
      <c r="E33" s="1175">
        <v>612</v>
      </c>
      <c r="F33" s="1242"/>
      <c r="G33" s="1175">
        <v>4</v>
      </c>
      <c r="H33" s="752" t="s">
        <v>460</v>
      </c>
      <c r="I33" s="1175"/>
      <c r="J33" s="1175"/>
      <c r="K33" s="335" t="s">
        <v>1105</v>
      </c>
      <c r="L33" s="1179">
        <v>1846.93</v>
      </c>
      <c r="M33" s="1180">
        <v>5</v>
      </c>
      <c r="N33" s="1243"/>
      <c r="O33" s="1243"/>
      <c r="P33" s="1244">
        <v>5</v>
      </c>
      <c r="Q33" s="1244"/>
      <c r="R33" s="1245">
        <v>1846.93</v>
      </c>
      <c r="S33" s="962">
        <f t="shared" si="0"/>
        <v>0</v>
      </c>
      <c r="T33" s="68"/>
    </row>
    <row r="34" spans="1:20" ht="16.5" customHeight="1" x14ac:dyDescent="0.2">
      <c r="A34" s="1173">
        <v>15</v>
      </c>
      <c r="B34" s="1174">
        <v>39897</v>
      </c>
      <c r="C34" s="1231">
        <v>1</v>
      </c>
      <c r="D34" s="1175">
        <v>61</v>
      </c>
      <c r="E34" s="1175">
        <v>612</v>
      </c>
      <c r="F34" s="1242"/>
      <c r="G34" s="1175">
        <v>1</v>
      </c>
      <c r="H34" s="752" t="s">
        <v>461</v>
      </c>
      <c r="I34" s="1175"/>
      <c r="J34" s="1175"/>
      <c r="K34" s="335" t="s">
        <v>1105</v>
      </c>
      <c r="L34" s="1179">
        <v>34.799999999999997</v>
      </c>
      <c r="M34" s="1180">
        <v>5</v>
      </c>
      <c r="N34" s="1243"/>
      <c r="O34" s="1243"/>
      <c r="P34" s="1244">
        <v>5</v>
      </c>
      <c r="Q34" s="1244"/>
      <c r="R34" s="1245">
        <v>34.799999999999997</v>
      </c>
      <c r="S34" s="962">
        <f t="shared" si="0"/>
        <v>0</v>
      </c>
      <c r="T34" s="68"/>
    </row>
    <row r="35" spans="1:20" ht="16.5" customHeight="1" x14ac:dyDescent="0.2">
      <c r="A35" s="1173">
        <v>16</v>
      </c>
      <c r="B35" s="1174">
        <v>39897</v>
      </c>
      <c r="C35" s="1231">
        <v>1</v>
      </c>
      <c r="D35" s="1175">
        <v>61</v>
      </c>
      <c r="E35" s="1175">
        <v>612</v>
      </c>
      <c r="F35" s="1242"/>
      <c r="G35" s="1175">
        <v>1</v>
      </c>
      <c r="H35" s="752" t="s">
        <v>462</v>
      </c>
      <c r="I35" s="1175"/>
      <c r="J35" s="1175"/>
      <c r="K35" s="335" t="s">
        <v>1105</v>
      </c>
      <c r="L35" s="1179">
        <v>1856</v>
      </c>
      <c r="M35" s="1180">
        <v>5</v>
      </c>
      <c r="N35" s="1243"/>
      <c r="O35" s="1243"/>
      <c r="P35" s="1244">
        <v>5</v>
      </c>
      <c r="Q35" s="1244"/>
      <c r="R35" s="1245">
        <v>1856</v>
      </c>
      <c r="S35" s="962">
        <f t="shared" si="0"/>
        <v>0</v>
      </c>
      <c r="T35" s="68"/>
    </row>
    <row r="36" spans="1:20" ht="16.5" customHeight="1" x14ac:dyDescent="0.2">
      <c r="A36" s="1173">
        <v>17</v>
      </c>
      <c r="B36" s="1174">
        <v>38311</v>
      </c>
      <c r="C36" s="1231">
        <v>1</v>
      </c>
      <c r="D36" s="1175">
        <v>61</v>
      </c>
      <c r="E36" s="1175">
        <v>612</v>
      </c>
      <c r="F36" s="1242"/>
      <c r="G36" s="1175">
        <v>1</v>
      </c>
      <c r="H36" s="752" t="s">
        <v>462</v>
      </c>
      <c r="I36" s="1175"/>
      <c r="J36" s="1175" t="s">
        <v>463</v>
      </c>
      <c r="K36" s="335" t="s">
        <v>1105</v>
      </c>
      <c r="L36" s="1179">
        <v>14000</v>
      </c>
      <c r="M36" s="1180">
        <v>5</v>
      </c>
      <c r="N36" s="1243"/>
      <c r="O36" s="1243"/>
      <c r="P36" s="1244">
        <v>5</v>
      </c>
      <c r="Q36" s="1244"/>
      <c r="R36" s="1245">
        <v>14000</v>
      </c>
      <c r="S36" s="962">
        <f t="shared" si="0"/>
        <v>0</v>
      </c>
      <c r="T36" s="68"/>
    </row>
    <row r="37" spans="1:20" ht="16.5" customHeight="1" x14ac:dyDescent="0.2">
      <c r="A37" s="1173">
        <v>18</v>
      </c>
      <c r="B37" s="1246">
        <v>39897</v>
      </c>
      <c r="C37" s="1247">
        <v>1</v>
      </c>
      <c r="D37" s="1248">
        <v>61</v>
      </c>
      <c r="E37" s="1248">
        <v>612</v>
      </c>
      <c r="F37" s="1249"/>
      <c r="G37" s="1248">
        <v>1</v>
      </c>
      <c r="H37" s="1250" t="s">
        <v>1335</v>
      </c>
      <c r="I37" s="1248"/>
      <c r="J37" s="1248" t="s">
        <v>464</v>
      </c>
      <c r="K37" s="1251" t="s">
        <v>1105</v>
      </c>
      <c r="L37" s="1252">
        <v>904.8</v>
      </c>
      <c r="M37" s="1253">
        <v>5</v>
      </c>
      <c r="N37" s="1254"/>
      <c r="O37" s="1254"/>
      <c r="P37" s="1255">
        <v>5</v>
      </c>
      <c r="Q37" s="1255"/>
      <c r="R37" s="1256">
        <v>904.8</v>
      </c>
      <c r="S37" s="962">
        <f t="shared" si="0"/>
        <v>0</v>
      </c>
      <c r="T37" s="68"/>
    </row>
    <row r="38" spans="1:20" ht="16.5" customHeight="1" x14ac:dyDescent="0.2">
      <c r="A38" s="1173">
        <v>19</v>
      </c>
      <c r="B38" s="334">
        <v>42549</v>
      </c>
      <c r="C38" s="1231">
        <v>1</v>
      </c>
      <c r="D38" s="335">
        <v>61</v>
      </c>
      <c r="E38" s="335">
        <v>612</v>
      </c>
      <c r="F38" s="1170"/>
      <c r="G38" s="335">
        <v>1</v>
      </c>
      <c r="H38" s="1046" t="s">
        <v>1400</v>
      </c>
      <c r="I38" s="335"/>
      <c r="J38" s="335" t="s">
        <v>1401</v>
      </c>
      <c r="K38" s="335" t="s">
        <v>1105</v>
      </c>
      <c r="L38" s="1047">
        <v>37878</v>
      </c>
      <c r="M38" s="339">
        <v>5</v>
      </c>
      <c r="N38" s="1257">
        <v>7575.6</v>
      </c>
      <c r="O38" s="1796">
        <v>631.29999999999995</v>
      </c>
      <c r="P38" s="1258"/>
      <c r="Q38" s="1258">
        <v>10</v>
      </c>
      <c r="R38" s="1787">
        <v>6313</v>
      </c>
      <c r="S38" s="1257">
        <f t="shared" si="0"/>
        <v>31565</v>
      </c>
      <c r="T38" s="68"/>
    </row>
    <row r="39" spans="1:20" ht="27" customHeight="1" x14ac:dyDescent="0.2">
      <c r="A39" s="1173">
        <v>20</v>
      </c>
      <c r="B39" s="334">
        <v>42404</v>
      </c>
      <c r="C39" s="1231">
        <v>1</v>
      </c>
      <c r="D39" s="335">
        <v>61</v>
      </c>
      <c r="E39" s="1170" t="s">
        <v>1404</v>
      </c>
      <c r="F39" s="1170"/>
      <c r="G39" s="335">
        <v>1</v>
      </c>
      <c r="H39" s="1046" t="s">
        <v>1133</v>
      </c>
      <c r="I39" s="335"/>
      <c r="J39" s="335" t="s">
        <v>1405</v>
      </c>
      <c r="K39" s="335" t="s">
        <v>1403</v>
      </c>
      <c r="L39" s="1047">
        <v>32725</v>
      </c>
      <c r="M39" s="339">
        <v>5</v>
      </c>
      <c r="N39" s="340">
        <f>IF(M39=0,"N/A",+L39/M39)</f>
        <v>6545</v>
      </c>
      <c r="O39" s="1744">
        <f>IF(M39=0,"N/A",+N39/12)</f>
        <v>545.41666666666663</v>
      </c>
      <c r="P39" s="1228">
        <v>1</v>
      </c>
      <c r="Q39" s="22">
        <v>2</v>
      </c>
      <c r="R39" s="1227">
        <f>IF(M39=0,"N/A",+N39*P39+O39*Q40)</f>
        <v>9817.5</v>
      </c>
      <c r="S39" s="340">
        <f t="shared" si="0"/>
        <v>22907.5</v>
      </c>
      <c r="T39" s="68"/>
    </row>
    <row r="40" spans="1:20" ht="16.5" customHeight="1" x14ac:dyDescent="0.2">
      <c r="A40" s="1173">
        <v>21</v>
      </c>
      <c r="B40" s="334">
        <v>42669</v>
      </c>
      <c r="C40" s="1231">
        <v>1</v>
      </c>
      <c r="D40" s="335">
        <v>61</v>
      </c>
      <c r="E40" s="1170">
        <v>614</v>
      </c>
      <c r="F40" s="1170"/>
      <c r="G40" s="335">
        <v>4</v>
      </c>
      <c r="H40" s="1046" t="s">
        <v>1406</v>
      </c>
      <c r="I40" s="335"/>
      <c r="J40" s="335"/>
      <c r="K40" s="335" t="s">
        <v>1403</v>
      </c>
      <c r="L40" s="1047">
        <v>48892.17</v>
      </c>
      <c r="M40" s="339">
        <v>3</v>
      </c>
      <c r="N40" s="1257">
        <v>16297.39</v>
      </c>
      <c r="O40" s="1796">
        <v>1358.12</v>
      </c>
      <c r="P40" s="1258"/>
      <c r="Q40" s="1229">
        <v>6</v>
      </c>
      <c r="R40" s="1787">
        <v>2716.2240000000002</v>
      </c>
      <c r="S40" s="1257">
        <f t="shared" si="0"/>
        <v>46175.945999999996</v>
      </c>
      <c r="T40" s="68"/>
    </row>
    <row r="41" spans="1:20" ht="21" customHeight="1" x14ac:dyDescent="0.2">
      <c r="A41" s="1173">
        <v>22</v>
      </c>
      <c r="B41" s="334">
        <v>42669</v>
      </c>
      <c r="C41" s="1231">
        <v>1</v>
      </c>
      <c r="D41" s="335">
        <v>61</v>
      </c>
      <c r="E41" s="335">
        <v>612</v>
      </c>
      <c r="F41" s="1170"/>
      <c r="G41" s="335">
        <v>1</v>
      </c>
      <c r="H41" s="1046" t="s">
        <v>1407</v>
      </c>
      <c r="I41" s="335"/>
      <c r="J41" s="335" t="s">
        <v>167</v>
      </c>
      <c r="K41" s="335" t="s">
        <v>1403</v>
      </c>
      <c r="L41" s="1047">
        <v>32568</v>
      </c>
      <c r="M41" s="339">
        <v>5</v>
      </c>
      <c r="N41" s="1257">
        <v>10856</v>
      </c>
      <c r="O41" s="1796">
        <v>904.67</v>
      </c>
      <c r="P41" s="1258"/>
      <c r="Q41" s="1258">
        <v>6</v>
      </c>
      <c r="R41" s="1787">
        <v>1809.34</v>
      </c>
      <c r="S41" s="1257">
        <v>30758.66</v>
      </c>
      <c r="T41" s="68"/>
    </row>
    <row r="42" spans="1:20" ht="18.75" customHeight="1" x14ac:dyDescent="0.2">
      <c r="A42" s="1173">
        <v>23</v>
      </c>
      <c r="B42" s="334">
        <v>42517</v>
      </c>
      <c r="C42" s="1231">
        <v>1</v>
      </c>
      <c r="D42" s="335">
        <v>61</v>
      </c>
      <c r="E42" s="335">
        <v>617</v>
      </c>
      <c r="F42" s="1170"/>
      <c r="G42" s="335">
        <v>1</v>
      </c>
      <c r="H42" s="1046" t="s">
        <v>1408</v>
      </c>
      <c r="I42" s="335"/>
      <c r="J42" s="335"/>
      <c r="K42" s="335" t="s">
        <v>1403</v>
      </c>
      <c r="L42" s="1047">
        <v>7174.4</v>
      </c>
      <c r="M42" s="339">
        <v>10</v>
      </c>
      <c r="N42" s="1257">
        <v>717.44</v>
      </c>
      <c r="O42" s="1796">
        <v>59.79</v>
      </c>
      <c r="P42" s="1258"/>
      <c r="Q42" s="1258">
        <v>11</v>
      </c>
      <c r="R42" s="1787">
        <v>418.53</v>
      </c>
      <c r="S42" s="1257">
        <v>6755.87</v>
      </c>
      <c r="T42" s="68"/>
    </row>
    <row r="43" spans="1:20" ht="30" customHeight="1" x14ac:dyDescent="0.2">
      <c r="A43" s="1173">
        <v>24</v>
      </c>
      <c r="B43" s="334">
        <v>42517</v>
      </c>
      <c r="C43" s="1231">
        <v>1</v>
      </c>
      <c r="D43" s="335">
        <v>61</v>
      </c>
      <c r="E43" s="335">
        <v>617</v>
      </c>
      <c r="F43" s="1170"/>
      <c r="G43" s="335">
        <v>1</v>
      </c>
      <c r="H43" s="1046" t="s">
        <v>1409</v>
      </c>
      <c r="I43" s="335"/>
      <c r="J43" s="335"/>
      <c r="K43" s="335" t="s">
        <v>1403</v>
      </c>
      <c r="L43" s="1047">
        <v>10499.99</v>
      </c>
      <c r="M43" s="339">
        <v>10</v>
      </c>
      <c r="N43" s="1257">
        <v>1049.99</v>
      </c>
      <c r="O43" s="1796">
        <v>87.5</v>
      </c>
      <c r="P43" s="1258"/>
      <c r="Q43" s="1258">
        <v>11</v>
      </c>
      <c r="R43" s="1787">
        <v>612.5</v>
      </c>
      <c r="S43" s="1257">
        <v>9887.49</v>
      </c>
      <c r="T43" s="68"/>
    </row>
    <row r="44" spans="1:20" ht="16.5" customHeight="1" x14ac:dyDescent="0.2">
      <c r="A44" s="1173">
        <v>25</v>
      </c>
      <c r="B44" s="334">
        <v>42517</v>
      </c>
      <c r="C44" s="1231">
        <v>1</v>
      </c>
      <c r="D44" s="335">
        <v>61</v>
      </c>
      <c r="E44" s="335">
        <v>617</v>
      </c>
      <c r="F44" s="1170"/>
      <c r="G44" s="335">
        <v>1</v>
      </c>
      <c r="H44" s="1046" t="s">
        <v>1410</v>
      </c>
      <c r="I44" s="335" t="s">
        <v>1411</v>
      </c>
      <c r="J44" s="335"/>
      <c r="K44" s="335" t="s">
        <v>1403</v>
      </c>
      <c r="L44" s="1047">
        <v>21664.799999999999</v>
      </c>
      <c r="M44" s="339">
        <v>10</v>
      </c>
      <c r="N44" s="1257">
        <v>2166.48</v>
      </c>
      <c r="O44" s="1796">
        <v>150.54</v>
      </c>
      <c r="P44" s="1258"/>
      <c r="Q44" s="1258">
        <v>11</v>
      </c>
      <c r="R44" s="1787">
        <v>1263.78</v>
      </c>
      <c r="S44" s="1257">
        <v>20401.02</v>
      </c>
      <c r="T44" s="68"/>
    </row>
    <row r="45" spans="1:20" ht="16.5" customHeight="1" x14ac:dyDescent="0.2">
      <c r="A45" s="1173">
        <v>26</v>
      </c>
      <c r="B45" s="334">
        <v>42517</v>
      </c>
      <c r="C45" s="1231">
        <v>1</v>
      </c>
      <c r="D45" s="335">
        <v>61</v>
      </c>
      <c r="E45" s="335">
        <v>617</v>
      </c>
      <c r="F45" s="1170"/>
      <c r="G45" s="335">
        <v>1</v>
      </c>
      <c r="H45" s="1046" t="s">
        <v>1412</v>
      </c>
      <c r="I45" s="335" t="s">
        <v>1413</v>
      </c>
      <c r="J45" s="335"/>
      <c r="K45" s="335" t="s">
        <v>1403</v>
      </c>
      <c r="L45" s="1047">
        <v>4574.62</v>
      </c>
      <c r="M45" s="339">
        <v>10</v>
      </c>
      <c r="N45" s="1257">
        <v>457.46</v>
      </c>
      <c r="O45" s="1796">
        <v>150.54</v>
      </c>
      <c r="P45" s="1258"/>
      <c r="Q45" s="1258">
        <v>11</v>
      </c>
      <c r="R45" s="1787">
        <v>1263.78</v>
      </c>
      <c r="S45" s="1257">
        <f>+L45-R45</f>
        <v>3310.84</v>
      </c>
      <c r="T45" s="68"/>
    </row>
    <row r="46" spans="1:20" ht="29.25" customHeight="1" x14ac:dyDescent="0.2">
      <c r="A46" s="1173">
        <v>27</v>
      </c>
      <c r="B46" s="334">
        <v>42402</v>
      </c>
      <c r="C46" s="1231">
        <v>1</v>
      </c>
      <c r="D46" s="335">
        <v>61</v>
      </c>
      <c r="E46" s="335">
        <v>614</v>
      </c>
      <c r="F46" s="1170"/>
      <c r="G46" s="335">
        <v>1</v>
      </c>
      <c r="H46" s="1046" t="s">
        <v>1416</v>
      </c>
      <c r="I46" s="335" t="s">
        <v>1417</v>
      </c>
      <c r="J46" s="335"/>
      <c r="K46" s="335" t="s">
        <v>1403</v>
      </c>
      <c r="L46" s="1047">
        <v>6753</v>
      </c>
      <c r="M46" s="339">
        <v>3</v>
      </c>
      <c r="N46" s="340">
        <f>IF(M46=0,"N/A",+L46/M46)</f>
        <v>2251</v>
      </c>
      <c r="O46" s="1744">
        <f>IF(M46=0,"N/A",+N46/12)</f>
        <v>187.58333333333334</v>
      </c>
      <c r="P46" s="1228">
        <v>1</v>
      </c>
      <c r="Q46" s="1229">
        <v>2</v>
      </c>
      <c r="R46" s="1227">
        <f t="shared" ref="R46:R56" si="1">IF(M46=0,"N/A",+N46*P46+O46*Q46)</f>
        <v>2626.1666666666665</v>
      </c>
      <c r="S46" s="340">
        <f t="shared" ref="S46:S56" si="2">IF(M46=0,"N/A",+L46-R46)</f>
        <v>4126.8333333333339</v>
      </c>
      <c r="T46" s="68"/>
    </row>
    <row r="47" spans="1:20" ht="16.5" customHeight="1" x14ac:dyDescent="0.2">
      <c r="A47" s="1173">
        <v>28</v>
      </c>
      <c r="B47" s="334">
        <v>42402</v>
      </c>
      <c r="C47" s="1231">
        <v>1</v>
      </c>
      <c r="D47" s="335">
        <v>61</v>
      </c>
      <c r="E47" s="335">
        <v>616</v>
      </c>
      <c r="F47" s="1170"/>
      <c r="G47" s="335">
        <v>1</v>
      </c>
      <c r="H47" s="1046" t="s">
        <v>1635</v>
      </c>
      <c r="I47" s="335" t="s">
        <v>1419</v>
      </c>
      <c r="J47" s="335" t="s">
        <v>1420</v>
      </c>
      <c r="K47" s="335" t="s">
        <v>1403</v>
      </c>
      <c r="L47" s="1047">
        <v>15155</v>
      </c>
      <c r="M47" s="339">
        <v>5</v>
      </c>
      <c r="N47" s="340">
        <f>IF(M47=0,"N/A",+L47/M47)</f>
        <v>3031</v>
      </c>
      <c r="O47" s="1744">
        <f>IF(M47=0,"N/A",+N47/12)</f>
        <v>252.58333333333334</v>
      </c>
      <c r="P47" s="1228">
        <v>1</v>
      </c>
      <c r="Q47" s="1229">
        <v>2</v>
      </c>
      <c r="R47" s="1227">
        <f t="shared" si="1"/>
        <v>3536.1666666666665</v>
      </c>
      <c r="S47" s="340">
        <f t="shared" si="2"/>
        <v>11618.833333333334</v>
      </c>
      <c r="T47" s="68"/>
    </row>
    <row r="48" spans="1:20" ht="16.5" customHeight="1" x14ac:dyDescent="0.2">
      <c r="A48" s="1173">
        <v>29</v>
      </c>
      <c r="B48" s="334">
        <v>42663</v>
      </c>
      <c r="C48" s="1231">
        <v>1</v>
      </c>
      <c r="D48" s="335">
        <v>61</v>
      </c>
      <c r="E48" s="335">
        <v>614</v>
      </c>
      <c r="F48" s="1170"/>
      <c r="G48" s="335">
        <v>2</v>
      </c>
      <c r="H48" s="1046" t="s">
        <v>1424</v>
      </c>
      <c r="I48" s="335">
        <v>1036</v>
      </c>
      <c r="J48" s="335"/>
      <c r="K48" s="335" t="s">
        <v>1403</v>
      </c>
      <c r="L48" s="1047">
        <v>17700</v>
      </c>
      <c r="M48" s="339">
        <v>3</v>
      </c>
      <c r="N48" s="340">
        <f t="shared" ref="N48:N53" si="3">IF(M48=0,"N/A",+L48/M48)</f>
        <v>5900</v>
      </c>
      <c r="O48" s="1744">
        <f t="shared" ref="O48:O53" si="4">IF(M48=0,"N/A",+N48/12)</f>
        <v>491.66666666666669</v>
      </c>
      <c r="P48" s="1228"/>
      <c r="Q48" s="1229">
        <v>6</v>
      </c>
      <c r="R48" s="1227">
        <f t="shared" si="1"/>
        <v>2950</v>
      </c>
      <c r="S48" s="340">
        <f t="shared" si="2"/>
        <v>14750</v>
      </c>
      <c r="T48" s="68"/>
    </row>
    <row r="49" spans="1:20" ht="16.5" customHeight="1" x14ac:dyDescent="0.2">
      <c r="A49" s="1173">
        <v>30</v>
      </c>
      <c r="B49" s="334">
        <v>42663</v>
      </c>
      <c r="C49" s="1231">
        <v>1</v>
      </c>
      <c r="D49" s="335">
        <v>61</v>
      </c>
      <c r="E49" s="335">
        <v>616</v>
      </c>
      <c r="F49" s="1170"/>
      <c r="G49" s="335">
        <v>1</v>
      </c>
      <c r="H49" s="1046" t="s">
        <v>1425</v>
      </c>
      <c r="I49" s="335">
        <v>1037</v>
      </c>
      <c r="J49" s="335" t="s">
        <v>1426</v>
      </c>
      <c r="K49" s="335" t="s">
        <v>1403</v>
      </c>
      <c r="L49" s="1047">
        <v>20060</v>
      </c>
      <c r="M49" s="339">
        <v>10</v>
      </c>
      <c r="N49" s="340">
        <f t="shared" si="3"/>
        <v>2006</v>
      </c>
      <c r="O49" s="1744">
        <f t="shared" si="4"/>
        <v>167.16666666666666</v>
      </c>
      <c r="P49" s="1228"/>
      <c r="Q49" s="1229">
        <v>6</v>
      </c>
      <c r="R49" s="1227">
        <f t="shared" si="1"/>
        <v>1003</v>
      </c>
      <c r="S49" s="340">
        <f t="shared" si="2"/>
        <v>19057</v>
      </c>
      <c r="T49" s="68"/>
    </row>
    <row r="50" spans="1:20" ht="16.5" customHeight="1" x14ac:dyDescent="0.2">
      <c r="A50" s="1173">
        <v>31</v>
      </c>
      <c r="B50" s="334">
        <v>42663</v>
      </c>
      <c r="C50" s="1231">
        <v>1</v>
      </c>
      <c r="D50" s="335">
        <v>61</v>
      </c>
      <c r="E50" s="335">
        <v>616</v>
      </c>
      <c r="F50" s="1170"/>
      <c r="G50" s="335">
        <v>1</v>
      </c>
      <c r="H50" s="1046" t="s">
        <v>1427</v>
      </c>
      <c r="I50" s="335">
        <v>1039</v>
      </c>
      <c r="J50" s="335"/>
      <c r="K50" s="335" t="s">
        <v>1403</v>
      </c>
      <c r="L50" s="1047">
        <v>7670</v>
      </c>
      <c r="M50" s="339">
        <v>10</v>
      </c>
      <c r="N50" s="340">
        <f t="shared" si="3"/>
        <v>767</v>
      </c>
      <c r="O50" s="1744">
        <f t="shared" si="4"/>
        <v>63.916666666666664</v>
      </c>
      <c r="P50" s="1228"/>
      <c r="Q50" s="1229">
        <v>6</v>
      </c>
      <c r="R50" s="1227">
        <f t="shared" si="1"/>
        <v>383.5</v>
      </c>
      <c r="S50" s="340">
        <f t="shared" si="2"/>
        <v>7286.5</v>
      </c>
      <c r="T50" s="68"/>
    </row>
    <row r="51" spans="1:20" ht="16.5" customHeight="1" x14ac:dyDescent="0.2">
      <c r="A51" s="1173">
        <v>32</v>
      </c>
      <c r="B51" s="334">
        <v>42663</v>
      </c>
      <c r="C51" s="1231">
        <v>1</v>
      </c>
      <c r="D51" s="335">
        <v>61</v>
      </c>
      <c r="E51" s="335">
        <v>617</v>
      </c>
      <c r="F51" s="1170"/>
      <c r="G51" s="335">
        <v>1</v>
      </c>
      <c r="H51" s="1046" t="s">
        <v>1428</v>
      </c>
      <c r="I51" s="335">
        <v>1038</v>
      </c>
      <c r="J51" s="335"/>
      <c r="K51" s="335" t="s">
        <v>1403</v>
      </c>
      <c r="L51" s="1047">
        <v>15930</v>
      </c>
      <c r="M51" s="339">
        <v>10</v>
      </c>
      <c r="N51" s="340">
        <f t="shared" si="3"/>
        <v>1593</v>
      </c>
      <c r="O51" s="1744">
        <f t="shared" si="4"/>
        <v>132.75</v>
      </c>
      <c r="P51" s="1228"/>
      <c r="Q51" s="1229">
        <v>6</v>
      </c>
      <c r="R51" s="1227">
        <f t="shared" si="1"/>
        <v>796.5</v>
      </c>
      <c r="S51" s="340">
        <f t="shared" si="2"/>
        <v>15133.5</v>
      </c>
      <c r="T51" s="68"/>
    </row>
    <row r="52" spans="1:20" ht="16.5" customHeight="1" x14ac:dyDescent="0.2">
      <c r="A52" s="1173">
        <v>33</v>
      </c>
      <c r="B52" s="334">
        <v>42663</v>
      </c>
      <c r="C52" s="1231">
        <v>1</v>
      </c>
      <c r="D52" s="335">
        <v>61</v>
      </c>
      <c r="E52" s="335">
        <v>612</v>
      </c>
      <c r="F52" s="1170"/>
      <c r="G52" s="335">
        <v>2</v>
      </c>
      <c r="H52" s="1046" t="s">
        <v>1429</v>
      </c>
      <c r="I52" s="335">
        <v>1035</v>
      </c>
      <c r="J52" s="335" t="s">
        <v>1430</v>
      </c>
      <c r="K52" s="335" t="s">
        <v>1403</v>
      </c>
      <c r="L52" s="1047">
        <v>77880</v>
      </c>
      <c r="M52" s="339">
        <v>5</v>
      </c>
      <c r="N52" s="340">
        <f t="shared" si="3"/>
        <v>15576</v>
      </c>
      <c r="O52" s="1744">
        <f t="shared" si="4"/>
        <v>1298</v>
      </c>
      <c r="P52" s="1228"/>
      <c r="Q52" s="1229">
        <v>6</v>
      </c>
      <c r="R52" s="1227">
        <f t="shared" si="1"/>
        <v>7788</v>
      </c>
      <c r="S52" s="340">
        <f t="shared" si="2"/>
        <v>70092</v>
      </c>
      <c r="T52" s="68"/>
    </row>
    <row r="53" spans="1:20" ht="16.5" customHeight="1" x14ac:dyDescent="0.2">
      <c r="A53" s="1173">
        <v>34</v>
      </c>
      <c r="B53" s="334">
        <v>42663</v>
      </c>
      <c r="C53" s="1231">
        <v>1</v>
      </c>
      <c r="D53" s="335">
        <v>61</v>
      </c>
      <c r="E53" s="335">
        <v>612</v>
      </c>
      <c r="F53" s="1170"/>
      <c r="G53" s="335">
        <v>21</v>
      </c>
      <c r="H53" s="1046" t="s">
        <v>1431</v>
      </c>
      <c r="I53" s="335">
        <v>1034</v>
      </c>
      <c r="J53" s="335" t="s">
        <v>1432</v>
      </c>
      <c r="K53" s="335" t="s">
        <v>1641</v>
      </c>
      <c r="L53" s="1259">
        <v>180894</v>
      </c>
      <c r="M53" s="339">
        <v>5</v>
      </c>
      <c r="N53" s="340">
        <f t="shared" si="3"/>
        <v>36178.800000000003</v>
      </c>
      <c r="O53" s="1744">
        <f t="shared" si="4"/>
        <v>3014.9</v>
      </c>
      <c r="P53" s="1228"/>
      <c r="Q53" s="1229">
        <v>6</v>
      </c>
      <c r="R53" s="1227">
        <f t="shared" si="1"/>
        <v>18089.400000000001</v>
      </c>
      <c r="S53" s="340">
        <f t="shared" si="2"/>
        <v>162804.6</v>
      </c>
      <c r="T53" s="68"/>
    </row>
    <row r="54" spans="1:20" ht="16.5" customHeight="1" x14ac:dyDescent="0.2">
      <c r="A54" s="1173">
        <v>35</v>
      </c>
      <c r="B54" s="334">
        <v>42663</v>
      </c>
      <c r="C54" s="1231">
        <v>1</v>
      </c>
      <c r="D54" s="335">
        <v>61</v>
      </c>
      <c r="E54" s="335">
        <v>612</v>
      </c>
      <c r="F54" s="1170"/>
      <c r="G54" s="335">
        <v>1</v>
      </c>
      <c r="H54" s="1046" t="s">
        <v>1433</v>
      </c>
      <c r="I54" s="335">
        <v>1033</v>
      </c>
      <c r="J54" s="335" t="s">
        <v>1434</v>
      </c>
      <c r="K54" s="335" t="s">
        <v>1403</v>
      </c>
      <c r="L54" s="1047">
        <v>41300</v>
      </c>
      <c r="M54" s="339">
        <v>5</v>
      </c>
      <c r="N54" s="340">
        <f>IF(M54=0,"N/A",+L54/M54)</f>
        <v>8260</v>
      </c>
      <c r="O54" s="1744">
        <f>IF(M54=0,"N/A",+N54/12)</f>
        <v>688.33333333333337</v>
      </c>
      <c r="P54" s="1228"/>
      <c r="Q54" s="1229">
        <v>6</v>
      </c>
      <c r="R54" s="1227">
        <f t="shared" si="1"/>
        <v>4130</v>
      </c>
      <c r="S54" s="340">
        <f t="shared" si="2"/>
        <v>37170</v>
      </c>
      <c r="T54" s="68"/>
    </row>
    <row r="55" spans="1:20" ht="15" x14ac:dyDescent="0.2">
      <c r="A55" s="1173">
        <v>36</v>
      </c>
      <c r="B55" s="1044">
        <v>42669</v>
      </c>
      <c r="C55" s="1045">
        <v>6</v>
      </c>
      <c r="D55" s="335">
        <v>61</v>
      </c>
      <c r="E55" s="335">
        <v>614</v>
      </c>
      <c r="F55" s="335"/>
      <c r="G55" s="335">
        <v>1</v>
      </c>
      <c r="H55" s="1046" t="s">
        <v>1384</v>
      </c>
      <c r="I55" s="1170"/>
      <c r="J55" s="335" t="s">
        <v>1385</v>
      </c>
      <c r="K55" s="335" t="s">
        <v>165</v>
      </c>
      <c r="L55" s="1047">
        <v>2099.61</v>
      </c>
      <c r="M55" s="339">
        <v>3</v>
      </c>
      <c r="N55" s="340">
        <f>IF(M55=0,"N/A",+L55/M55)</f>
        <v>699.87</v>
      </c>
      <c r="O55" s="1744">
        <f>IF(M55=0,"N/A",+N55/12)</f>
        <v>58.322499999999998</v>
      </c>
      <c r="P55" s="1228"/>
      <c r="Q55" s="1229">
        <v>6</v>
      </c>
      <c r="R55" s="1227">
        <v>116</v>
      </c>
      <c r="S55" s="340">
        <f t="shared" si="2"/>
        <v>1983.6100000000001</v>
      </c>
    </row>
    <row r="56" spans="1:20" ht="15" x14ac:dyDescent="0.2">
      <c r="A56" s="1173">
        <v>37</v>
      </c>
      <c r="B56" s="1044">
        <v>42659</v>
      </c>
      <c r="C56" s="1045">
        <v>6</v>
      </c>
      <c r="D56" s="335">
        <v>61</v>
      </c>
      <c r="E56" s="335">
        <v>614</v>
      </c>
      <c r="F56" s="335"/>
      <c r="G56" s="335">
        <v>1</v>
      </c>
      <c r="H56" s="1046" t="s">
        <v>1384</v>
      </c>
      <c r="I56" s="1170"/>
      <c r="J56" s="335" t="s">
        <v>1387</v>
      </c>
      <c r="K56" s="335" t="s">
        <v>1598</v>
      </c>
      <c r="L56" s="1047">
        <v>3571.32</v>
      </c>
      <c r="M56" s="339">
        <v>3</v>
      </c>
      <c r="N56" s="340">
        <f>IF(M56=0,"N/A",+L56/M56)</f>
        <v>1190.44</v>
      </c>
      <c r="O56" s="1744">
        <f>IF(M56=0,"N/A",+N56/12)</f>
        <v>99.203333333333333</v>
      </c>
      <c r="P56" s="1228"/>
      <c r="Q56" s="1229">
        <v>6</v>
      </c>
      <c r="R56" s="1227">
        <f t="shared" si="1"/>
        <v>595.22</v>
      </c>
      <c r="S56" s="340">
        <f t="shared" si="2"/>
        <v>2976.1000000000004</v>
      </c>
    </row>
    <row r="57" spans="1:20" ht="30" x14ac:dyDescent="0.2">
      <c r="A57" s="1173">
        <v>38</v>
      </c>
      <c r="B57" s="1044">
        <v>42669</v>
      </c>
      <c r="C57" s="1045">
        <v>6</v>
      </c>
      <c r="D57" s="335">
        <v>61</v>
      </c>
      <c r="E57" s="335">
        <v>617</v>
      </c>
      <c r="F57" s="335"/>
      <c r="G57" s="335">
        <v>1</v>
      </c>
      <c r="H57" s="1046" t="s">
        <v>778</v>
      </c>
      <c r="I57" s="1170"/>
      <c r="J57" s="335" t="s">
        <v>1370</v>
      </c>
      <c r="K57" s="335" t="s">
        <v>1600</v>
      </c>
      <c r="L57" s="1047">
        <v>7249.99</v>
      </c>
      <c r="M57" s="339">
        <v>10</v>
      </c>
      <c r="N57" s="340">
        <v>724.99</v>
      </c>
      <c r="O57" s="1675">
        <v>60.42</v>
      </c>
      <c r="P57" s="341"/>
      <c r="Q57" s="341">
        <v>6</v>
      </c>
      <c r="R57" s="340">
        <v>120.84</v>
      </c>
      <c r="S57" s="340">
        <v>7129.15</v>
      </c>
    </row>
    <row r="58" spans="1:20" ht="15" x14ac:dyDescent="0.2">
      <c r="A58" s="1173">
        <v>39</v>
      </c>
      <c r="B58" s="1044">
        <v>42669</v>
      </c>
      <c r="C58" s="1045">
        <v>6</v>
      </c>
      <c r="D58" s="335">
        <v>61</v>
      </c>
      <c r="E58" s="335">
        <v>614</v>
      </c>
      <c r="F58" s="335"/>
      <c r="G58" s="335">
        <v>1</v>
      </c>
      <c r="H58" s="1046" t="s">
        <v>27</v>
      </c>
      <c r="I58" s="1170"/>
      <c r="J58" s="335" t="s">
        <v>1394</v>
      </c>
      <c r="K58" s="335" t="s">
        <v>1600</v>
      </c>
      <c r="L58" s="1047">
        <v>5583</v>
      </c>
      <c r="M58" s="339">
        <v>3</v>
      </c>
      <c r="N58" s="340">
        <v>1861</v>
      </c>
      <c r="O58" s="1675">
        <v>155.08000000000001</v>
      </c>
      <c r="P58" s="341"/>
      <c r="Q58" s="341">
        <v>6</v>
      </c>
      <c r="R58" s="340">
        <v>310.16000000000003</v>
      </c>
      <c r="S58" s="340">
        <f t="shared" ref="S58:S76" si="5">IF(M58=0,"N/A",+L58-R58)</f>
        <v>5272.84</v>
      </c>
    </row>
    <row r="59" spans="1:20" s="1048" customFormat="1" ht="15.75" x14ac:dyDescent="0.2">
      <c r="A59" s="1173">
        <v>40</v>
      </c>
      <c r="B59" s="1267">
        <v>42075</v>
      </c>
      <c r="C59" s="1045">
        <v>3</v>
      </c>
      <c r="D59" s="1194">
        <v>61</v>
      </c>
      <c r="E59" s="1194" t="s">
        <v>1106</v>
      </c>
      <c r="F59" s="1268"/>
      <c r="G59" s="1268">
        <v>1</v>
      </c>
      <c r="H59" s="1191" t="s">
        <v>919</v>
      </c>
      <c r="I59" s="335"/>
      <c r="J59" s="335" t="s">
        <v>1153</v>
      </c>
      <c r="K59" s="335" t="s">
        <v>1636</v>
      </c>
      <c r="L59" s="1269">
        <v>38013.99</v>
      </c>
      <c r="M59" s="339">
        <v>5</v>
      </c>
      <c r="N59" s="340">
        <f t="shared" ref="N59:N64" si="6">+L59/60*9</f>
        <v>5702.0985000000001</v>
      </c>
      <c r="O59" s="1675">
        <f t="shared" ref="O59:O64" si="7">IF(M59=0,"N/A",+N59/12)</f>
        <v>475.17487499999999</v>
      </c>
      <c r="P59" s="1172">
        <v>2</v>
      </c>
      <c r="Q59" s="1172">
        <v>1</v>
      </c>
      <c r="R59" s="340">
        <f t="shared" ref="R59:R64" si="8">IF(M59=0,"N/A",+N59*P59+O59*Q59)</f>
        <v>11879.371875000001</v>
      </c>
      <c r="S59" s="340">
        <f t="shared" ref="S59:S64" si="9">IF(M59=0,"N/A",+L59-R59)</f>
        <v>26134.618124999997</v>
      </c>
      <c r="T59" s="1270"/>
    </row>
    <row r="60" spans="1:20" s="1048" customFormat="1" ht="15.75" x14ac:dyDescent="0.2">
      <c r="A60" s="1173">
        <v>41</v>
      </c>
      <c r="B60" s="1267">
        <v>42075</v>
      </c>
      <c r="C60" s="1045">
        <v>3</v>
      </c>
      <c r="D60" s="1194">
        <v>61</v>
      </c>
      <c r="E60" s="1194" t="s">
        <v>1106</v>
      </c>
      <c r="F60" s="1268"/>
      <c r="G60" s="1268">
        <v>1</v>
      </c>
      <c r="H60" s="1191" t="s">
        <v>1155</v>
      </c>
      <c r="I60" s="335"/>
      <c r="J60" s="335" t="s">
        <v>118</v>
      </c>
      <c r="K60" s="335" t="s">
        <v>1636</v>
      </c>
      <c r="L60" s="1269">
        <v>24270</v>
      </c>
      <c r="M60" s="339">
        <v>5</v>
      </c>
      <c r="N60" s="340">
        <f t="shared" si="6"/>
        <v>3640.5</v>
      </c>
      <c r="O60" s="1675">
        <f t="shared" si="7"/>
        <v>303.375</v>
      </c>
      <c r="P60" s="1172">
        <v>2</v>
      </c>
      <c r="Q60" s="1172">
        <v>1</v>
      </c>
      <c r="R60" s="340">
        <f t="shared" si="8"/>
        <v>7584.375</v>
      </c>
      <c r="S60" s="340">
        <f t="shared" si="9"/>
        <v>16685.625</v>
      </c>
      <c r="T60" s="1270"/>
    </row>
    <row r="61" spans="1:20" s="1048" customFormat="1" ht="15.75" x14ac:dyDescent="0.2">
      <c r="A61" s="1173">
        <v>42</v>
      </c>
      <c r="B61" s="1267">
        <v>42075</v>
      </c>
      <c r="C61" s="1045">
        <v>3</v>
      </c>
      <c r="D61" s="1194">
        <v>61</v>
      </c>
      <c r="E61" s="1194" t="s">
        <v>1106</v>
      </c>
      <c r="F61" s="1268"/>
      <c r="G61" s="1268">
        <v>1</v>
      </c>
      <c r="H61" s="1191" t="s">
        <v>1156</v>
      </c>
      <c r="I61" s="335"/>
      <c r="J61" s="335"/>
      <c r="K61" s="335" t="s">
        <v>1636</v>
      </c>
      <c r="L61" s="1269">
        <v>7102</v>
      </c>
      <c r="M61" s="339">
        <v>5</v>
      </c>
      <c r="N61" s="340">
        <f t="shared" si="6"/>
        <v>1065.3</v>
      </c>
      <c r="O61" s="1675">
        <f t="shared" si="7"/>
        <v>88.774999999999991</v>
      </c>
      <c r="P61" s="1172">
        <v>2</v>
      </c>
      <c r="Q61" s="1172">
        <v>1</v>
      </c>
      <c r="R61" s="340">
        <f t="shared" si="8"/>
        <v>2219.375</v>
      </c>
      <c r="S61" s="340">
        <f t="shared" si="9"/>
        <v>4882.625</v>
      </c>
      <c r="T61" s="1270"/>
    </row>
    <row r="62" spans="1:20" s="1048" customFormat="1" ht="15.75" x14ac:dyDescent="0.2">
      <c r="A62" s="1173">
        <v>43</v>
      </c>
      <c r="B62" s="1267">
        <v>42075</v>
      </c>
      <c r="C62" s="1045">
        <v>3</v>
      </c>
      <c r="D62" s="1194">
        <v>61</v>
      </c>
      <c r="E62" s="1194" t="s">
        <v>1106</v>
      </c>
      <c r="F62" s="1268"/>
      <c r="G62" s="1268">
        <v>1</v>
      </c>
      <c r="H62" s="1191" t="s">
        <v>1157</v>
      </c>
      <c r="I62" s="335"/>
      <c r="J62" s="335" t="s">
        <v>129</v>
      </c>
      <c r="K62" s="335" t="s">
        <v>1636</v>
      </c>
      <c r="L62" s="1269">
        <v>9906</v>
      </c>
      <c r="M62" s="339">
        <v>5</v>
      </c>
      <c r="N62" s="340">
        <f t="shared" si="6"/>
        <v>1485.8999999999999</v>
      </c>
      <c r="O62" s="1675">
        <f t="shared" si="7"/>
        <v>123.82499999999999</v>
      </c>
      <c r="P62" s="1172">
        <v>2</v>
      </c>
      <c r="Q62" s="1172">
        <v>1</v>
      </c>
      <c r="R62" s="340">
        <f t="shared" si="8"/>
        <v>3095.6249999999995</v>
      </c>
      <c r="S62" s="340">
        <f t="shared" si="9"/>
        <v>6810.375</v>
      </c>
      <c r="T62" s="1270"/>
    </row>
    <row r="63" spans="1:20" s="1048" customFormat="1" ht="30" x14ac:dyDescent="0.2">
      <c r="A63" s="1173">
        <v>44</v>
      </c>
      <c r="B63" s="1267">
        <v>42144</v>
      </c>
      <c r="C63" s="1045">
        <v>3</v>
      </c>
      <c r="D63" s="1194">
        <v>61</v>
      </c>
      <c r="E63" s="1194" t="s">
        <v>1106</v>
      </c>
      <c r="F63" s="1268"/>
      <c r="G63" s="1268">
        <v>1</v>
      </c>
      <c r="H63" s="1191" t="s">
        <v>1158</v>
      </c>
      <c r="I63" s="335"/>
      <c r="J63" s="335" t="s">
        <v>266</v>
      </c>
      <c r="K63" s="335" t="s">
        <v>1636</v>
      </c>
      <c r="L63" s="1269">
        <v>14819</v>
      </c>
      <c r="M63" s="339">
        <v>5</v>
      </c>
      <c r="N63" s="340">
        <f t="shared" si="6"/>
        <v>2222.85</v>
      </c>
      <c r="O63" s="1675">
        <f t="shared" si="7"/>
        <v>185.23749999999998</v>
      </c>
      <c r="P63" s="1172">
        <v>1</v>
      </c>
      <c r="Q63" s="1172">
        <v>11</v>
      </c>
      <c r="R63" s="340">
        <f t="shared" si="8"/>
        <v>4260.4624999999996</v>
      </c>
      <c r="S63" s="340">
        <f t="shared" si="9"/>
        <v>10558.5375</v>
      </c>
      <c r="T63" s="340"/>
    </row>
    <row r="64" spans="1:20" s="1048" customFormat="1" ht="15.75" x14ac:dyDescent="0.2">
      <c r="A64" s="1173">
        <v>45</v>
      </c>
      <c r="B64" s="1267">
        <v>42333</v>
      </c>
      <c r="C64" s="1045">
        <v>3</v>
      </c>
      <c r="D64" s="1194">
        <v>61</v>
      </c>
      <c r="E64" s="1194" t="s">
        <v>1146</v>
      </c>
      <c r="F64" s="1268"/>
      <c r="G64" s="1268">
        <v>1</v>
      </c>
      <c r="H64" s="1191" t="s">
        <v>1159</v>
      </c>
      <c r="I64" s="335" t="s">
        <v>1160</v>
      </c>
      <c r="J64" s="335" t="s">
        <v>1161</v>
      </c>
      <c r="K64" s="335" t="s">
        <v>1636</v>
      </c>
      <c r="L64" s="1269">
        <v>2714</v>
      </c>
      <c r="M64" s="339">
        <v>3</v>
      </c>
      <c r="N64" s="340">
        <f t="shared" si="6"/>
        <v>407.1</v>
      </c>
      <c r="O64" s="1675">
        <f t="shared" si="7"/>
        <v>33.925000000000004</v>
      </c>
      <c r="P64" s="1172">
        <v>1</v>
      </c>
      <c r="Q64" s="1172">
        <v>5</v>
      </c>
      <c r="R64" s="340">
        <f t="shared" si="8"/>
        <v>576.72500000000002</v>
      </c>
      <c r="S64" s="340">
        <f t="shared" si="9"/>
        <v>2137.2750000000001</v>
      </c>
      <c r="T64" s="1270"/>
    </row>
    <row r="65" spans="1:20" s="1048" customFormat="1" ht="30" x14ac:dyDescent="0.2">
      <c r="A65" s="1173">
        <v>46</v>
      </c>
      <c r="B65" s="1267">
        <v>42348</v>
      </c>
      <c r="C65" s="1045">
        <v>3</v>
      </c>
      <c r="D65" s="1194">
        <v>61</v>
      </c>
      <c r="E65" s="1194" t="s">
        <v>1108</v>
      </c>
      <c r="F65" s="1268"/>
      <c r="G65" s="1268">
        <v>1</v>
      </c>
      <c r="H65" s="1191" t="s">
        <v>1162</v>
      </c>
      <c r="I65" s="335"/>
      <c r="J65" s="335"/>
      <c r="K65" s="335" t="s">
        <v>1636</v>
      </c>
      <c r="L65" s="1269">
        <v>17818</v>
      </c>
      <c r="M65" s="339">
        <v>5</v>
      </c>
      <c r="N65" s="340">
        <f t="shared" ref="N65:N71" si="10">IF(M65=0,"N/A",+L65/M65)</f>
        <v>3563.6</v>
      </c>
      <c r="O65" s="1675">
        <f t="shared" ref="O65:O76" si="11">IF(M65=0,"N/A",+N65/12)</f>
        <v>296.96666666666664</v>
      </c>
      <c r="P65" s="1172">
        <v>1</v>
      </c>
      <c r="Q65" s="1172">
        <v>4</v>
      </c>
      <c r="R65" s="340">
        <f t="shared" ref="R65:R76" si="12">IF(M65=0,"N/A",+N65*P65+O65*Q65)</f>
        <v>4751.4666666666662</v>
      </c>
      <c r="S65" s="340">
        <f t="shared" si="5"/>
        <v>13066.533333333333</v>
      </c>
      <c r="T65" s="1270"/>
    </row>
    <row r="66" spans="1:20" s="1048" customFormat="1" ht="30" x14ac:dyDescent="0.2">
      <c r="A66" s="1173">
        <v>47</v>
      </c>
      <c r="B66" s="1267">
        <v>42348</v>
      </c>
      <c r="C66" s="1045">
        <v>3</v>
      </c>
      <c r="D66" s="1194">
        <v>61</v>
      </c>
      <c r="E66" s="1194" t="s">
        <v>1116</v>
      </c>
      <c r="F66" s="1268"/>
      <c r="G66" s="1268">
        <v>1</v>
      </c>
      <c r="H66" s="1191" t="s">
        <v>1163</v>
      </c>
      <c r="I66" s="335"/>
      <c r="J66" s="335"/>
      <c r="K66" s="335" t="s">
        <v>1636</v>
      </c>
      <c r="L66" s="1269">
        <v>21181</v>
      </c>
      <c r="M66" s="339">
        <v>5</v>
      </c>
      <c r="N66" s="340">
        <f t="shared" si="10"/>
        <v>4236.2</v>
      </c>
      <c r="O66" s="1675">
        <f t="shared" si="11"/>
        <v>353.01666666666665</v>
      </c>
      <c r="P66" s="1172">
        <v>1</v>
      </c>
      <c r="Q66" s="1172">
        <v>4</v>
      </c>
      <c r="R66" s="340">
        <f t="shared" si="12"/>
        <v>5648.2666666666664</v>
      </c>
      <c r="S66" s="340">
        <f t="shared" si="5"/>
        <v>15532.733333333334</v>
      </c>
      <c r="T66" s="1271"/>
    </row>
    <row r="67" spans="1:20" s="1048" customFormat="1" ht="30" x14ac:dyDescent="0.2">
      <c r="A67" s="1173">
        <v>48</v>
      </c>
      <c r="B67" s="1267">
        <v>42367</v>
      </c>
      <c r="C67" s="1045">
        <v>3</v>
      </c>
      <c r="D67" s="1194">
        <v>61</v>
      </c>
      <c r="E67" s="1194" t="s">
        <v>1106</v>
      </c>
      <c r="F67" s="1268"/>
      <c r="G67" s="1268">
        <v>1</v>
      </c>
      <c r="H67" s="1191" t="s">
        <v>1164</v>
      </c>
      <c r="I67" s="335"/>
      <c r="J67" s="335" t="s">
        <v>118</v>
      </c>
      <c r="K67" s="335" t="s">
        <v>1636</v>
      </c>
      <c r="L67" s="1269">
        <v>202361.24</v>
      </c>
      <c r="M67" s="339">
        <v>5</v>
      </c>
      <c r="N67" s="340">
        <v>40472.25</v>
      </c>
      <c r="O67" s="1675">
        <f t="shared" si="11"/>
        <v>3372.6875</v>
      </c>
      <c r="P67" s="1172">
        <v>1</v>
      </c>
      <c r="Q67" s="1172">
        <v>4</v>
      </c>
      <c r="R67" s="340">
        <f t="shared" si="12"/>
        <v>53963</v>
      </c>
      <c r="S67" s="340">
        <f t="shared" si="5"/>
        <v>148398.24</v>
      </c>
      <c r="T67" s="1271"/>
    </row>
    <row r="68" spans="1:20" s="1048" customFormat="1" ht="15" x14ac:dyDescent="0.2">
      <c r="A68" s="1173">
        <v>49</v>
      </c>
      <c r="B68" s="1267">
        <v>42353</v>
      </c>
      <c r="C68" s="1045">
        <v>3</v>
      </c>
      <c r="D68" s="1194">
        <v>61</v>
      </c>
      <c r="E68" s="1194" t="s">
        <v>1106</v>
      </c>
      <c r="F68" s="1268"/>
      <c r="G68" s="1268">
        <v>1</v>
      </c>
      <c r="H68" s="1191" t="s">
        <v>1165</v>
      </c>
      <c r="I68" s="335"/>
      <c r="J68" s="335"/>
      <c r="K68" s="335" t="s">
        <v>1636</v>
      </c>
      <c r="L68" s="1269">
        <v>3759.48</v>
      </c>
      <c r="M68" s="339">
        <v>5</v>
      </c>
      <c r="N68" s="340">
        <f t="shared" si="10"/>
        <v>751.89599999999996</v>
      </c>
      <c r="O68" s="1675">
        <f t="shared" si="11"/>
        <v>62.657999999999994</v>
      </c>
      <c r="P68" s="1172">
        <v>1</v>
      </c>
      <c r="Q68" s="1172">
        <v>4</v>
      </c>
      <c r="R68" s="340">
        <f t="shared" si="12"/>
        <v>1002.5279999999999</v>
      </c>
      <c r="S68" s="340">
        <f t="shared" si="5"/>
        <v>2756.9520000000002</v>
      </c>
      <c r="T68" s="1271"/>
    </row>
    <row r="69" spans="1:20" s="1048" customFormat="1" ht="30" x14ac:dyDescent="0.2">
      <c r="A69" s="1173">
        <v>50</v>
      </c>
      <c r="B69" s="1267">
        <v>42353</v>
      </c>
      <c r="C69" s="1045">
        <v>3</v>
      </c>
      <c r="D69" s="1194">
        <v>61</v>
      </c>
      <c r="E69" s="1194" t="s">
        <v>1106</v>
      </c>
      <c r="F69" s="1268"/>
      <c r="G69" s="1268">
        <v>1</v>
      </c>
      <c r="H69" s="1191" t="s">
        <v>1166</v>
      </c>
      <c r="I69" s="335"/>
      <c r="J69" s="335"/>
      <c r="K69" s="335" t="s">
        <v>1636</v>
      </c>
      <c r="L69" s="1269">
        <v>1253.1600000000001</v>
      </c>
      <c r="M69" s="339">
        <v>10</v>
      </c>
      <c r="N69" s="340">
        <f t="shared" si="10"/>
        <v>125.316</v>
      </c>
      <c r="O69" s="1675">
        <f>IF(M69=0,"N/A",K80+N69/12)</f>
        <v>10.443</v>
      </c>
      <c r="P69" s="1172">
        <v>1</v>
      </c>
      <c r="Q69" s="1172">
        <v>4</v>
      </c>
      <c r="R69" s="340">
        <f t="shared" si="12"/>
        <v>167.08799999999999</v>
      </c>
      <c r="S69" s="340">
        <f t="shared" si="5"/>
        <v>1086.0720000000001</v>
      </c>
      <c r="T69" s="1271"/>
    </row>
    <row r="70" spans="1:20" s="1048" customFormat="1" ht="15" x14ac:dyDescent="0.2">
      <c r="A70" s="1173">
        <v>51</v>
      </c>
      <c r="B70" s="1267">
        <v>42353</v>
      </c>
      <c r="C70" s="1045">
        <v>3</v>
      </c>
      <c r="D70" s="1194">
        <v>61</v>
      </c>
      <c r="E70" s="1194" t="s">
        <v>1106</v>
      </c>
      <c r="F70" s="1268"/>
      <c r="G70" s="1268">
        <v>1</v>
      </c>
      <c r="H70" s="1191" t="s">
        <v>1167</v>
      </c>
      <c r="I70" s="335"/>
      <c r="J70" s="335"/>
      <c r="K70" s="335" t="s">
        <v>1636</v>
      </c>
      <c r="L70" s="1269">
        <v>79650</v>
      </c>
      <c r="M70" s="339">
        <v>10</v>
      </c>
      <c r="N70" s="340">
        <f t="shared" si="10"/>
        <v>7965</v>
      </c>
      <c r="O70" s="1675">
        <f t="shared" si="11"/>
        <v>663.75</v>
      </c>
      <c r="P70" s="1172">
        <v>1</v>
      </c>
      <c r="Q70" s="1172">
        <v>4</v>
      </c>
      <c r="R70" s="340">
        <f t="shared" si="12"/>
        <v>10620</v>
      </c>
      <c r="S70" s="340">
        <f t="shared" si="5"/>
        <v>69030</v>
      </c>
      <c r="T70" s="1271"/>
    </row>
    <row r="71" spans="1:20" s="1048" customFormat="1" ht="30" x14ac:dyDescent="0.2">
      <c r="A71" s="1173">
        <v>52</v>
      </c>
      <c r="B71" s="1267">
        <v>42353</v>
      </c>
      <c r="C71" s="1045">
        <v>3</v>
      </c>
      <c r="D71" s="1194">
        <v>61</v>
      </c>
      <c r="E71" s="1194" t="s">
        <v>1106</v>
      </c>
      <c r="F71" s="1268"/>
      <c r="G71" s="1268">
        <v>1</v>
      </c>
      <c r="H71" s="1191" t="s">
        <v>1168</v>
      </c>
      <c r="I71" s="335"/>
      <c r="J71" s="335"/>
      <c r="K71" s="335" t="s">
        <v>1636</v>
      </c>
      <c r="L71" s="1269">
        <v>2067.71</v>
      </c>
      <c r="M71" s="339">
        <v>5</v>
      </c>
      <c r="N71" s="340">
        <f t="shared" si="10"/>
        <v>413.54200000000003</v>
      </c>
      <c r="O71" s="1675">
        <f t="shared" si="11"/>
        <v>34.461833333333338</v>
      </c>
      <c r="P71" s="1172">
        <v>1</v>
      </c>
      <c r="Q71" s="1172">
        <v>4</v>
      </c>
      <c r="R71" s="340">
        <f t="shared" si="12"/>
        <v>551.38933333333341</v>
      </c>
      <c r="S71" s="340">
        <f t="shared" si="5"/>
        <v>1516.3206666666665</v>
      </c>
      <c r="T71" s="1271"/>
    </row>
    <row r="72" spans="1:20" s="1048" customFormat="1" ht="30" x14ac:dyDescent="0.2">
      <c r="A72" s="1173">
        <v>53</v>
      </c>
      <c r="B72" s="1267">
        <v>42325</v>
      </c>
      <c r="C72" s="1045">
        <v>3</v>
      </c>
      <c r="D72" s="1194">
        <v>61</v>
      </c>
      <c r="E72" s="1194" t="s">
        <v>1106</v>
      </c>
      <c r="F72" s="1268"/>
      <c r="G72" s="1268">
        <v>1</v>
      </c>
      <c r="H72" s="1191" t="s">
        <v>1294</v>
      </c>
      <c r="I72" s="335"/>
      <c r="J72" s="335"/>
      <c r="K72" s="335" t="s">
        <v>1636</v>
      </c>
      <c r="L72" s="1269">
        <v>7685</v>
      </c>
      <c r="M72" s="339">
        <v>10</v>
      </c>
      <c r="N72" s="340">
        <f>+L72/120*1</f>
        <v>64.041666666666671</v>
      </c>
      <c r="O72" s="1675">
        <f t="shared" si="11"/>
        <v>5.3368055555555562</v>
      </c>
      <c r="P72" s="1172">
        <v>1</v>
      </c>
      <c r="Q72" s="1172">
        <v>5</v>
      </c>
      <c r="R72" s="340">
        <f t="shared" si="12"/>
        <v>90.725694444444457</v>
      </c>
      <c r="S72" s="340">
        <f t="shared" si="5"/>
        <v>7594.2743055555557</v>
      </c>
      <c r="T72" s="1271"/>
    </row>
    <row r="73" spans="1:20" s="1048" customFormat="1" ht="30" x14ac:dyDescent="0.2">
      <c r="A73" s="1173">
        <v>54</v>
      </c>
      <c r="B73" s="1267">
        <v>42353</v>
      </c>
      <c r="C73" s="1045">
        <v>3</v>
      </c>
      <c r="D73" s="1194">
        <v>61</v>
      </c>
      <c r="E73" s="1194" t="s">
        <v>1333</v>
      </c>
      <c r="F73" s="1268"/>
      <c r="G73" s="1268">
        <v>1</v>
      </c>
      <c r="H73" s="1191" t="s">
        <v>1170</v>
      </c>
      <c r="I73" s="335"/>
      <c r="J73" s="335"/>
      <c r="K73" s="335" t="s">
        <v>1636</v>
      </c>
      <c r="L73" s="1269">
        <v>2706.83</v>
      </c>
      <c r="M73" s="339">
        <v>5</v>
      </c>
      <c r="N73" s="340">
        <f t="shared" ref="N73:N78" si="13">IF(M73=0,"N/A",+L73/M73)</f>
        <v>541.36599999999999</v>
      </c>
      <c r="O73" s="1675">
        <f t="shared" si="11"/>
        <v>45.113833333333332</v>
      </c>
      <c r="P73" s="1172">
        <v>1</v>
      </c>
      <c r="Q73" s="1172">
        <v>4</v>
      </c>
      <c r="R73" s="340">
        <f t="shared" si="12"/>
        <v>721.82133333333331</v>
      </c>
      <c r="S73" s="340">
        <f t="shared" si="5"/>
        <v>1985.0086666666666</v>
      </c>
      <c r="T73" s="1271"/>
    </row>
    <row r="74" spans="1:20" s="1048" customFormat="1" ht="30" x14ac:dyDescent="0.2">
      <c r="A74" s="1173">
        <v>55</v>
      </c>
      <c r="B74" s="1267">
        <v>42353</v>
      </c>
      <c r="C74" s="1045">
        <v>3</v>
      </c>
      <c r="D74" s="1194">
        <v>61</v>
      </c>
      <c r="E74" s="1194" t="s">
        <v>1106</v>
      </c>
      <c r="F74" s="1268"/>
      <c r="G74" s="1268">
        <v>1</v>
      </c>
      <c r="H74" s="1191" t="s">
        <v>1169</v>
      </c>
      <c r="I74" s="335"/>
      <c r="J74" s="335"/>
      <c r="K74" s="335" t="s">
        <v>1636</v>
      </c>
      <c r="L74" s="1269">
        <v>6321.71</v>
      </c>
      <c r="M74" s="1642">
        <v>5</v>
      </c>
      <c r="N74" s="340">
        <f t="shared" si="13"/>
        <v>1264.3420000000001</v>
      </c>
      <c r="O74" s="1675">
        <f t="shared" si="11"/>
        <v>105.36183333333334</v>
      </c>
      <c r="P74" s="1172">
        <v>1</v>
      </c>
      <c r="Q74" s="1172">
        <v>4</v>
      </c>
      <c r="R74" s="340">
        <f t="shared" si="12"/>
        <v>1685.7893333333334</v>
      </c>
      <c r="S74" s="340">
        <f t="shared" si="5"/>
        <v>4635.9206666666669</v>
      </c>
      <c r="T74" s="1271"/>
    </row>
    <row r="75" spans="1:20" s="1048" customFormat="1" ht="30" x14ac:dyDescent="0.3">
      <c r="A75" s="228">
        <v>4</v>
      </c>
      <c r="B75" s="125">
        <v>41991</v>
      </c>
      <c r="C75" s="236">
        <v>1</v>
      </c>
      <c r="D75" s="236">
        <v>61</v>
      </c>
      <c r="E75" s="236" t="s">
        <v>1115</v>
      </c>
      <c r="F75" s="87"/>
      <c r="G75" s="85">
        <v>1</v>
      </c>
      <c r="H75" s="947" t="s">
        <v>1133</v>
      </c>
      <c r="I75" s="85"/>
      <c r="J75" s="85" t="s">
        <v>1024</v>
      </c>
      <c r="K75" s="85" t="s">
        <v>1636</v>
      </c>
      <c r="L75" s="111">
        <v>22538</v>
      </c>
      <c r="M75" s="112">
        <v>10</v>
      </c>
      <c r="N75" s="101">
        <f t="shared" si="13"/>
        <v>2253.8000000000002</v>
      </c>
      <c r="O75" s="1681">
        <f t="shared" si="11"/>
        <v>187.81666666666669</v>
      </c>
      <c r="P75" s="188">
        <v>2</v>
      </c>
      <c r="Q75" s="189">
        <v>4</v>
      </c>
      <c r="R75" s="101">
        <f t="shared" si="12"/>
        <v>5258.8666666666668</v>
      </c>
      <c r="S75" s="101">
        <f t="shared" si="5"/>
        <v>17279.133333333331</v>
      </c>
      <c r="T75" s="1271"/>
    </row>
    <row r="76" spans="1:20" s="1048" customFormat="1" ht="15.75" x14ac:dyDescent="0.3">
      <c r="A76" s="228">
        <v>29</v>
      </c>
      <c r="B76" s="124">
        <v>42404</v>
      </c>
      <c r="C76" s="452">
        <v>1</v>
      </c>
      <c r="D76" s="85">
        <v>61</v>
      </c>
      <c r="E76" s="85">
        <v>656</v>
      </c>
      <c r="F76" s="87"/>
      <c r="G76" s="376">
        <v>4</v>
      </c>
      <c r="H76" s="947" t="s">
        <v>759</v>
      </c>
      <c r="I76" s="85"/>
      <c r="J76" s="85" t="s">
        <v>1402</v>
      </c>
      <c r="K76" s="85" t="s">
        <v>1636</v>
      </c>
      <c r="L76" s="111">
        <v>25926.01</v>
      </c>
      <c r="M76" s="112">
        <v>5</v>
      </c>
      <c r="N76" s="101">
        <f t="shared" si="13"/>
        <v>5185.2019999999993</v>
      </c>
      <c r="O76" s="1745">
        <f t="shared" si="11"/>
        <v>432.10016666666661</v>
      </c>
      <c r="P76" s="233">
        <v>1</v>
      </c>
      <c r="Q76" s="523">
        <v>2</v>
      </c>
      <c r="R76" s="103">
        <f t="shared" si="12"/>
        <v>6049.4023333333325</v>
      </c>
      <c r="S76" s="101">
        <f t="shared" si="5"/>
        <v>19876.607666666667</v>
      </c>
      <c r="T76" s="1271"/>
    </row>
    <row r="77" spans="1:20" s="1048" customFormat="1" ht="15.75" x14ac:dyDescent="0.3">
      <c r="A77" s="1788">
        <v>30</v>
      </c>
      <c r="B77" s="124">
        <v>42787</v>
      </c>
      <c r="C77" s="452">
        <v>1</v>
      </c>
      <c r="D77" s="85">
        <v>61</v>
      </c>
      <c r="E77" s="85" t="s">
        <v>1710</v>
      </c>
      <c r="F77" s="87"/>
      <c r="G77" s="85">
        <v>7</v>
      </c>
      <c r="H77" s="947" t="s">
        <v>1711</v>
      </c>
      <c r="I77" s="85"/>
      <c r="J77" s="85" t="s">
        <v>1712</v>
      </c>
      <c r="K77" s="85" t="s">
        <v>1636</v>
      </c>
      <c r="L77" s="111">
        <v>29736</v>
      </c>
      <c r="M77" s="112">
        <v>5</v>
      </c>
      <c r="N77" s="101">
        <f t="shared" si="13"/>
        <v>5947.2</v>
      </c>
      <c r="O77" s="1681">
        <f>IF(M77=0,"N/A",+N77/12)</f>
        <v>495.59999999999997</v>
      </c>
      <c r="P77" s="188"/>
      <c r="Q77" s="189">
        <v>2</v>
      </c>
      <c r="R77" s="101">
        <f>IF(M77=0,"N/A",+N77*P77+O77*Q77)</f>
        <v>991.19999999999993</v>
      </c>
      <c r="S77" s="101">
        <f>IF(M77=0,"N/A",+L77-R77)</f>
        <v>28744.799999999999</v>
      </c>
      <c r="T77" s="1271"/>
    </row>
    <row r="78" spans="1:20" s="1048" customFormat="1" ht="15.75" x14ac:dyDescent="0.3">
      <c r="A78" s="228">
        <v>31</v>
      </c>
      <c r="B78" s="124">
        <v>42787</v>
      </c>
      <c r="C78" s="452">
        <v>1</v>
      </c>
      <c r="D78" s="85">
        <v>61</v>
      </c>
      <c r="E78" s="85" t="s">
        <v>1710</v>
      </c>
      <c r="F78" s="1348"/>
      <c r="G78" s="85">
        <v>1</v>
      </c>
      <c r="H78" s="947" t="s">
        <v>1713</v>
      </c>
      <c r="I78" s="85"/>
      <c r="J78" s="85"/>
      <c r="K78" s="85" t="s">
        <v>1636</v>
      </c>
      <c r="L78" s="111">
        <v>47790</v>
      </c>
      <c r="M78" s="112">
        <v>10</v>
      </c>
      <c r="N78" s="101">
        <f t="shared" si="13"/>
        <v>4779</v>
      </c>
      <c r="O78" s="1681">
        <f>IF(M78=0,"N/A",+N78/12)</f>
        <v>398.25</v>
      </c>
      <c r="P78" s="188"/>
      <c r="Q78" s="189">
        <v>2</v>
      </c>
      <c r="R78" s="101">
        <f>IF(M78=0,"N/A",+N78*P78+O78*Q78)</f>
        <v>796.5</v>
      </c>
      <c r="S78" s="101">
        <f>IF(M78=0,"N/A",+L78-R78)</f>
        <v>46993.5</v>
      </c>
      <c r="T78" s="1271"/>
    </row>
    <row r="79" spans="1:20" s="1048" customFormat="1" ht="15" x14ac:dyDescent="0.3">
      <c r="A79" s="228"/>
      <c r="B79" s="1149">
        <v>38439</v>
      </c>
      <c r="C79" s="1184" t="s">
        <v>192</v>
      </c>
      <c r="D79" s="1082">
        <v>61</v>
      </c>
      <c r="E79" s="1082">
        <v>617</v>
      </c>
      <c r="F79" s="1187"/>
      <c r="G79" s="1082">
        <v>1</v>
      </c>
      <c r="H79" s="1151" t="s">
        <v>39</v>
      </c>
      <c r="I79" s="1082"/>
      <c r="J79" s="1082"/>
      <c r="K79" s="1082" t="s">
        <v>198</v>
      </c>
      <c r="L79" s="1156">
        <v>1349.83</v>
      </c>
      <c r="M79" s="1084">
        <v>10</v>
      </c>
      <c r="N79" s="379"/>
      <c r="O79" s="1811"/>
      <c r="P79" s="999"/>
      <c r="Q79" s="999"/>
      <c r="R79" s="379">
        <v>1349.83</v>
      </c>
      <c r="S79" s="379">
        <f>IF(M79=0,"N/A",+L79-R79)</f>
        <v>0</v>
      </c>
      <c r="T79" s="1152" t="s">
        <v>1747</v>
      </c>
    </row>
    <row r="80" spans="1:20" ht="15" x14ac:dyDescent="0.3">
      <c r="A80" s="336" t="s">
        <v>762</v>
      </c>
      <c r="B80" s="1789"/>
      <c r="C80" s="1790"/>
      <c r="D80" s="1790"/>
      <c r="E80" s="1790"/>
      <c r="F80" s="87"/>
      <c r="G80" s="1791"/>
      <c r="H80" s="1792"/>
      <c r="I80" s="1793"/>
      <c r="J80" s="1794"/>
      <c r="K80" s="1793"/>
      <c r="L80" s="1795">
        <f>SUM(L20:L76)</f>
        <v>1211120.0599999998</v>
      </c>
      <c r="M80" s="1795"/>
      <c r="N80" s="1795">
        <f>SUM(N20:N76)</f>
        <v>217515.22416666662</v>
      </c>
      <c r="O80" s="1795">
        <f>SUM(O20:O79)</f>
        <v>19102.549513888887</v>
      </c>
      <c r="P80" s="1795"/>
      <c r="Q80" s="1795"/>
      <c r="R80" s="1795">
        <f>SUM(R20:R76)</f>
        <v>294738.74573611107</v>
      </c>
      <c r="S80" s="1795">
        <f>SUM(S20:S76)</f>
        <v>916381.31426388887</v>
      </c>
      <c r="T80" s="18">
        <f>SUM(R80:S80)</f>
        <v>1211120.06</v>
      </c>
    </row>
    <row r="81" spans="1:19" ht="13.5" x14ac:dyDescent="0.25">
      <c r="A81" s="399"/>
      <c r="B81" s="473"/>
      <c r="C81" s="473"/>
      <c r="D81" s="1650">
        <v>611</v>
      </c>
      <c r="E81" s="1651">
        <v>114.41</v>
      </c>
      <c r="F81" s="478"/>
      <c r="G81" s="478"/>
      <c r="H81" s="1220"/>
      <c r="I81" s="478"/>
      <c r="J81" s="874"/>
      <c r="K81" s="473"/>
      <c r="L81" s="473"/>
      <c r="M81" s="473"/>
      <c r="N81" s="473"/>
      <c r="O81" s="913"/>
      <c r="P81" s="473"/>
      <c r="Q81" s="473"/>
      <c r="R81" s="913"/>
      <c r="S81" s="399"/>
    </row>
    <row r="82" spans="1:19" ht="13.5" x14ac:dyDescent="0.25">
      <c r="A82" s="399"/>
      <c r="B82" s="473"/>
      <c r="C82" s="473"/>
      <c r="D82" s="1650">
        <v>612</v>
      </c>
      <c r="E82" s="1651">
        <v>6537.2</v>
      </c>
      <c r="F82" s="478"/>
      <c r="G82" s="478"/>
      <c r="H82" s="1220"/>
      <c r="I82" s="478"/>
      <c r="J82" s="874"/>
      <c r="K82" s="473"/>
      <c r="L82" s="473"/>
      <c r="M82" s="473"/>
      <c r="N82" s="473"/>
      <c r="O82" s="913"/>
      <c r="P82" s="473"/>
      <c r="Q82" s="473"/>
      <c r="R82" s="913"/>
      <c r="S82" s="399"/>
    </row>
    <row r="83" spans="1:19" ht="13.5" x14ac:dyDescent="0.25">
      <c r="A83" s="399"/>
      <c r="B83" s="473"/>
      <c r="C83" s="473"/>
      <c r="D83" s="1650">
        <v>613</v>
      </c>
      <c r="E83" s="1651">
        <v>6120.56</v>
      </c>
      <c r="F83" s="478"/>
      <c r="G83" s="478"/>
      <c r="H83" s="1220"/>
      <c r="I83" s="478"/>
      <c r="J83" s="874"/>
      <c r="K83" s="473"/>
      <c r="L83" s="473"/>
      <c r="M83" s="473"/>
      <c r="N83" s="473"/>
      <c r="O83" s="913"/>
      <c r="P83" s="473"/>
      <c r="Q83" s="473"/>
      <c r="R83" s="913"/>
      <c r="S83" s="399"/>
    </row>
    <row r="84" spans="1:19" ht="13.5" x14ac:dyDescent="0.25">
      <c r="A84" s="399"/>
      <c r="B84" s="473"/>
      <c r="C84" s="473"/>
      <c r="D84" s="1650">
        <v>614</v>
      </c>
      <c r="E84" s="1651">
        <v>2646.95</v>
      </c>
      <c r="F84" s="478"/>
      <c r="G84" s="478"/>
      <c r="H84" s="1220"/>
      <c r="I84" s="478"/>
      <c r="J84" s="874"/>
      <c r="K84" s="473"/>
      <c r="L84" s="473"/>
      <c r="M84" s="473"/>
      <c r="N84" s="473"/>
      <c r="O84" s="913"/>
      <c r="P84" s="473"/>
      <c r="Q84" s="473"/>
      <c r="R84" s="913"/>
      <c r="S84" s="399"/>
    </row>
    <row r="85" spans="1:19" ht="13.5" x14ac:dyDescent="0.25">
      <c r="A85" s="399"/>
      <c r="B85" s="473"/>
      <c r="C85" s="473"/>
      <c r="D85" s="1650">
        <v>616</v>
      </c>
      <c r="E85" s="1651">
        <v>483.66</v>
      </c>
      <c r="F85" s="478"/>
      <c r="G85" s="478"/>
      <c r="H85" s="1220"/>
      <c r="I85" s="478"/>
      <c r="J85" s="874"/>
      <c r="K85" s="473"/>
      <c r="L85" s="473"/>
      <c r="M85" s="473"/>
      <c r="N85" s="473"/>
      <c r="O85" s="913"/>
      <c r="P85" s="473"/>
      <c r="Q85" s="473"/>
      <c r="R85" s="913"/>
      <c r="S85" s="399"/>
    </row>
    <row r="86" spans="1:19" x14ac:dyDescent="0.2">
      <c r="A86" s="399"/>
      <c r="B86" s="399"/>
      <c r="C86" s="399"/>
      <c r="D86" s="1652">
        <v>617</v>
      </c>
      <c r="E86" s="1651">
        <v>641.54</v>
      </c>
      <c r="F86" s="399"/>
      <c r="G86" s="399"/>
      <c r="H86" s="1221"/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</row>
    <row r="87" spans="1:19" x14ac:dyDescent="0.2">
      <c r="A87" s="399"/>
      <c r="B87" s="399"/>
      <c r="C87" s="399"/>
      <c r="D87" s="1652">
        <v>619</v>
      </c>
      <c r="E87" s="1651">
        <v>187.82</v>
      </c>
      <c r="F87" s="399"/>
      <c r="G87" s="399"/>
      <c r="H87" s="1221"/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</row>
    <row r="88" spans="1:19" x14ac:dyDescent="0.2">
      <c r="A88" s="399"/>
      <c r="B88" s="399"/>
      <c r="C88" s="399"/>
      <c r="D88" s="1652">
        <v>621</v>
      </c>
      <c r="E88" s="1651">
        <v>465.12</v>
      </c>
      <c r="F88" s="399"/>
      <c r="G88" s="399"/>
      <c r="H88" s="1221" t="s">
        <v>1741</v>
      </c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</row>
    <row r="89" spans="1:19" x14ac:dyDescent="0.2">
      <c r="A89" s="399"/>
      <c r="B89" s="399"/>
      <c r="C89" s="399"/>
      <c r="D89" s="1652">
        <v>655</v>
      </c>
      <c r="E89" s="1651">
        <v>33.93</v>
      </c>
      <c r="F89" s="399"/>
      <c r="G89" s="399"/>
      <c r="H89" s="1221"/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</row>
    <row r="90" spans="1:19" x14ac:dyDescent="0.2">
      <c r="A90" s="399"/>
      <c r="B90" s="399"/>
      <c r="C90" s="399"/>
      <c r="D90" s="1652">
        <v>656</v>
      </c>
      <c r="E90" s="1651">
        <v>1871.37</v>
      </c>
      <c r="F90" s="399"/>
      <c r="G90" s="399"/>
      <c r="H90" s="1221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</row>
    <row r="91" spans="1:19" x14ac:dyDescent="0.2">
      <c r="A91" s="399"/>
      <c r="B91" s="399"/>
      <c r="C91" s="399"/>
      <c r="D91" s="1652"/>
      <c r="E91" s="1651">
        <f>SUM(E81:E90)</f>
        <v>19102.559999999998</v>
      </c>
      <c r="F91" s="399"/>
      <c r="G91" s="399"/>
      <c r="H91" s="1221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</row>
    <row r="92" spans="1:19" x14ac:dyDescent="0.2">
      <c r="A92" s="399"/>
      <c r="B92" s="399"/>
      <c r="C92" s="399"/>
      <c r="D92" s="399"/>
      <c r="E92" s="399"/>
      <c r="F92" s="399"/>
      <c r="G92" s="399"/>
      <c r="H92" s="1221"/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58"/>
      <c r="Q93" s="1058"/>
      <c r="R93" s="1058"/>
      <c r="S93" s="1058"/>
    </row>
    <row r="94" spans="1:19" x14ac:dyDescent="0.2">
      <c r="A94" s="1862" t="s">
        <v>51</v>
      </c>
      <c r="B94" s="1862"/>
      <c r="C94" s="1862"/>
      <c r="D94" s="1862"/>
      <c r="E94" s="1862"/>
      <c r="F94" s="1862"/>
      <c r="G94" s="1862"/>
      <c r="H94" s="1217"/>
      <c r="I94" s="1863" t="s">
        <v>1622</v>
      </c>
      <c r="J94" s="1863"/>
      <c r="K94" s="1863"/>
      <c r="L94" s="1863"/>
      <c r="M94" s="1863"/>
      <c r="O94" s="34"/>
      <c r="P94" s="1862" t="s">
        <v>1623</v>
      </c>
      <c r="Q94" s="1862"/>
      <c r="R94" s="1862"/>
      <c r="S94" s="1862"/>
    </row>
    <row r="95" spans="1:19" x14ac:dyDescent="0.2">
      <c r="L95" s="3"/>
      <c r="M95" s="3"/>
    </row>
    <row r="96" spans="1:19" x14ac:dyDescent="0.2">
      <c r="A96" s="399"/>
      <c r="B96" s="399"/>
      <c r="C96" s="399"/>
      <c r="D96" s="399"/>
      <c r="E96" s="399"/>
      <c r="F96" s="399"/>
      <c r="G96" s="399"/>
      <c r="H96" s="1221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</row>
    <row r="97" spans="1:19" x14ac:dyDescent="0.2">
      <c r="A97" s="399"/>
      <c r="B97" s="399"/>
      <c r="C97" s="399"/>
      <c r="D97" s="399"/>
      <c r="E97" s="399"/>
      <c r="F97" s="399"/>
      <c r="G97" s="399"/>
      <c r="H97" s="1221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</row>
    <row r="98" spans="1:19" x14ac:dyDescent="0.2">
      <c r="A98" s="399"/>
      <c r="B98" s="399"/>
      <c r="C98" s="399"/>
      <c r="D98" s="399"/>
      <c r="E98" s="399"/>
      <c r="F98" s="399"/>
      <c r="G98" s="399"/>
      <c r="H98" s="1221"/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B62" zoomScale="70" zoomScaleNormal="70" workbookViewId="0">
      <selection activeCell="Q71" sqref="Q71"/>
    </sheetView>
  </sheetViews>
  <sheetFormatPr baseColWidth="10" defaultColWidth="9.140625" defaultRowHeight="12.75" x14ac:dyDescent="0.2"/>
  <cols>
    <col min="1" max="1" width="4.85546875" style="1048" customWidth="1"/>
    <col min="2" max="2" width="12.42578125" style="959" customWidth="1"/>
    <col min="3" max="3" width="9.5703125" style="959" customWidth="1"/>
    <col min="4" max="4" width="16.5703125" style="959" customWidth="1"/>
    <col min="5" max="5" width="10.42578125" style="959" customWidth="1"/>
    <col min="6" max="6" width="9.140625" style="959" customWidth="1"/>
    <col min="7" max="7" width="7.140625" style="959" customWidth="1"/>
    <col min="8" max="8" width="28.28515625" style="1075" customWidth="1"/>
    <col min="9" max="9" width="14.140625" style="1048" customWidth="1"/>
    <col min="10" max="10" width="19" style="1048" customWidth="1"/>
    <col min="11" max="11" width="26.7109375" style="1048" customWidth="1"/>
    <col min="12" max="12" width="19.140625" style="1048" customWidth="1"/>
    <col min="13" max="13" width="7.85546875" style="1048" customWidth="1"/>
    <col min="14" max="14" width="18.5703125" style="1048" customWidth="1"/>
    <col min="15" max="15" width="15" style="1048" customWidth="1"/>
    <col min="16" max="16" width="7.28515625" style="1048" customWidth="1"/>
    <col min="17" max="17" width="7.42578125" style="1048" customWidth="1"/>
    <col min="18" max="18" width="19.42578125" style="1048" customWidth="1"/>
    <col min="19" max="19" width="15.42578125" style="1048" customWidth="1"/>
    <col min="20" max="20" width="9.140625" style="1048"/>
    <col min="21" max="21" width="16.85546875" style="1048" customWidth="1"/>
    <col min="22" max="16384" width="9.140625" style="1048"/>
  </cols>
  <sheetData>
    <row r="10" spans="1:19" x14ac:dyDescent="0.2">
      <c r="I10" s="959"/>
    </row>
    <row r="11" spans="1:19" x14ac:dyDescent="0.2">
      <c r="I11" s="959"/>
      <c r="L11" s="1694"/>
    </row>
    <row r="12" spans="1:19" x14ac:dyDescent="0.2">
      <c r="I12" s="959"/>
      <c r="N12" s="1694"/>
    </row>
    <row r="13" spans="1:19" x14ac:dyDescent="0.2">
      <c r="I13" s="959"/>
    </row>
    <row r="14" spans="1:19" x14ac:dyDescent="0.2">
      <c r="I14" s="959"/>
    </row>
    <row r="15" spans="1:19" x14ac:dyDescent="0.2">
      <c r="A15" s="1880" t="s">
        <v>0</v>
      </c>
      <c r="B15" s="1880"/>
      <c r="C15" s="1880"/>
      <c r="D15" s="1880"/>
      <c r="E15" s="1880"/>
      <c r="F15" s="1880"/>
      <c r="G15" s="1880"/>
      <c r="H15" s="1880"/>
      <c r="I15" s="1880"/>
      <c r="J15" s="1880"/>
      <c r="K15" s="1880"/>
      <c r="L15" s="1880"/>
      <c r="M15" s="1880"/>
      <c r="N15" s="1880"/>
      <c r="O15" s="1880"/>
      <c r="P15" s="1880"/>
      <c r="Q15" s="1880"/>
      <c r="R15" s="1880"/>
      <c r="S15" s="1880"/>
    </row>
    <row r="16" spans="1:19" x14ac:dyDescent="0.2">
      <c r="A16" s="1880" t="s">
        <v>1</v>
      </c>
      <c r="B16" s="1880"/>
      <c r="C16" s="1880"/>
      <c r="D16" s="1880"/>
      <c r="E16" s="1880"/>
      <c r="F16" s="1880"/>
      <c r="G16" s="1880"/>
      <c r="H16" s="1880"/>
      <c r="I16" s="1880"/>
      <c r="J16" s="1880"/>
      <c r="K16" s="1880"/>
      <c r="L16" s="1880"/>
      <c r="M16" s="1880"/>
      <c r="N16" s="1880"/>
      <c r="O16" s="1880"/>
      <c r="P16" s="1880"/>
      <c r="Q16" s="1880"/>
      <c r="R16" s="1880"/>
      <c r="S16" s="1880"/>
    </row>
    <row r="17" spans="1:20" x14ac:dyDescent="0.2">
      <c r="A17" s="1880" t="s">
        <v>2</v>
      </c>
      <c r="B17" s="1880"/>
      <c r="C17" s="1880"/>
      <c r="D17" s="1880"/>
      <c r="E17" s="1880"/>
      <c r="F17" s="1880"/>
      <c r="G17" s="1880"/>
      <c r="H17" s="1880"/>
      <c r="I17" s="1880"/>
      <c r="J17" s="1880"/>
      <c r="K17" s="1880"/>
      <c r="L17" s="1880"/>
      <c r="M17" s="1880"/>
      <c r="N17" s="1880"/>
      <c r="O17" s="1880"/>
      <c r="P17" s="1880"/>
      <c r="Q17" s="1880"/>
      <c r="R17" s="1880"/>
      <c r="S17" s="1880"/>
      <c r="T17" s="1323"/>
    </row>
    <row r="18" spans="1:20" x14ac:dyDescent="0.2">
      <c r="A18" s="1880" t="s">
        <v>3</v>
      </c>
      <c r="B18" s="1880"/>
      <c r="C18" s="1880"/>
      <c r="D18" s="1880"/>
      <c r="E18" s="1880"/>
      <c r="F18" s="1880"/>
      <c r="G18" s="1880"/>
      <c r="H18" s="1880"/>
      <c r="I18" s="1880"/>
      <c r="J18" s="1880"/>
      <c r="K18" s="1880"/>
      <c r="L18" s="1880"/>
      <c r="M18" s="1880"/>
      <c r="N18" s="1880"/>
      <c r="O18" s="1880"/>
      <c r="P18" s="1880"/>
      <c r="Q18" s="1880"/>
      <c r="R18" s="1880"/>
      <c r="S18" s="1880"/>
      <c r="T18" s="1323"/>
    </row>
    <row r="19" spans="1:20" x14ac:dyDescent="0.2">
      <c r="A19" s="1879" t="s">
        <v>1770</v>
      </c>
      <c r="B19" s="1879"/>
      <c r="C19" s="1879"/>
      <c r="D19" s="1879"/>
      <c r="E19" s="1879"/>
      <c r="F19" s="1879"/>
      <c r="G19" s="1879"/>
      <c r="H19" s="1879"/>
      <c r="I19" s="1879"/>
      <c r="J19" s="1879"/>
      <c r="K19" s="1879"/>
      <c r="L19" s="1879"/>
      <c r="M19" s="1879"/>
      <c r="N19" s="1879"/>
      <c r="O19" s="1879"/>
      <c r="P19" s="1879"/>
      <c r="Q19" s="1879"/>
      <c r="R19" s="1879"/>
      <c r="S19" s="1879"/>
      <c r="T19" s="1324"/>
    </row>
    <row r="20" spans="1:20" ht="15" x14ac:dyDescent="0.2">
      <c r="A20" s="961"/>
      <c r="B20" s="961"/>
      <c r="C20" s="961"/>
      <c r="D20" s="961"/>
      <c r="E20" s="961"/>
      <c r="F20" s="961"/>
      <c r="G20" s="961"/>
      <c r="H20" s="1325"/>
      <c r="I20" s="961"/>
      <c r="J20" s="961"/>
      <c r="K20" s="961"/>
      <c r="L20" s="961"/>
      <c r="M20" s="1326"/>
      <c r="N20" s="1326"/>
      <c r="O20" s="1326"/>
      <c r="P20" s="1326"/>
      <c r="Q20" s="1326"/>
      <c r="R20" s="1326"/>
      <c r="S20" s="1326"/>
      <c r="T20" s="1323"/>
    </row>
    <row r="21" spans="1:20" s="1057" customFormat="1" ht="36" x14ac:dyDescent="0.2">
      <c r="A21" s="972" t="s">
        <v>4</v>
      </c>
      <c r="B21" s="972" t="s">
        <v>5</v>
      </c>
      <c r="C21" s="1055" t="s">
        <v>1629</v>
      </c>
      <c r="D21" s="1055" t="s">
        <v>7</v>
      </c>
      <c r="E21" s="1055" t="s">
        <v>1614</v>
      </c>
      <c r="F21" s="972" t="s">
        <v>9</v>
      </c>
      <c r="G21" s="972" t="s">
        <v>10</v>
      </c>
      <c r="H21" s="1056" t="s">
        <v>11</v>
      </c>
      <c r="I21" s="972" t="s">
        <v>12</v>
      </c>
      <c r="J21" s="972" t="s">
        <v>13</v>
      </c>
      <c r="K21" s="972" t="s">
        <v>820</v>
      </c>
      <c r="L21" s="1056" t="s">
        <v>1615</v>
      </c>
      <c r="M21" s="1059" t="s">
        <v>1618</v>
      </c>
      <c r="N21" s="1060" t="s">
        <v>1617</v>
      </c>
      <c r="O21" s="1060" t="s">
        <v>1616</v>
      </c>
      <c r="P21" s="1061" t="s">
        <v>1620</v>
      </c>
      <c r="Q21" s="1060" t="s">
        <v>1619</v>
      </c>
      <c r="R21" s="1061" t="s">
        <v>1736</v>
      </c>
      <c r="S21" s="1061" t="s">
        <v>1621</v>
      </c>
    </row>
    <row r="22" spans="1:20" ht="15.75" x14ac:dyDescent="0.2">
      <c r="A22" s="1266">
        <v>1</v>
      </c>
      <c r="B22" s="1266">
        <v>2</v>
      </c>
      <c r="C22" s="1266">
        <v>3</v>
      </c>
      <c r="D22" s="1266">
        <v>4</v>
      </c>
      <c r="E22" s="1266">
        <v>5</v>
      </c>
      <c r="F22" s="1266">
        <v>6</v>
      </c>
      <c r="G22" s="1266">
        <v>7</v>
      </c>
      <c r="H22" s="1279">
        <v>8</v>
      </c>
      <c r="I22" s="1266">
        <v>9</v>
      </c>
      <c r="J22" s="1266">
        <v>10</v>
      </c>
      <c r="K22" s="1266">
        <v>11</v>
      </c>
      <c r="L22" s="1266">
        <v>12</v>
      </c>
      <c r="M22" s="1327">
        <v>13</v>
      </c>
      <c r="N22" s="1327">
        <v>14</v>
      </c>
      <c r="O22" s="1327">
        <v>15</v>
      </c>
      <c r="P22" s="1327">
        <v>16</v>
      </c>
      <c r="Q22" s="1327">
        <v>17</v>
      </c>
      <c r="R22" s="1327">
        <v>18</v>
      </c>
      <c r="S22" s="1327">
        <v>19</v>
      </c>
    </row>
    <row r="23" spans="1:20" ht="51" customHeight="1" x14ac:dyDescent="0.2">
      <c r="A23" s="1266">
        <v>1</v>
      </c>
      <c r="B23" s="1311">
        <v>36889</v>
      </c>
      <c r="C23" s="1312" t="s">
        <v>100</v>
      </c>
      <c r="D23" s="1313">
        <v>61</v>
      </c>
      <c r="E23" s="1313">
        <v>617</v>
      </c>
      <c r="F23" s="1313"/>
      <c r="G23" s="1313">
        <v>1</v>
      </c>
      <c r="H23" s="1315" t="s">
        <v>1649</v>
      </c>
      <c r="I23" s="1313"/>
      <c r="J23" s="1313"/>
      <c r="K23" s="1316" t="s">
        <v>1195</v>
      </c>
      <c r="L23" s="1317">
        <v>5400</v>
      </c>
      <c r="M23" s="1318">
        <v>10</v>
      </c>
      <c r="N23" s="1319"/>
      <c r="O23" s="1319"/>
      <c r="P23" s="1320">
        <v>10</v>
      </c>
      <c r="Q23" s="1320"/>
      <c r="R23" s="1319">
        <v>5400</v>
      </c>
      <c r="S23" s="1319">
        <f t="shared" ref="S23:S53" si="0">IF(M23=0,"N/A",+L23-R23)</f>
        <v>0</v>
      </c>
    </row>
    <row r="24" spans="1:20" ht="36" customHeight="1" x14ac:dyDescent="0.2">
      <c r="A24" s="1266">
        <v>2</v>
      </c>
      <c r="B24" s="1311">
        <v>39456</v>
      </c>
      <c r="C24" s="1312" t="s">
        <v>100</v>
      </c>
      <c r="D24" s="1313">
        <v>61</v>
      </c>
      <c r="E24" s="1313">
        <v>617</v>
      </c>
      <c r="F24" s="1313"/>
      <c r="G24" s="1313">
        <v>1</v>
      </c>
      <c r="H24" s="1315" t="s">
        <v>200</v>
      </c>
      <c r="I24" s="1313"/>
      <c r="J24" s="1313"/>
      <c r="K24" s="1316" t="s">
        <v>1195</v>
      </c>
      <c r="L24" s="1317">
        <v>3962.7</v>
      </c>
      <c r="M24" s="1318">
        <v>10</v>
      </c>
      <c r="N24" s="1321">
        <f>IF(M24=0,"N/A",+L24/M24)</f>
        <v>396.27</v>
      </c>
      <c r="O24" s="1693">
        <f>IF(M24=0,"N/A",+N24/12)</f>
        <v>33.022500000000001</v>
      </c>
      <c r="P24" s="1322">
        <v>9</v>
      </c>
      <c r="Q24" s="1322">
        <v>3</v>
      </c>
      <c r="R24" s="1321">
        <f>IF(M24=0,"N/A",+N24*P24+O24*Q24)</f>
        <v>3665.4974999999999</v>
      </c>
      <c r="S24" s="1321">
        <f t="shared" si="0"/>
        <v>297.20249999999987</v>
      </c>
    </row>
    <row r="25" spans="1:20" ht="63" x14ac:dyDescent="0.2">
      <c r="A25" s="1266">
        <v>3</v>
      </c>
      <c r="B25" s="1311">
        <v>39445</v>
      </c>
      <c r="C25" s="1312" t="s">
        <v>100</v>
      </c>
      <c r="D25" s="1313">
        <v>61</v>
      </c>
      <c r="E25" s="1313">
        <v>617</v>
      </c>
      <c r="F25" s="1313">
        <v>125147</v>
      </c>
      <c r="G25" s="1313">
        <v>1</v>
      </c>
      <c r="H25" s="1315" t="s">
        <v>1650</v>
      </c>
      <c r="I25" s="1313"/>
      <c r="J25" s="1313"/>
      <c r="K25" s="1316" t="s">
        <v>1195</v>
      </c>
      <c r="L25" s="1317">
        <v>3750</v>
      </c>
      <c r="M25" s="1318">
        <v>10</v>
      </c>
      <c r="N25" s="1321">
        <f>IF(M25=0,"N/A",+L25/M25)</f>
        <v>375</v>
      </c>
      <c r="O25" s="1693">
        <f>IF(M25=0,"N/A",+N25/12)</f>
        <v>31.25</v>
      </c>
      <c r="P25" s="1322">
        <v>9</v>
      </c>
      <c r="Q25" s="1322">
        <v>4</v>
      </c>
      <c r="R25" s="1321">
        <f>IF(M25=0,"N/A",+N25*P25+O25*Q25)</f>
        <v>3500</v>
      </c>
      <c r="S25" s="1321">
        <f t="shared" si="0"/>
        <v>250</v>
      </c>
    </row>
    <row r="26" spans="1:20" ht="15.75" x14ac:dyDescent="0.2">
      <c r="A26" s="1266">
        <v>4</v>
      </c>
      <c r="B26" s="1311">
        <v>37556</v>
      </c>
      <c r="C26" s="1312" t="s">
        <v>100</v>
      </c>
      <c r="D26" s="1313">
        <v>61</v>
      </c>
      <c r="E26" s="1313">
        <v>617</v>
      </c>
      <c r="F26" s="1328" t="s">
        <v>89</v>
      </c>
      <c r="G26" s="1313">
        <v>2</v>
      </c>
      <c r="H26" s="1315" t="s">
        <v>1651</v>
      </c>
      <c r="I26" s="1313"/>
      <c r="J26" s="1313" t="s">
        <v>19</v>
      </c>
      <c r="K26" s="1316" t="s">
        <v>1195</v>
      </c>
      <c r="L26" s="1317">
        <v>5541.74</v>
      </c>
      <c r="M26" s="1318">
        <v>10</v>
      </c>
      <c r="N26" s="1319"/>
      <c r="O26" s="1319"/>
      <c r="P26" s="1329">
        <v>10</v>
      </c>
      <c r="Q26" s="1330"/>
      <c r="R26" s="1319">
        <v>5541.74</v>
      </c>
      <c r="S26" s="1319">
        <f t="shared" si="0"/>
        <v>0</v>
      </c>
    </row>
    <row r="27" spans="1:20" ht="31.5" x14ac:dyDescent="0.2">
      <c r="A27" s="1266">
        <v>5</v>
      </c>
      <c r="B27" s="1311">
        <v>36889</v>
      </c>
      <c r="C27" s="1312" t="s">
        <v>100</v>
      </c>
      <c r="D27" s="1313">
        <v>61</v>
      </c>
      <c r="E27" s="1313">
        <v>617</v>
      </c>
      <c r="F27" s="1328"/>
      <c r="G27" s="1313">
        <v>1</v>
      </c>
      <c r="H27" s="1315" t="s">
        <v>18</v>
      </c>
      <c r="I27" s="1313"/>
      <c r="J27" s="1313" t="s">
        <v>19</v>
      </c>
      <c r="K27" s="1316" t="s">
        <v>1572</v>
      </c>
      <c r="L27" s="1317">
        <v>3043.84</v>
      </c>
      <c r="M27" s="1318">
        <v>10</v>
      </c>
      <c r="N27" s="1319"/>
      <c r="O27" s="1319"/>
      <c r="P27" s="1329">
        <v>10</v>
      </c>
      <c r="Q27" s="1330"/>
      <c r="R27" s="1319">
        <v>3043.84</v>
      </c>
      <c r="S27" s="1319">
        <f t="shared" si="0"/>
        <v>0</v>
      </c>
    </row>
    <row r="28" spans="1:20" ht="15.75" x14ac:dyDescent="0.2">
      <c r="A28" s="1266">
        <v>6</v>
      </c>
      <c r="B28" s="1311">
        <v>41926</v>
      </c>
      <c r="C28" s="1312" t="s">
        <v>100</v>
      </c>
      <c r="D28" s="1313">
        <v>61</v>
      </c>
      <c r="E28" s="1313" t="s">
        <v>1108</v>
      </c>
      <c r="F28" s="1328"/>
      <c r="G28" s="1328">
        <v>1</v>
      </c>
      <c r="H28" s="1315" t="s">
        <v>1011</v>
      </c>
      <c r="I28" s="1328" t="s">
        <v>1012</v>
      </c>
      <c r="J28" s="1328" t="s">
        <v>796</v>
      </c>
      <c r="K28" s="1316" t="s">
        <v>201</v>
      </c>
      <c r="L28" s="1317">
        <v>13345.95</v>
      </c>
      <c r="M28" s="1318">
        <v>10</v>
      </c>
      <c r="N28" s="1321">
        <f>IF(M28=0,"N/A",+L28/M28)</f>
        <v>1334.595</v>
      </c>
      <c r="O28" s="1693">
        <f>IF(M28=0,"N/A",+N28/12)</f>
        <v>111.21625</v>
      </c>
      <c r="P28" s="1322">
        <v>2</v>
      </c>
      <c r="Q28" s="1322">
        <v>6</v>
      </c>
      <c r="R28" s="1321">
        <f>IF(M28=0,"N/A",+N28*P28+O28*Q28)</f>
        <v>3336.4875000000002</v>
      </c>
      <c r="S28" s="1321">
        <f t="shared" si="0"/>
        <v>10009.462500000001</v>
      </c>
    </row>
    <row r="29" spans="1:20" ht="15.75" x14ac:dyDescent="0.2">
      <c r="A29" s="1266">
        <v>7</v>
      </c>
      <c r="B29" s="1311">
        <v>41926</v>
      </c>
      <c r="C29" s="1312" t="s">
        <v>100</v>
      </c>
      <c r="D29" s="1313">
        <v>61</v>
      </c>
      <c r="E29" s="1313" t="s">
        <v>1108</v>
      </c>
      <c r="F29" s="1328"/>
      <c r="G29" s="1328">
        <v>2</v>
      </c>
      <c r="H29" s="1315" t="s">
        <v>1013</v>
      </c>
      <c r="I29" s="1328"/>
      <c r="J29" s="1328" t="s">
        <v>203</v>
      </c>
      <c r="K29" s="1316" t="s">
        <v>201</v>
      </c>
      <c r="L29" s="1317">
        <v>2337.7800000000002</v>
      </c>
      <c r="M29" s="1318">
        <v>10</v>
      </c>
      <c r="N29" s="1321">
        <f>IF(M29=0,"N/A",+L29/M29)</f>
        <v>233.77800000000002</v>
      </c>
      <c r="O29" s="1693">
        <f>IF(M29=0,"N/A",+N29/12)</f>
        <v>19.4815</v>
      </c>
      <c r="P29" s="1322">
        <v>2</v>
      </c>
      <c r="Q29" s="1322">
        <v>6</v>
      </c>
      <c r="R29" s="1321">
        <f>IF(M29=0,"N/A",+N29*P29+O29*Q29)</f>
        <v>584.44500000000005</v>
      </c>
      <c r="S29" s="1321">
        <f t="shared" si="0"/>
        <v>1753.335</v>
      </c>
    </row>
    <row r="30" spans="1:20" ht="15.75" x14ac:dyDescent="0.2">
      <c r="A30" s="1266">
        <v>8</v>
      </c>
      <c r="B30" s="1331">
        <v>39266</v>
      </c>
      <c r="C30" s="1312" t="s">
        <v>100</v>
      </c>
      <c r="D30" s="1313">
        <v>61</v>
      </c>
      <c r="E30" s="1313">
        <v>617</v>
      </c>
      <c r="F30" s="1313"/>
      <c r="G30" s="1313">
        <v>1</v>
      </c>
      <c r="H30" s="1315" t="s">
        <v>101</v>
      </c>
      <c r="I30" s="1313"/>
      <c r="J30" s="1313" t="s">
        <v>204</v>
      </c>
      <c r="K30" s="1316" t="s">
        <v>201</v>
      </c>
      <c r="L30" s="1317">
        <v>5552</v>
      </c>
      <c r="M30" s="1318">
        <v>10</v>
      </c>
      <c r="N30" s="1321">
        <f>IF(M30=0,"N/A",+L30/M30)</f>
        <v>555.20000000000005</v>
      </c>
      <c r="O30" s="1693">
        <f>IF(M30=0,"N/A",+N30/12)</f>
        <v>46.266666666666673</v>
      </c>
      <c r="P30" s="1322">
        <v>9</v>
      </c>
      <c r="Q30" s="1322">
        <v>9</v>
      </c>
      <c r="R30" s="1321">
        <f>IF(M30=0,"N/A",+N30*P30+O30*Q30)</f>
        <v>5413.2</v>
      </c>
      <c r="S30" s="1321">
        <f t="shared" si="0"/>
        <v>138.80000000000018</v>
      </c>
    </row>
    <row r="31" spans="1:20" ht="15.75" x14ac:dyDescent="0.2">
      <c r="A31" s="1266">
        <v>9</v>
      </c>
      <c r="B31" s="1331">
        <v>38757</v>
      </c>
      <c r="C31" s="1312" t="s">
        <v>100</v>
      </c>
      <c r="D31" s="1313">
        <v>61</v>
      </c>
      <c r="E31" s="1313">
        <v>617</v>
      </c>
      <c r="F31" s="1328"/>
      <c r="G31" s="1313">
        <v>1</v>
      </c>
      <c r="H31" s="1315" t="s">
        <v>112</v>
      </c>
      <c r="I31" s="1314"/>
      <c r="J31" s="1313"/>
      <c r="K31" s="1316" t="s">
        <v>201</v>
      </c>
      <c r="L31" s="1332">
        <v>1700</v>
      </c>
      <c r="M31" s="1318">
        <v>10</v>
      </c>
      <c r="N31" s="1319"/>
      <c r="O31" s="1319"/>
      <c r="P31" s="1320">
        <v>10</v>
      </c>
      <c r="Q31" s="1320"/>
      <c r="R31" s="1319">
        <v>1700</v>
      </c>
      <c r="S31" s="1319">
        <f t="shared" si="0"/>
        <v>0</v>
      </c>
    </row>
    <row r="32" spans="1:20" ht="32.25" customHeight="1" x14ac:dyDescent="0.2">
      <c r="A32" s="1266">
        <v>10</v>
      </c>
      <c r="B32" s="1331">
        <v>42265</v>
      </c>
      <c r="C32" s="1312" t="s">
        <v>100</v>
      </c>
      <c r="D32" s="1313">
        <v>61</v>
      </c>
      <c r="E32" s="1313" t="s">
        <v>1108</v>
      </c>
      <c r="F32" s="1328"/>
      <c r="G32" s="1313">
        <v>1</v>
      </c>
      <c r="H32" s="1315" t="s">
        <v>1191</v>
      </c>
      <c r="I32" s="1314"/>
      <c r="J32" s="1313"/>
      <c r="K32" s="1316" t="s">
        <v>1190</v>
      </c>
      <c r="L32" s="1332">
        <v>5723</v>
      </c>
      <c r="M32" s="1318">
        <v>10</v>
      </c>
      <c r="N32" s="1321">
        <f t="shared" ref="N32:N37" si="1">IF(M32=0,"N/A",+L32/M32)</f>
        <v>572.29999999999995</v>
      </c>
      <c r="O32" s="1693">
        <f t="shared" ref="O32:O37" si="2">IF(M32=0,"N/A",+N32/12)</f>
        <v>47.691666666666663</v>
      </c>
      <c r="P32" s="1322">
        <v>1</v>
      </c>
      <c r="Q32" s="1322">
        <v>7</v>
      </c>
      <c r="R32" s="1321">
        <f t="shared" ref="R32:R37" si="3">IF(M32=0,"N/A",+N32*P32+O32*Q32)</f>
        <v>906.14166666666665</v>
      </c>
      <c r="S32" s="1321">
        <f t="shared" ref="S32:S37" si="4">IF(M32=0,"N/A",+L32-R32)</f>
        <v>4816.8583333333336</v>
      </c>
    </row>
    <row r="33" spans="1:19" ht="47.25" x14ac:dyDescent="0.2">
      <c r="A33" s="1266">
        <v>11</v>
      </c>
      <c r="B33" s="1331">
        <v>42265</v>
      </c>
      <c r="C33" s="1312" t="s">
        <v>100</v>
      </c>
      <c r="D33" s="1313">
        <v>61</v>
      </c>
      <c r="E33" s="1313" t="s">
        <v>1108</v>
      </c>
      <c r="F33" s="1328"/>
      <c r="G33" s="1313">
        <v>1</v>
      </c>
      <c r="H33" s="1315" t="s">
        <v>1192</v>
      </c>
      <c r="I33" s="1314"/>
      <c r="J33" s="1313"/>
      <c r="K33" s="1316" t="s">
        <v>1190</v>
      </c>
      <c r="L33" s="1332">
        <v>9145</v>
      </c>
      <c r="M33" s="1318">
        <v>10</v>
      </c>
      <c r="N33" s="1321">
        <f t="shared" si="1"/>
        <v>914.5</v>
      </c>
      <c r="O33" s="1693">
        <f t="shared" si="2"/>
        <v>76.208333333333329</v>
      </c>
      <c r="P33" s="1322">
        <v>1</v>
      </c>
      <c r="Q33" s="1322">
        <v>7</v>
      </c>
      <c r="R33" s="1321">
        <f t="shared" si="3"/>
        <v>1447.9583333333333</v>
      </c>
      <c r="S33" s="1321">
        <f t="shared" si="4"/>
        <v>7697.041666666667</v>
      </c>
    </row>
    <row r="34" spans="1:19" ht="15.75" x14ac:dyDescent="0.2">
      <c r="A34" s="1266">
        <v>12</v>
      </c>
      <c r="B34" s="1331">
        <v>42265</v>
      </c>
      <c r="C34" s="1312" t="s">
        <v>100</v>
      </c>
      <c r="D34" s="1313">
        <v>61</v>
      </c>
      <c r="E34" s="1313" t="s">
        <v>1108</v>
      </c>
      <c r="F34" s="1328"/>
      <c r="G34" s="1313">
        <v>1</v>
      </c>
      <c r="H34" s="1315" t="s">
        <v>115</v>
      </c>
      <c r="I34" s="1314"/>
      <c r="J34" s="1313" t="s">
        <v>116</v>
      </c>
      <c r="K34" s="1316" t="s">
        <v>1190</v>
      </c>
      <c r="L34" s="1332">
        <v>3776</v>
      </c>
      <c r="M34" s="1318">
        <v>10</v>
      </c>
      <c r="N34" s="1321">
        <f t="shared" si="1"/>
        <v>377.6</v>
      </c>
      <c r="O34" s="1693">
        <f t="shared" si="2"/>
        <v>31.466666666666669</v>
      </c>
      <c r="P34" s="1322">
        <v>1</v>
      </c>
      <c r="Q34" s="1322">
        <v>7</v>
      </c>
      <c r="R34" s="1321">
        <f t="shared" si="3"/>
        <v>597.86666666666667</v>
      </c>
      <c r="S34" s="1321">
        <f t="shared" si="4"/>
        <v>3178.1333333333332</v>
      </c>
    </row>
    <row r="35" spans="1:19" ht="37.5" customHeight="1" x14ac:dyDescent="0.2">
      <c r="A35" s="1266">
        <v>13</v>
      </c>
      <c r="B35" s="1331">
        <v>42340</v>
      </c>
      <c r="C35" s="1312" t="s">
        <v>100</v>
      </c>
      <c r="D35" s="1313">
        <v>61</v>
      </c>
      <c r="E35" s="1313" t="s">
        <v>1193</v>
      </c>
      <c r="F35" s="1328"/>
      <c r="G35" s="1313">
        <v>1</v>
      </c>
      <c r="H35" s="1315" t="s">
        <v>1194</v>
      </c>
      <c r="I35" s="1314"/>
      <c r="J35" s="1313"/>
      <c r="K35" s="1316" t="s">
        <v>1195</v>
      </c>
      <c r="L35" s="1332">
        <v>16092.01</v>
      </c>
      <c r="M35" s="1318">
        <v>10</v>
      </c>
      <c r="N35" s="1321">
        <f t="shared" si="1"/>
        <v>1609.201</v>
      </c>
      <c r="O35" s="1693">
        <f t="shared" si="2"/>
        <v>134.10008333333334</v>
      </c>
      <c r="P35" s="1322">
        <v>1</v>
      </c>
      <c r="Q35" s="1322">
        <v>4</v>
      </c>
      <c r="R35" s="1321">
        <f t="shared" si="3"/>
        <v>2145.6013333333335</v>
      </c>
      <c r="S35" s="1321">
        <f t="shared" si="4"/>
        <v>13946.408666666666</v>
      </c>
    </row>
    <row r="36" spans="1:19" ht="47.25" x14ac:dyDescent="0.2">
      <c r="A36" s="1266">
        <v>14</v>
      </c>
      <c r="B36" s="1331">
        <v>42340</v>
      </c>
      <c r="C36" s="1312" t="s">
        <v>100</v>
      </c>
      <c r="D36" s="1313">
        <v>61</v>
      </c>
      <c r="E36" s="1313" t="s">
        <v>1193</v>
      </c>
      <c r="F36" s="1328"/>
      <c r="G36" s="1313">
        <v>1</v>
      </c>
      <c r="H36" s="1315" t="s">
        <v>1196</v>
      </c>
      <c r="I36" s="1314"/>
      <c r="J36" s="1313"/>
      <c r="K36" s="1316" t="s">
        <v>1195</v>
      </c>
      <c r="L36" s="1332">
        <v>6451.86</v>
      </c>
      <c r="M36" s="1318">
        <v>10</v>
      </c>
      <c r="N36" s="1321">
        <f t="shared" si="1"/>
        <v>645.18599999999992</v>
      </c>
      <c r="O36" s="1693">
        <f t="shared" si="2"/>
        <v>53.765499999999996</v>
      </c>
      <c r="P36" s="1322">
        <v>1</v>
      </c>
      <c r="Q36" s="1322">
        <v>4</v>
      </c>
      <c r="R36" s="1321">
        <f t="shared" si="3"/>
        <v>860.24799999999993</v>
      </c>
      <c r="S36" s="1321">
        <f t="shared" si="4"/>
        <v>5591.6120000000001</v>
      </c>
    </row>
    <row r="37" spans="1:19" ht="63" x14ac:dyDescent="0.2">
      <c r="A37" s="1266">
        <v>15</v>
      </c>
      <c r="B37" s="1331">
        <v>42226</v>
      </c>
      <c r="C37" s="1312" t="s">
        <v>100</v>
      </c>
      <c r="D37" s="1313">
        <v>61</v>
      </c>
      <c r="E37" s="1313" t="s">
        <v>1108</v>
      </c>
      <c r="F37" s="1328"/>
      <c r="G37" s="1313">
        <v>1</v>
      </c>
      <c r="H37" s="1315" t="s">
        <v>1197</v>
      </c>
      <c r="I37" s="1314"/>
      <c r="J37" s="1313" t="s">
        <v>240</v>
      </c>
      <c r="K37" s="1316" t="s">
        <v>454</v>
      </c>
      <c r="L37" s="1332">
        <v>62700</v>
      </c>
      <c r="M37" s="1318">
        <v>10</v>
      </c>
      <c r="N37" s="1321">
        <f t="shared" si="1"/>
        <v>6270</v>
      </c>
      <c r="O37" s="1693">
        <f t="shared" si="2"/>
        <v>522.5</v>
      </c>
      <c r="P37" s="1322">
        <v>1</v>
      </c>
      <c r="Q37" s="1322">
        <v>8</v>
      </c>
      <c r="R37" s="1321">
        <f t="shared" si="3"/>
        <v>10450</v>
      </c>
      <c r="S37" s="1321">
        <f t="shared" si="4"/>
        <v>52250</v>
      </c>
    </row>
    <row r="38" spans="1:19" ht="15.75" x14ac:dyDescent="0.2">
      <c r="A38" s="1266">
        <v>16</v>
      </c>
      <c r="B38" s="1311">
        <v>40589</v>
      </c>
      <c r="C38" s="1312" t="s">
        <v>100</v>
      </c>
      <c r="D38" s="1313">
        <v>61</v>
      </c>
      <c r="E38" s="1313">
        <v>612</v>
      </c>
      <c r="F38" s="1266"/>
      <c r="G38" s="1313">
        <v>1</v>
      </c>
      <c r="H38" s="1333" t="s">
        <v>698</v>
      </c>
      <c r="I38" s="1313" t="s">
        <v>685</v>
      </c>
      <c r="J38" s="1313" t="s">
        <v>686</v>
      </c>
      <c r="K38" s="1316" t="s">
        <v>454</v>
      </c>
      <c r="L38" s="1334">
        <v>3495</v>
      </c>
      <c r="M38" s="1318">
        <v>5</v>
      </c>
      <c r="N38" s="1319">
        <v>0</v>
      </c>
      <c r="O38" s="1319">
        <f t="shared" ref="O38:O54" si="5">IF(M38=0,"N/A",+N38/12)</f>
        <v>0</v>
      </c>
      <c r="P38" s="1329">
        <v>5</v>
      </c>
      <c r="Q38" s="1330"/>
      <c r="R38" s="1319">
        <v>3495</v>
      </c>
      <c r="S38" s="1319">
        <f t="shared" si="0"/>
        <v>0</v>
      </c>
    </row>
    <row r="39" spans="1:19" ht="15.75" x14ac:dyDescent="0.2">
      <c r="A39" s="1266">
        <v>17</v>
      </c>
      <c r="B39" s="1311">
        <v>39897</v>
      </c>
      <c r="C39" s="1312" t="s">
        <v>100</v>
      </c>
      <c r="D39" s="1313">
        <v>61</v>
      </c>
      <c r="E39" s="1313">
        <v>612</v>
      </c>
      <c r="F39" s="1313"/>
      <c r="G39" s="1313">
        <v>1</v>
      </c>
      <c r="H39" s="1315" t="s">
        <v>458</v>
      </c>
      <c r="I39" s="1313"/>
      <c r="J39" s="1313" t="s">
        <v>459</v>
      </c>
      <c r="K39" s="1316" t="s">
        <v>454</v>
      </c>
      <c r="L39" s="1317">
        <v>11484</v>
      </c>
      <c r="M39" s="1318">
        <v>5</v>
      </c>
      <c r="N39" s="1319">
        <v>0</v>
      </c>
      <c r="O39" s="1319"/>
      <c r="P39" s="1329">
        <v>5</v>
      </c>
      <c r="Q39" s="1330"/>
      <c r="R39" s="1319">
        <v>11484</v>
      </c>
      <c r="S39" s="1319">
        <f t="shared" si="0"/>
        <v>0</v>
      </c>
    </row>
    <row r="40" spans="1:19" ht="68.25" customHeight="1" x14ac:dyDescent="0.2">
      <c r="A40" s="1266">
        <v>18</v>
      </c>
      <c r="B40" s="1311">
        <v>40015</v>
      </c>
      <c r="C40" s="1312" t="s">
        <v>100</v>
      </c>
      <c r="D40" s="1313">
        <v>61</v>
      </c>
      <c r="E40" s="1313">
        <v>617</v>
      </c>
      <c r="F40" s="1313"/>
      <c r="G40" s="1313">
        <v>200</v>
      </c>
      <c r="H40" s="1315" t="s">
        <v>1653</v>
      </c>
      <c r="I40" s="1313"/>
      <c r="J40" s="1313"/>
      <c r="K40" s="1316" t="s">
        <v>1652</v>
      </c>
      <c r="L40" s="1317">
        <v>59800</v>
      </c>
      <c r="M40" s="1318">
        <v>10</v>
      </c>
      <c r="N40" s="1321">
        <f t="shared" ref="N40:N53" si="6">IF(M40=0,"N/A",+L40/M40)</f>
        <v>5980</v>
      </c>
      <c r="O40" s="1693">
        <f t="shared" si="5"/>
        <v>498.33333333333331</v>
      </c>
      <c r="P40" s="1335">
        <v>7</v>
      </c>
      <c r="Q40" s="1336">
        <v>9</v>
      </c>
      <c r="R40" s="1321">
        <f t="shared" ref="R40:R54" si="7">IF(M40=0,"N/A",+N40*P40+O40*Q40)</f>
        <v>46345</v>
      </c>
      <c r="S40" s="1321">
        <f t="shared" si="0"/>
        <v>13455</v>
      </c>
    </row>
    <row r="41" spans="1:19" ht="29.25" customHeight="1" x14ac:dyDescent="0.2">
      <c r="A41" s="1266">
        <v>19</v>
      </c>
      <c r="B41" s="1311">
        <v>40849</v>
      </c>
      <c r="C41" s="1312" t="s">
        <v>100</v>
      </c>
      <c r="D41" s="1313">
        <v>61</v>
      </c>
      <c r="E41" s="1313">
        <v>617</v>
      </c>
      <c r="F41" s="1313"/>
      <c r="G41" s="1313">
        <v>10</v>
      </c>
      <c r="H41" s="1315" t="s">
        <v>868</v>
      </c>
      <c r="I41" s="1313"/>
      <c r="J41" s="1313" t="s">
        <v>24</v>
      </c>
      <c r="K41" s="1316" t="s">
        <v>1573</v>
      </c>
      <c r="L41" s="1317">
        <v>31483.599999999999</v>
      </c>
      <c r="M41" s="1318">
        <v>10</v>
      </c>
      <c r="N41" s="1321">
        <f t="shared" si="6"/>
        <v>3148.3599999999997</v>
      </c>
      <c r="O41" s="1693">
        <f t="shared" si="5"/>
        <v>262.36333333333329</v>
      </c>
      <c r="P41" s="1335">
        <v>5</v>
      </c>
      <c r="Q41" s="1336">
        <v>5</v>
      </c>
      <c r="R41" s="1321">
        <f t="shared" si="7"/>
        <v>17053.616666666665</v>
      </c>
      <c r="S41" s="1321">
        <f t="shared" si="0"/>
        <v>14429.983333333334</v>
      </c>
    </row>
    <row r="42" spans="1:19" ht="29.25" customHeight="1" x14ac:dyDescent="0.2">
      <c r="A42" s="1266">
        <v>20</v>
      </c>
      <c r="B42" s="1311">
        <v>40849</v>
      </c>
      <c r="C42" s="1312" t="s">
        <v>100</v>
      </c>
      <c r="D42" s="1313">
        <v>61</v>
      </c>
      <c r="E42" s="1313">
        <v>617</v>
      </c>
      <c r="F42" s="1313"/>
      <c r="G42" s="1313">
        <v>4</v>
      </c>
      <c r="H42" s="1315" t="s">
        <v>868</v>
      </c>
      <c r="I42" s="1313"/>
      <c r="J42" s="1313" t="s">
        <v>24</v>
      </c>
      <c r="K42" s="1316" t="s">
        <v>1574</v>
      </c>
      <c r="L42" s="1317">
        <v>12593.41</v>
      </c>
      <c r="M42" s="1318">
        <v>10</v>
      </c>
      <c r="N42" s="1321">
        <f t="shared" si="6"/>
        <v>1259.3409999999999</v>
      </c>
      <c r="O42" s="1693">
        <f t="shared" si="5"/>
        <v>104.94508333333333</v>
      </c>
      <c r="P42" s="1335">
        <v>5</v>
      </c>
      <c r="Q42" s="1336">
        <v>5</v>
      </c>
      <c r="R42" s="1321">
        <f t="shared" si="7"/>
        <v>6821.4304166666661</v>
      </c>
      <c r="S42" s="1321">
        <f t="shared" si="0"/>
        <v>5771.9795833333337</v>
      </c>
    </row>
    <row r="43" spans="1:19" ht="63" x14ac:dyDescent="0.2">
      <c r="A43" s="1266">
        <v>21</v>
      </c>
      <c r="B43" s="1311">
        <v>41701</v>
      </c>
      <c r="C43" s="1312" t="s">
        <v>100</v>
      </c>
      <c r="D43" s="1313">
        <v>61</v>
      </c>
      <c r="E43" s="1313" t="s">
        <v>1108</v>
      </c>
      <c r="F43" s="1313"/>
      <c r="G43" s="1313">
        <v>3</v>
      </c>
      <c r="H43" s="1315" t="s">
        <v>1017</v>
      </c>
      <c r="I43" s="1313"/>
      <c r="J43" s="1313" t="s">
        <v>240</v>
      </c>
      <c r="K43" s="1316" t="s">
        <v>699</v>
      </c>
      <c r="L43" s="1317">
        <v>261960</v>
      </c>
      <c r="M43" s="1318">
        <v>10</v>
      </c>
      <c r="N43" s="1321">
        <f>IF(M43=0,"N/A",+L43/M43)</f>
        <v>26196</v>
      </c>
      <c r="O43" s="1693">
        <f>IF(M43=0,"N/A",+N43/12)</f>
        <v>2183</v>
      </c>
      <c r="P43" s="1322">
        <v>3</v>
      </c>
      <c r="Q43" s="1322">
        <v>1</v>
      </c>
      <c r="R43" s="1321">
        <f t="shared" si="7"/>
        <v>80771</v>
      </c>
      <c r="S43" s="1321">
        <f t="shared" si="0"/>
        <v>181189</v>
      </c>
    </row>
    <row r="44" spans="1:19" ht="31.5" x14ac:dyDescent="0.2">
      <c r="A44" s="1266">
        <v>22</v>
      </c>
      <c r="B44" s="1311">
        <v>40133</v>
      </c>
      <c r="C44" s="1312" t="s">
        <v>100</v>
      </c>
      <c r="D44" s="1313">
        <v>61</v>
      </c>
      <c r="E44" s="1313">
        <v>617</v>
      </c>
      <c r="F44" s="1328"/>
      <c r="G44" s="1313">
        <v>5</v>
      </c>
      <c r="H44" s="1315" t="s">
        <v>197</v>
      </c>
      <c r="I44" s="1313"/>
      <c r="J44" s="1313" t="s">
        <v>701</v>
      </c>
      <c r="K44" s="1316" t="s">
        <v>699</v>
      </c>
      <c r="L44" s="1317">
        <v>375000</v>
      </c>
      <c r="M44" s="1318">
        <v>10</v>
      </c>
      <c r="N44" s="1321">
        <f t="shared" si="6"/>
        <v>37500</v>
      </c>
      <c r="O44" s="1693">
        <f t="shared" si="5"/>
        <v>3125</v>
      </c>
      <c r="P44" s="1335">
        <v>7</v>
      </c>
      <c r="Q44" s="1336">
        <v>5</v>
      </c>
      <c r="R44" s="1321">
        <f t="shared" si="7"/>
        <v>278125</v>
      </c>
      <c r="S44" s="1321">
        <f t="shared" si="0"/>
        <v>96875</v>
      </c>
    </row>
    <row r="45" spans="1:19" ht="31.5" x14ac:dyDescent="0.2">
      <c r="A45" s="1266">
        <v>23</v>
      </c>
      <c r="B45" s="1331">
        <v>40133</v>
      </c>
      <c r="C45" s="1312" t="s">
        <v>100</v>
      </c>
      <c r="D45" s="1313">
        <v>61</v>
      </c>
      <c r="E45" s="1313">
        <v>617</v>
      </c>
      <c r="F45" s="1328"/>
      <c r="G45" s="1313">
        <v>1</v>
      </c>
      <c r="H45" s="1315" t="s">
        <v>197</v>
      </c>
      <c r="I45" s="1313"/>
      <c r="J45" s="1313" t="s">
        <v>701</v>
      </c>
      <c r="K45" s="1316" t="s">
        <v>700</v>
      </c>
      <c r="L45" s="1317">
        <v>75000</v>
      </c>
      <c r="M45" s="1318">
        <v>10</v>
      </c>
      <c r="N45" s="1321">
        <f t="shared" si="6"/>
        <v>7500</v>
      </c>
      <c r="O45" s="1693">
        <f t="shared" si="5"/>
        <v>625</v>
      </c>
      <c r="P45" s="1335">
        <v>7</v>
      </c>
      <c r="Q45" s="1336">
        <v>5</v>
      </c>
      <c r="R45" s="1321">
        <f t="shared" si="7"/>
        <v>55625</v>
      </c>
      <c r="S45" s="1321">
        <f t="shared" si="0"/>
        <v>19375</v>
      </c>
    </row>
    <row r="46" spans="1:19" ht="31.5" customHeight="1" x14ac:dyDescent="0.2">
      <c r="A46" s="1266">
        <v>24</v>
      </c>
      <c r="B46" s="1331">
        <v>41897</v>
      </c>
      <c r="C46" s="1312" t="s">
        <v>100</v>
      </c>
      <c r="D46" s="1313">
        <v>61</v>
      </c>
      <c r="E46" s="1313">
        <v>611</v>
      </c>
      <c r="F46" s="1328"/>
      <c r="G46" s="1313">
        <v>1</v>
      </c>
      <c r="H46" s="1315" t="s">
        <v>1014</v>
      </c>
      <c r="I46" s="1313" t="s">
        <v>1015</v>
      </c>
      <c r="J46" s="1313" t="s">
        <v>1016</v>
      </c>
      <c r="K46" s="1316" t="s">
        <v>124</v>
      </c>
      <c r="L46" s="1317">
        <v>25995.01</v>
      </c>
      <c r="M46" s="1318">
        <v>10</v>
      </c>
      <c r="N46" s="1321">
        <f>IF(M46=0,"N/A",+L46/M46)</f>
        <v>2599.5009999999997</v>
      </c>
      <c r="O46" s="1693">
        <f>IF(M46=0,"N/A",+N46/12)</f>
        <v>216.62508333333332</v>
      </c>
      <c r="P46" s="1322">
        <v>2</v>
      </c>
      <c r="Q46" s="1322">
        <v>7</v>
      </c>
      <c r="R46" s="1321">
        <f t="shared" si="7"/>
        <v>6715.377583333333</v>
      </c>
      <c r="S46" s="1321">
        <f t="shared" si="0"/>
        <v>19279.632416666667</v>
      </c>
    </row>
    <row r="47" spans="1:19" ht="31.5" x14ac:dyDescent="0.2">
      <c r="A47" s="1266">
        <v>25</v>
      </c>
      <c r="B47" s="1331">
        <v>40539</v>
      </c>
      <c r="C47" s="1312" t="s">
        <v>100</v>
      </c>
      <c r="D47" s="1313">
        <v>61</v>
      </c>
      <c r="E47" s="1313">
        <v>611</v>
      </c>
      <c r="F47" s="1337"/>
      <c r="G47" s="1313">
        <v>1</v>
      </c>
      <c r="H47" s="1333" t="s">
        <v>582</v>
      </c>
      <c r="I47" s="1313" t="s">
        <v>583</v>
      </c>
      <c r="J47" s="1313" t="s">
        <v>584</v>
      </c>
      <c r="K47" s="1316" t="s">
        <v>124</v>
      </c>
      <c r="L47" s="1334">
        <v>26893.439999999999</v>
      </c>
      <c r="M47" s="1318">
        <v>10</v>
      </c>
      <c r="N47" s="1321">
        <f t="shared" si="6"/>
        <v>2689.3440000000001</v>
      </c>
      <c r="O47" s="1693">
        <f t="shared" si="5"/>
        <v>224.11199999999999</v>
      </c>
      <c r="P47" s="1335">
        <v>6</v>
      </c>
      <c r="Q47" s="1336">
        <v>4</v>
      </c>
      <c r="R47" s="1321">
        <f t="shared" si="7"/>
        <v>17032.511999999999</v>
      </c>
      <c r="S47" s="1321">
        <f t="shared" si="0"/>
        <v>9860.9279999999999</v>
      </c>
    </row>
    <row r="48" spans="1:19" ht="31.5" x14ac:dyDescent="0.2">
      <c r="A48" s="1266">
        <v>26</v>
      </c>
      <c r="B48" s="1311">
        <v>39272</v>
      </c>
      <c r="C48" s="1312" t="s">
        <v>100</v>
      </c>
      <c r="D48" s="1313">
        <v>61</v>
      </c>
      <c r="E48" s="1313">
        <v>611</v>
      </c>
      <c r="F48" s="1337"/>
      <c r="G48" s="1313">
        <v>1</v>
      </c>
      <c r="H48" s="1333" t="s">
        <v>582</v>
      </c>
      <c r="I48" s="1313"/>
      <c r="J48" s="1313"/>
      <c r="K48" s="1316" t="s">
        <v>124</v>
      </c>
      <c r="L48" s="1334">
        <v>18320</v>
      </c>
      <c r="M48" s="1318">
        <v>10</v>
      </c>
      <c r="N48" s="1321">
        <f t="shared" si="6"/>
        <v>1832</v>
      </c>
      <c r="O48" s="1693">
        <f t="shared" si="5"/>
        <v>152.66666666666666</v>
      </c>
      <c r="P48" s="1335">
        <v>9</v>
      </c>
      <c r="Q48" s="1336">
        <v>9</v>
      </c>
      <c r="R48" s="1321">
        <f t="shared" si="7"/>
        <v>17862</v>
      </c>
      <c r="S48" s="1321">
        <f t="shared" si="0"/>
        <v>458</v>
      </c>
    </row>
    <row r="49" spans="1:21" ht="31.5" x14ac:dyDescent="0.2">
      <c r="A49" s="1266">
        <v>27</v>
      </c>
      <c r="B49" s="1331">
        <v>40960</v>
      </c>
      <c r="C49" s="1312" t="s">
        <v>100</v>
      </c>
      <c r="D49" s="1313">
        <v>61</v>
      </c>
      <c r="E49" s="1313">
        <v>611</v>
      </c>
      <c r="F49" s="1337"/>
      <c r="G49" s="1313">
        <v>1</v>
      </c>
      <c r="H49" s="1333" t="s">
        <v>582</v>
      </c>
      <c r="I49" s="1313"/>
      <c r="J49" s="1313"/>
      <c r="K49" s="1316" t="s">
        <v>124</v>
      </c>
      <c r="L49" s="1334">
        <v>27202</v>
      </c>
      <c r="M49" s="1318">
        <v>10</v>
      </c>
      <c r="N49" s="1321">
        <f t="shared" si="6"/>
        <v>2720.2</v>
      </c>
      <c r="O49" s="1693">
        <f t="shared" si="5"/>
        <v>226.68333333333331</v>
      </c>
      <c r="P49" s="1335">
        <v>5</v>
      </c>
      <c r="Q49" s="1336">
        <v>2</v>
      </c>
      <c r="R49" s="1321">
        <f t="shared" si="7"/>
        <v>14054.366666666667</v>
      </c>
      <c r="S49" s="1321">
        <f t="shared" si="0"/>
        <v>13147.633333333333</v>
      </c>
    </row>
    <row r="50" spans="1:21" ht="30" customHeight="1" x14ac:dyDescent="0.2">
      <c r="A50" s="1266">
        <v>28</v>
      </c>
      <c r="B50" s="1331">
        <v>41506</v>
      </c>
      <c r="C50" s="1312" t="s">
        <v>100</v>
      </c>
      <c r="D50" s="1313">
        <v>61</v>
      </c>
      <c r="E50" s="1313">
        <v>617</v>
      </c>
      <c r="F50" s="1313"/>
      <c r="G50" s="1313">
        <v>93</v>
      </c>
      <c r="H50" s="1315" t="s">
        <v>953</v>
      </c>
      <c r="I50" s="1328"/>
      <c r="J50" s="1328"/>
      <c r="K50" s="1338" t="s">
        <v>124</v>
      </c>
      <c r="L50" s="1317">
        <f>93*327.92</f>
        <v>30496.560000000001</v>
      </c>
      <c r="M50" s="1318">
        <v>10</v>
      </c>
      <c r="N50" s="1321">
        <f>IF(M50=0,"N/A",+L50/M50)</f>
        <v>3049.6559999999999</v>
      </c>
      <c r="O50" s="1693">
        <f>IF(M50=0,"N/A",+N50/12)</f>
        <v>254.13800000000001</v>
      </c>
      <c r="P50" s="1335">
        <v>3</v>
      </c>
      <c r="Q50" s="1336">
        <v>8</v>
      </c>
      <c r="R50" s="1321">
        <f t="shared" si="7"/>
        <v>11182.072</v>
      </c>
      <c r="S50" s="1321">
        <f t="shared" si="0"/>
        <v>19314.488000000001</v>
      </c>
    </row>
    <row r="51" spans="1:21" ht="39" customHeight="1" x14ac:dyDescent="0.2">
      <c r="A51" s="1266">
        <v>29</v>
      </c>
      <c r="B51" s="1331">
        <v>40015</v>
      </c>
      <c r="C51" s="1312" t="s">
        <v>100</v>
      </c>
      <c r="D51" s="1313">
        <v>61</v>
      </c>
      <c r="E51" s="1313">
        <v>617</v>
      </c>
      <c r="F51" s="1313"/>
      <c r="G51" s="1313">
        <v>271</v>
      </c>
      <c r="H51" s="1315" t="s">
        <v>506</v>
      </c>
      <c r="I51" s="1313"/>
      <c r="J51" s="1313"/>
      <c r="K51" s="1316" t="s">
        <v>124</v>
      </c>
      <c r="L51" s="1317">
        <v>72267.570000000007</v>
      </c>
      <c r="M51" s="1318">
        <v>10</v>
      </c>
      <c r="N51" s="1321">
        <f t="shared" si="6"/>
        <v>7226.7570000000005</v>
      </c>
      <c r="O51" s="1693">
        <f t="shared" si="5"/>
        <v>602.22975000000008</v>
      </c>
      <c r="P51" s="1335">
        <v>7</v>
      </c>
      <c r="Q51" s="1336">
        <v>9</v>
      </c>
      <c r="R51" s="1321">
        <f t="shared" si="7"/>
        <v>56007.366750000008</v>
      </c>
      <c r="S51" s="1321">
        <f t="shared" si="0"/>
        <v>16260.203249999999</v>
      </c>
      <c r="T51" s="1097"/>
    </row>
    <row r="52" spans="1:21" ht="46.5" customHeight="1" x14ac:dyDescent="0.2">
      <c r="A52" s="1266">
        <v>30</v>
      </c>
      <c r="B52" s="1331">
        <v>41926</v>
      </c>
      <c r="C52" s="1312" t="s">
        <v>100</v>
      </c>
      <c r="D52" s="1313">
        <v>61</v>
      </c>
      <c r="E52" s="1313" t="s">
        <v>1108</v>
      </c>
      <c r="F52" s="1313"/>
      <c r="G52" s="1313">
        <v>12</v>
      </c>
      <c r="H52" s="1315" t="s">
        <v>1019</v>
      </c>
      <c r="I52" s="1313"/>
      <c r="J52" s="1313"/>
      <c r="K52" s="1316" t="s">
        <v>124</v>
      </c>
      <c r="L52" s="1317">
        <v>67116.12</v>
      </c>
      <c r="M52" s="1318">
        <v>10</v>
      </c>
      <c r="N52" s="1321">
        <f t="shared" si="6"/>
        <v>6711.6119999999992</v>
      </c>
      <c r="O52" s="1693">
        <f t="shared" si="5"/>
        <v>559.30099999999993</v>
      </c>
      <c r="P52" s="1322">
        <v>2</v>
      </c>
      <c r="Q52" s="1322">
        <v>6</v>
      </c>
      <c r="R52" s="1321">
        <f t="shared" si="7"/>
        <v>16779.03</v>
      </c>
      <c r="S52" s="1321">
        <f t="shared" si="0"/>
        <v>50337.09</v>
      </c>
    </row>
    <row r="53" spans="1:21" ht="47.25" x14ac:dyDescent="0.2">
      <c r="A53" s="1266">
        <v>31</v>
      </c>
      <c r="B53" s="1331">
        <v>41926</v>
      </c>
      <c r="C53" s="1312" t="s">
        <v>100</v>
      </c>
      <c r="D53" s="1313">
        <v>61</v>
      </c>
      <c r="E53" s="1313" t="s">
        <v>1108</v>
      </c>
      <c r="F53" s="1313"/>
      <c r="G53" s="1313">
        <v>4</v>
      </c>
      <c r="H53" s="1315" t="s">
        <v>1018</v>
      </c>
      <c r="I53" s="1313"/>
      <c r="J53" s="1313"/>
      <c r="K53" s="1316" t="s">
        <v>124</v>
      </c>
      <c r="L53" s="1317">
        <v>19780</v>
      </c>
      <c r="M53" s="1318">
        <v>10</v>
      </c>
      <c r="N53" s="1321">
        <f t="shared" si="6"/>
        <v>1978</v>
      </c>
      <c r="O53" s="1693">
        <f t="shared" si="5"/>
        <v>164.83333333333334</v>
      </c>
      <c r="P53" s="1322">
        <v>2</v>
      </c>
      <c r="Q53" s="1322">
        <v>6</v>
      </c>
      <c r="R53" s="1321">
        <f t="shared" si="7"/>
        <v>4945</v>
      </c>
      <c r="S53" s="1321">
        <f t="shared" si="0"/>
        <v>14835</v>
      </c>
    </row>
    <row r="54" spans="1:21" ht="33.75" customHeight="1" x14ac:dyDescent="0.2">
      <c r="A54" s="1266">
        <v>32</v>
      </c>
      <c r="B54" s="1331">
        <v>40031</v>
      </c>
      <c r="C54" s="1312" t="s">
        <v>100</v>
      </c>
      <c r="D54" s="1313">
        <v>61</v>
      </c>
      <c r="E54" s="1313">
        <v>617</v>
      </c>
      <c r="F54" s="1313"/>
      <c r="G54" s="1313">
        <v>26</v>
      </c>
      <c r="H54" s="1315" t="s">
        <v>586</v>
      </c>
      <c r="I54" s="1313"/>
      <c r="J54" s="1313" t="s">
        <v>455</v>
      </c>
      <c r="K54" s="1316" t="s">
        <v>124</v>
      </c>
      <c r="L54" s="1317">
        <v>83850.149999999994</v>
      </c>
      <c r="M54" s="1318">
        <v>10</v>
      </c>
      <c r="N54" s="1321">
        <f>IF(M54=0,"N/A",+L54/M54)</f>
        <v>8385.0149999999994</v>
      </c>
      <c r="O54" s="1693">
        <f t="shared" si="5"/>
        <v>698.75124999999991</v>
      </c>
      <c r="P54" s="1322">
        <v>7</v>
      </c>
      <c r="Q54" s="1322">
        <v>8</v>
      </c>
      <c r="R54" s="1321">
        <f t="shared" si="7"/>
        <v>64285.114999999998</v>
      </c>
      <c r="S54" s="1321">
        <f t="shared" ref="S54:S70" si="8">IF(M54=0,"N/A",+L54-R54)</f>
        <v>19565.034999999996</v>
      </c>
    </row>
    <row r="55" spans="1:21" ht="47.25" x14ac:dyDescent="0.2">
      <c r="A55" s="1266">
        <v>33</v>
      </c>
      <c r="B55" s="1331">
        <v>38845</v>
      </c>
      <c r="C55" s="1312" t="s">
        <v>100</v>
      </c>
      <c r="D55" s="1313">
        <v>61</v>
      </c>
      <c r="E55" s="1313">
        <v>617</v>
      </c>
      <c r="F55" s="1313"/>
      <c r="G55" s="1313">
        <v>10</v>
      </c>
      <c r="H55" s="1315" t="s">
        <v>587</v>
      </c>
      <c r="I55" s="1313"/>
      <c r="J55" s="1313"/>
      <c r="K55" s="1316" t="s">
        <v>124</v>
      </c>
      <c r="L55" s="1317">
        <v>120081</v>
      </c>
      <c r="M55" s="1318">
        <v>10</v>
      </c>
      <c r="N55" s="1695"/>
      <c r="O55" s="1319"/>
      <c r="P55" s="1329">
        <v>10</v>
      </c>
      <c r="Q55" s="1330"/>
      <c r="R55" s="1319">
        <v>120081</v>
      </c>
      <c r="S55" s="1319">
        <f t="shared" si="8"/>
        <v>0</v>
      </c>
      <c r="U55" s="1339"/>
    </row>
    <row r="56" spans="1:21" ht="31.5" x14ac:dyDescent="0.2">
      <c r="A56" s="1266">
        <v>34</v>
      </c>
      <c r="B56" s="1331">
        <v>37749</v>
      </c>
      <c r="C56" s="1312" t="s">
        <v>100</v>
      </c>
      <c r="D56" s="1313">
        <v>61</v>
      </c>
      <c r="E56" s="1313">
        <v>617</v>
      </c>
      <c r="F56" s="1313"/>
      <c r="G56" s="1313">
        <v>6</v>
      </c>
      <c r="H56" s="1315" t="s">
        <v>588</v>
      </c>
      <c r="I56" s="1313"/>
      <c r="J56" s="1313"/>
      <c r="K56" s="1316" t="s">
        <v>124</v>
      </c>
      <c r="L56" s="1317">
        <v>67200</v>
      </c>
      <c r="M56" s="1318">
        <v>10</v>
      </c>
      <c r="N56" s="1695"/>
      <c r="O56" s="1319"/>
      <c r="P56" s="1329">
        <v>10</v>
      </c>
      <c r="Q56" s="1330"/>
      <c r="R56" s="1319">
        <v>67200</v>
      </c>
      <c r="S56" s="1319">
        <f t="shared" si="8"/>
        <v>0</v>
      </c>
    </row>
    <row r="57" spans="1:21" ht="47.25" x14ac:dyDescent="0.2">
      <c r="A57" s="1266">
        <v>35</v>
      </c>
      <c r="B57" s="1331">
        <v>38845</v>
      </c>
      <c r="C57" s="1312" t="s">
        <v>100</v>
      </c>
      <c r="D57" s="1313">
        <v>61</v>
      </c>
      <c r="E57" s="1313">
        <v>617</v>
      </c>
      <c r="F57" s="1313"/>
      <c r="G57" s="1313">
        <v>6</v>
      </c>
      <c r="H57" s="1315" t="s">
        <v>589</v>
      </c>
      <c r="I57" s="1328"/>
      <c r="J57" s="1328"/>
      <c r="K57" s="1338" t="s">
        <v>124</v>
      </c>
      <c r="L57" s="1317">
        <v>27950</v>
      </c>
      <c r="M57" s="1318">
        <v>10</v>
      </c>
      <c r="N57" s="1695"/>
      <c r="O57" s="1319"/>
      <c r="P57" s="1329">
        <v>10</v>
      </c>
      <c r="Q57" s="1330"/>
      <c r="R57" s="1319">
        <v>27950</v>
      </c>
      <c r="S57" s="1319">
        <f t="shared" si="8"/>
        <v>0</v>
      </c>
    </row>
    <row r="58" spans="1:21" ht="31.5" customHeight="1" x14ac:dyDescent="0.2">
      <c r="A58" s="1266">
        <v>36</v>
      </c>
      <c r="B58" s="1331">
        <v>42586</v>
      </c>
      <c r="C58" s="1312" t="s">
        <v>1448</v>
      </c>
      <c r="D58" s="1313">
        <v>61</v>
      </c>
      <c r="E58" s="1313">
        <v>614</v>
      </c>
      <c r="F58" s="1313"/>
      <c r="G58" s="1313">
        <v>1</v>
      </c>
      <c r="H58" s="1315" t="s">
        <v>1449</v>
      </c>
      <c r="I58" s="1328"/>
      <c r="J58" s="1328" t="s">
        <v>1450</v>
      </c>
      <c r="K58" s="1338" t="s">
        <v>1654</v>
      </c>
      <c r="L58" s="1317">
        <v>3894</v>
      </c>
      <c r="M58" s="1318">
        <v>3</v>
      </c>
      <c r="N58" s="1321">
        <f>IF(M58=0,"N/A",+L58/M58)</f>
        <v>1298</v>
      </c>
      <c r="O58" s="1693">
        <f>IF(M58=0,"N/A",+N58/12)</f>
        <v>108.16666666666667</v>
      </c>
      <c r="P58" s="1335"/>
      <c r="Q58" s="1336">
        <v>8</v>
      </c>
      <c r="R58" s="1321">
        <f t="shared" ref="R58:R70" si="9">IF(M58=0,"N/A",+N58*P58+O58*Q58)</f>
        <v>865.33333333333337</v>
      </c>
      <c r="S58" s="1321">
        <f t="shared" si="8"/>
        <v>3028.6666666666665</v>
      </c>
    </row>
    <row r="59" spans="1:21" ht="42.75" customHeight="1" x14ac:dyDescent="0.2">
      <c r="A59" s="1266">
        <v>37</v>
      </c>
      <c r="B59" s="1331">
        <v>42586</v>
      </c>
      <c r="C59" s="1312" t="s">
        <v>1448</v>
      </c>
      <c r="D59" s="1313">
        <v>61</v>
      </c>
      <c r="E59" s="1313">
        <v>612</v>
      </c>
      <c r="F59" s="1313"/>
      <c r="G59" s="1313">
        <v>1</v>
      </c>
      <c r="H59" s="1315" t="s">
        <v>1451</v>
      </c>
      <c r="I59" s="1328"/>
      <c r="J59" s="1328" t="s">
        <v>463</v>
      </c>
      <c r="K59" s="1338" t="s">
        <v>1654</v>
      </c>
      <c r="L59" s="1317">
        <v>20532</v>
      </c>
      <c r="M59" s="1318">
        <v>5</v>
      </c>
      <c r="N59" s="1321">
        <f t="shared" ref="N59:N70" si="10">IF(M59=0,"N/A",+L59/M59)</f>
        <v>4106.3999999999996</v>
      </c>
      <c r="O59" s="1693">
        <f t="shared" ref="O59:O70" si="11">IF(M59=0,"N/A",+N59/12)</f>
        <v>342.2</v>
      </c>
      <c r="P59" s="1335"/>
      <c r="Q59" s="1336">
        <v>8</v>
      </c>
      <c r="R59" s="1321">
        <f t="shared" si="9"/>
        <v>2737.6</v>
      </c>
      <c r="S59" s="1321">
        <f t="shared" si="8"/>
        <v>17794.400000000001</v>
      </c>
      <c r="U59" s="1694"/>
    </row>
    <row r="60" spans="1:21" ht="30" customHeight="1" x14ac:dyDescent="0.2">
      <c r="A60" s="1266">
        <v>38</v>
      </c>
      <c r="B60" s="1331">
        <v>42586</v>
      </c>
      <c r="C60" s="1312" t="s">
        <v>1448</v>
      </c>
      <c r="D60" s="1313">
        <v>61</v>
      </c>
      <c r="E60" s="1313">
        <v>612</v>
      </c>
      <c r="F60" s="1313"/>
      <c r="G60" s="1313">
        <v>5</v>
      </c>
      <c r="H60" s="1315" t="s">
        <v>1452</v>
      </c>
      <c r="I60" s="1328"/>
      <c r="J60" s="1328" t="s">
        <v>1453</v>
      </c>
      <c r="K60" s="1338" t="s">
        <v>1654</v>
      </c>
      <c r="L60" s="1317">
        <v>56339.39</v>
      </c>
      <c r="M60" s="1318">
        <v>5</v>
      </c>
      <c r="N60" s="1321">
        <f t="shared" si="10"/>
        <v>11267.878000000001</v>
      </c>
      <c r="O60" s="1693">
        <f t="shared" si="11"/>
        <v>938.98983333333342</v>
      </c>
      <c r="P60" s="1322"/>
      <c r="Q60" s="1322">
        <v>8</v>
      </c>
      <c r="R60" s="1321">
        <f t="shared" si="9"/>
        <v>7511.9186666666674</v>
      </c>
      <c r="S60" s="1321">
        <f t="shared" si="8"/>
        <v>48827.471333333335</v>
      </c>
      <c r="T60" s="1340"/>
    </row>
    <row r="61" spans="1:21" ht="35.25" customHeight="1" x14ac:dyDescent="0.2">
      <c r="A61" s="1266">
        <v>39</v>
      </c>
      <c r="B61" s="1331">
        <v>42586</v>
      </c>
      <c r="C61" s="1312" t="s">
        <v>1448</v>
      </c>
      <c r="D61" s="1313">
        <v>61</v>
      </c>
      <c r="E61" s="1313">
        <v>612</v>
      </c>
      <c r="F61" s="1313"/>
      <c r="G61" s="1313">
        <v>4</v>
      </c>
      <c r="H61" s="1315" t="s">
        <v>1454</v>
      </c>
      <c r="I61" s="1328" t="s">
        <v>1455</v>
      </c>
      <c r="J61" s="1328" t="s">
        <v>463</v>
      </c>
      <c r="K61" s="1338" t="s">
        <v>1654</v>
      </c>
      <c r="L61" s="1317">
        <v>9912</v>
      </c>
      <c r="M61" s="1318">
        <v>5</v>
      </c>
      <c r="N61" s="1321">
        <f t="shared" si="10"/>
        <v>1982.4</v>
      </c>
      <c r="O61" s="1693">
        <f t="shared" si="11"/>
        <v>165.20000000000002</v>
      </c>
      <c r="P61" s="1335"/>
      <c r="Q61" s="1336">
        <v>8</v>
      </c>
      <c r="R61" s="1321">
        <f t="shared" si="9"/>
        <v>1321.6000000000001</v>
      </c>
      <c r="S61" s="1321">
        <f t="shared" si="8"/>
        <v>8590.4</v>
      </c>
      <c r="T61" s="1340"/>
    </row>
    <row r="62" spans="1:21" ht="32.25" customHeight="1" x14ac:dyDescent="0.2">
      <c r="A62" s="1266">
        <v>40</v>
      </c>
      <c r="B62" s="1331">
        <v>42586</v>
      </c>
      <c r="C62" s="1312" t="s">
        <v>1448</v>
      </c>
      <c r="D62" s="1313">
        <v>61</v>
      </c>
      <c r="E62" s="1313">
        <v>612</v>
      </c>
      <c r="F62" s="1313"/>
      <c r="G62" s="1313">
        <v>8</v>
      </c>
      <c r="H62" s="1315" t="s">
        <v>1456</v>
      </c>
      <c r="I62" s="1328" t="s">
        <v>1457</v>
      </c>
      <c r="J62" s="1328" t="s">
        <v>1458</v>
      </c>
      <c r="K62" s="1338" t="s">
        <v>1654</v>
      </c>
      <c r="L62" s="1317">
        <v>31281.040000000001</v>
      </c>
      <c r="M62" s="1318">
        <v>5</v>
      </c>
      <c r="N62" s="1321">
        <f t="shared" si="10"/>
        <v>6256.2080000000005</v>
      </c>
      <c r="O62" s="1693">
        <f t="shared" si="11"/>
        <v>521.35066666666671</v>
      </c>
      <c r="P62" s="1335"/>
      <c r="Q62" s="1336">
        <v>8</v>
      </c>
      <c r="R62" s="1321">
        <f t="shared" si="9"/>
        <v>4170.8053333333337</v>
      </c>
      <c r="S62" s="1321">
        <f t="shared" si="8"/>
        <v>27110.234666666667</v>
      </c>
    </row>
    <row r="63" spans="1:21" ht="31.5" x14ac:dyDescent="0.2">
      <c r="A63" s="1266">
        <v>41</v>
      </c>
      <c r="B63" s="1331">
        <v>42586</v>
      </c>
      <c r="C63" s="1312" t="s">
        <v>1448</v>
      </c>
      <c r="D63" s="1313">
        <v>61</v>
      </c>
      <c r="E63" s="1313">
        <v>612</v>
      </c>
      <c r="F63" s="1313"/>
      <c r="G63" s="1313">
        <v>1</v>
      </c>
      <c r="H63" s="1315" t="s">
        <v>1459</v>
      </c>
      <c r="I63" s="1328" t="s">
        <v>1460</v>
      </c>
      <c r="J63" s="1328" t="s">
        <v>1450</v>
      </c>
      <c r="K63" s="1338" t="s">
        <v>1654</v>
      </c>
      <c r="L63" s="1317">
        <v>1046.4100000000001</v>
      </c>
      <c r="M63" s="1318">
        <v>5</v>
      </c>
      <c r="N63" s="1321">
        <f t="shared" si="10"/>
        <v>209.28200000000001</v>
      </c>
      <c r="O63" s="1693">
        <f t="shared" si="11"/>
        <v>17.440166666666666</v>
      </c>
      <c r="P63" s="1335"/>
      <c r="Q63" s="1336">
        <v>8</v>
      </c>
      <c r="R63" s="1321">
        <f t="shared" si="9"/>
        <v>139.52133333333333</v>
      </c>
      <c r="S63" s="1321">
        <f t="shared" si="8"/>
        <v>906.88866666666672</v>
      </c>
    </row>
    <row r="64" spans="1:21" ht="31.5" customHeight="1" x14ac:dyDescent="0.2">
      <c r="A64" s="1266">
        <v>42</v>
      </c>
      <c r="B64" s="1331">
        <v>42517</v>
      </c>
      <c r="C64" s="1312" t="s">
        <v>1448</v>
      </c>
      <c r="D64" s="1313">
        <v>61</v>
      </c>
      <c r="E64" s="1313">
        <v>617</v>
      </c>
      <c r="F64" s="1313"/>
      <c r="G64" s="1313">
        <v>1</v>
      </c>
      <c r="H64" s="1315" t="s">
        <v>1369</v>
      </c>
      <c r="I64" s="1328" t="s">
        <v>1461</v>
      </c>
      <c r="J64" s="1328"/>
      <c r="K64" s="1338" t="s">
        <v>1655</v>
      </c>
      <c r="L64" s="1317">
        <v>7174.4</v>
      </c>
      <c r="M64" s="1318">
        <v>10</v>
      </c>
      <c r="N64" s="1321">
        <f t="shared" si="10"/>
        <v>717.43999999999994</v>
      </c>
      <c r="O64" s="1693">
        <f t="shared" si="11"/>
        <v>59.786666666666662</v>
      </c>
      <c r="P64" s="1335"/>
      <c r="Q64" s="1336">
        <v>11</v>
      </c>
      <c r="R64" s="1321">
        <f t="shared" si="9"/>
        <v>657.65333333333331</v>
      </c>
      <c r="S64" s="1321">
        <f t="shared" si="8"/>
        <v>6516.746666666666</v>
      </c>
    </row>
    <row r="65" spans="1:21" ht="31.5" x14ac:dyDescent="0.2">
      <c r="A65" s="1266">
        <v>43</v>
      </c>
      <c r="B65" s="1331">
        <v>42517</v>
      </c>
      <c r="C65" s="1312" t="s">
        <v>1448</v>
      </c>
      <c r="D65" s="1313">
        <v>61</v>
      </c>
      <c r="E65" s="1313">
        <v>617</v>
      </c>
      <c r="F65" s="1313"/>
      <c r="G65" s="1313">
        <v>1</v>
      </c>
      <c r="H65" s="1315" t="s">
        <v>352</v>
      </c>
      <c r="I65" s="1328" t="s">
        <v>1462</v>
      </c>
      <c r="J65" s="1328"/>
      <c r="K65" s="1338" t="s">
        <v>1655</v>
      </c>
      <c r="L65" s="1317">
        <v>4477.3900000000003</v>
      </c>
      <c r="M65" s="1318">
        <v>10</v>
      </c>
      <c r="N65" s="1321">
        <f t="shared" si="10"/>
        <v>447.73900000000003</v>
      </c>
      <c r="O65" s="1693">
        <f t="shared" si="11"/>
        <v>37.311583333333338</v>
      </c>
      <c r="P65" s="1335"/>
      <c r="Q65" s="1336">
        <v>11</v>
      </c>
      <c r="R65" s="1321">
        <f t="shared" si="9"/>
        <v>410.42741666666672</v>
      </c>
      <c r="S65" s="1321">
        <f t="shared" si="8"/>
        <v>4066.9625833333334</v>
      </c>
    </row>
    <row r="66" spans="1:21" ht="31.5" customHeight="1" x14ac:dyDescent="0.2">
      <c r="A66" s="1266">
        <v>44</v>
      </c>
      <c r="B66" s="1331">
        <v>42517</v>
      </c>
      <c r="C66" s="1312" t="s">
        <v>1448</v>
      </c>
      <c r="D66" s="1313">
        <v>61</v>
      </c>
      <c r="E66" s="1313">
        <v>617</v>
      </c>
      <c r="F66" s="1313"/>
      <c r="G66" s="1313">
        <v>1</v>
      </c>
      <c r="H66" s="1315" t="s">
        <v>1443</v>
      </c>
      <c r="I66" s="1328" t="s">
        <v>1463</v>
      </c>
      <c r="J66" s="1328" t="s">
        <v>1445</v>
      </c>
      <c r="K66" s="1338" t="s">
        <v>1655</v>
      </c>
      <c r="L66" s="1317">
        <v>10043.92</v>
      </c>
      <c r="M66" s="1318">
        <v>10</v>
      </c>
      <c r="N66" s="1321">
        <f t="shared" si="10"/>
        <v>1004.3920000000001</v>
      </c>
      <c r="O66" s="1693">
        <f t="shared" si="11"/>
        <v>83.699333333333342</v>
      </c>
      <c r="P66" s="1335"/>
      <c r="Q66" s="1336">
        <v>11</v>
      </c>
      <c r="R66" s="1321">
        <f t="shared" si="9"/>
        <v>920.69266666666681</v>
      </c>
      <c r="S66" s="1321">
        <f t="shared" si="8"/>
        <v>9123.2273333333324</v>
      </c>
    </row>
    <row r="67" spans="1:21" ht="31.5" x14ac:dyDescent="0.2">
      <c r="A67" s="1266">
        <v>45</v>
      </c>
      <c r="B67" s="1331">
        <v>42517</v>
      </c>
      <c r="C67" s="1312" t="s">
        <v>1448</v>
      </c>
      <c r="D67" s="1313">
        <v>61</v>
      </c>
      <c r="E67" s="1313">
        <v>617</v>
      </c>
      <c r="F67" s="1313"/>
      <c r="G67" s="1313">
        <v>1</v>
      </c>
      <c r="H67" s="1315" t="s">
        <v>779</v>
      </c>
      <c r="I67" s="1328" t="s">
        <v>1464</v>
      </c>
      <c r="J67" s="1328" t="s">
        <v>1445</v>
      </c>
      <c r="K67" s="1338" t="s">
        <v>1655</v>
      </c>
      <c r="L67" s="1317">
        <v>18209.11</v>
      </c>
      <c r="M67" s="1318">
        <v>10</v>
      </c>
      <c r="N67" s="1321">
        <f t="shared" si="10"/>
        <v>1820.9110000000001</v>
      </c>
      <c r="O67" s="1693">
        <f t="shared" si="11"/>
        <v>151.74258333333333</v>
      </c>
      <c r="P67" s="1335"/>
      <c r="Q67" s="1336">
        <v>11</v>
      </c>
      <c r="R67" s="1321">
        <f t="shared" si="9"/>
        <v>1669.1684166666666</v>
      </c>
      <c r="S67" s="1321">
        <f t="shared" si="8"/>
        <v>16539.941583333333</v>
      </c>
    </row>
    <row r="68" spans="1:21" ht="33" customHeight="1" x14ac:dyDescent="0.2">
      <c r="A68" s="1266">
        <v>46</v>
      </c>
      <c r="B68" s="1331">
        <v>42517</v>
      </c>
      <c r="C68" s="1312" t="s">
        <v>1448</v>
      </c>
      <c r="D68" s="1313">
        <v>61</v>
      </c>
      <c r="E68" s="1313">
        <v>617</v>
      </c>
      <c r="F68" s="1313"/>
      <c r="G68" s="1313">
        <v>1</v>
      </c>
      <c r="H68" s="1315" t="s">
        <v>1465</v>
      </c>
      <c r="I68" s="1328" t="s">
        <v>1466</v>
      </c>
      <c r="J68" s="1328" t="s">
        <v>1370</v>
      </c>
      <c r="K68" s="1338" t="s">
        <v>1655</v>
      </c>
      <c r="L68" s="1317">
        <v>7799.99</v>
      </c>
      <c r="M68" s="1318">
        <v>10</v>
      </c>
      <c r="N68" s="1321">
        <f t="shared" si="10"/>
        <v>779.99900000000002</v>
      </c>
      <c r="O68" s="1693">
        <f t="shared" si="11"/>
        <v>64.999916666666664</v>
      </c>
      <c r="P68" s="1335"/>
      <c r="Q68" s="1336">
        <v>11</v>
      </c>
      <c r="R68" s="1321">
        <f t="shared" si="9"/>
        <v>714.99908333333326</v>
      </c>
      <c r="S68" s="1321">
        <f t="shared" si="8"/>
        <v>7084.9909166666666</v>
      </c>
    </row>
    <row r="69" spans="1:21" ht="47.25" x14ac:dyDescent="0.2">
      <c r="A69" s="1266">
        <v>47</v>
      </c>
      <c r="B69" s="1331">
        <v>42517</v>
      </c>
      <c r="C69" s="1312" t="s">
        <v>1448</v>
      </c>
      <c r="D69" s="1313">
        <v>61</v>
      </c>
      <c r="E69" s="1313">
        <v>617</v>
      </c>
      <c r="F69" s="1313"/>
      <c r="G69" s="1313">
        <v>1</v>
      </c>
      <c r="H69" s="1315" t="s">
        <v>1467</v>
      </c>
      <c r="I69" s="1328"/>
      <c r="J69" s="1328"/>
      <c r="K69" s="1338" t="s">
        <v>1656</v>
      </c>
      <c r="L69" s="1317">
        <v>25585</v>
      </c>
      <c r="M69" s="1318">
        <v>5</v>
      </c>
      <c r="N69" s="1321">
        <f t="shared" si="10"/>
        <v>5117</v>
      </c>
      <c r="O69" s="1693">
        <f t="shared" si="11"/>
        <v>426.41666666666669</v>
      </c>
      <c r="P69" s="1335"/>
      <c r="Q69" s="1336">
        <v>11</v>
      </c>
      <c r="R69" s="1321">
        <f t="shared" si="9"/>
        <v>4690.5833333333339</v>
      </c>
      <c r="S69" s="1321">
        <f t="shared" si="8"/>
        <v>20894.416666666664</v>
      </c>
    </row>
    <row r="70" spans="1:21" ht="30" customHeight="1" x14ac:dyDescent="0.2">
      <c r="A70" s="1266">
        <v>48</v>
      </c>
      <c r="B70" s="1331">
        <v>42517</v>
      </c>
      <c r="C70" s="1312" t="s">
        <v>1448</v>
      </c>
      <c r="D70" s="1313">
        <v>61</v>
      </c>
      <c r="E70" s="1313">
        <v>617</v>
      </c>
      <c r="F70" s="1313"/>
      <c r="G70" s="1313">
        <v>1</v>
      </c>
      <c r="H70" s="1315" t="s">
        <v>1742</v>
      </c>
      <c r="I70" s="1328" t="s">
        <v>1466</v>
      </c>
      <c r="J70" s="1328" t="s">
        <v>1442</v>
      </c>
      <c r="K70" s="1338" t="s">
        <v>1195</v>
      </c>
      <c r="L70" s="1317">
        <v>7799.99</v>
      </c>
      <c r="M70" s="1318">
        <v>10</v>
      </c>
      <c r="N70" s="1321">
        <f t="shared" si="10"/>
        <v>779.99900000000002</v>
      </c>
      <c r="O70" s="1693">
        <f t="shared" si="11"/>
        <v>64.999916666666664</v>
      </c>
      <c r="P70" s="1335"/>
      <c r="Q70" s="1336">
        <v>11</v>
      </c>
      <c r="R70" s="1321">
        <f t="shared" si="9"/>
        <v>714.99908333333326</v>
      </c>
      <c r="S70" s="1321">
        <f t="shared" si="8"/>
        <v>7084.9909166666666</v>
      </c>
    </row>
    <row r="71" spans="1:21" ht="15" x14ac:dyDescent="0.2">
      <c r="A71" s="1171"/>
      <c r="B71" s="1171"/>
      <c r="C71" s="1171"/>
      <c r="D71" s="1171"/>
      <c r="E71" s="1171"/>
      <c r="F71" s="1171"/>
      <c r="G71" s="1171"/>
      <c r="H71" s="337"/>
      <c r="I71" s="1182"/>
      <c r="J71" s="1182"/>
      <c r="K71" s="1182"/>
      <c r="L71" s="1341">
        <f>SUM(L23:L70)</f>
        <v>1770584.3799999994</v>
      </c>
      <c r="M71" s="1341"/>
      <c r="N71" s="1341">
        <f>SUM(N23:N70)</f>
        <v>167847.06400000001</v>
      </c>
      <c r="O71" s="1341">
        <f>SUM(O24:O70)</f>
        <v>13987.255333333336</v>
      </c>
      <c r="P71" s="1341"/>
      <c r="Q71" s="1341"/>
      <c r="R71" s="1341">
        <f>SUM(R23:R70)</f>
        <v>998932.21508333343</v>
      </c>
      <c r="S71" s="1341">
        <f>SUM(S23:S70)</f>
        <v>771652.16491666692</v>
      </c>
      <c r="U71" s="1342"/>
    </row>
    <row r="72" spans="1:21" ht="15" x14ac:dyDescent="0.2">
      <c r="B72" s="975"/>
      <c r="C72" s="975"/>
      <c r="D72" s="975"/>
      <c r="E72" s="975"/>
      <c r="F72" s="975"/>
      <c r="G72" s="975"/>
      <c r="H72" s="1343"/>
      <c r="I72" s="1326"/>
      <c r="J72" s="1326"/>
      <c r="K72" s="1326"/>
      <c r="L72" s="1326"/>
      <c r="M72" s="1326"/>
      <c r="N72" s="1326"/>
      <c r="O72" s="1326"/>
      <c r="P72" s="1326"/>
      <c r="Q72" s="1326"/>
      <c r="R72" s="1326"/>
      <c r="S72" s="1326"/>
    </row>
    <row r="73" spans="1:21" ht="15" x14ac:dyDescent="0.2">
      <c r="B73" s="975"/>
      <c r="C73" s="1696">
        <v>611</v>
      </c>
      <c r="D73" s="1697">
        <v>820.09</v>
      </c>
      <c r="E73" s="975"/>
      <c r="F73" s="975"/>
      <c r="G73" s="975"/>
      <c r="H73" s="1343"/>
      <c r="I73" s="1326"/>
      <c r="J73" s="1326"/>
      <c r="K73" s="1326"/>
      <c r="L73" s="1326"/>
      <c r="M73" s="1326"/>
      <c r="N73" s="1326"/>
      <c r="O73" s="1326"/>
      <c r="P73" s="1326"/>
      <c r="Q73" s="1326"/>
      <c r="R73" s="1326"/>
      <c r="S73" s="1326"/>
    </row>
    <row r="74" spans="1:21" ht="15" x14ac:dyDescent="0.2">
      <c r="B74" s="975"/>
      <c r="C74" s="1696">
        <v>612</v>
      </c>
      <c r="D74" s="1697">
        <v>1985.18</v>
      </c>
      <c r="E74" s="975"/>
      <c r="F74" s="975"/>
      <c r="G74" s="975"/>
      <c r="H74" s="1343"/>
      <c r="I74" s="1326"/>
      <c r="J74" s="1326"/>
      <c r="K74" s="1326"/>
      <c r="L74" s="1326"/>
      <c r="M74" s="1326"/>
      <c r="N74" s="1326"/>
      <c r="O74" s="1326"/>
      <c r="P74" s="1326"/>
      <c r="Q74" s="1326"/>
      <c r="R74" s="1326"/>
      <c r="S74" s="1326"/>
    </row>
    <row r="75" spans="1:21" ht="15" x14ac:dyDescent="0.2">
      <c r="B75" s="975"/>
      <c r="C75" s="1696">
        <v>614</v>
      </c>
      <c r="D75" s="1697">
        <v>3800.02</v>
      </c>
      <c r="E75" s="975"/>
      <c r="F75" s="975"/>
      <c r="G75" s="975"/>
      <c r="H75" s="1343"/>
      <c r="I75" s="1326"/>
      <c r="J75" s="1326"/>
      <c r="K75" s="1326"/>
      <c r="L75" s="1326"/>
      <c r="M75" s="1326"/>
      <c r="N75" s="1326"/>
      <c r="O75" s="1326"/>
      <c r="P75" s="1326"/>
      <c r="Q75" s="1326"/>
      <c r="R75" s="1326"/>
      <c r="S75" s="1326"/>
    </row>
    <row r="76" spans="1:21" ht="15" x14ac:dyDescent="0.2">
      <c r="B76" s="975"/>
      <c r="C76" s="1696">
        <v>617</v>
      </c>
      <c r="D76" s="1697">
        <v>7170.26</v>
      </c>
      <c r="E76" s="975"/>
      <c r="F76" s="975"/>
      <c r="G76" s="975"/>
      <c r="H76" s="1343"/>
      <c r="I76" s="1326"/>
      <c r="J76" s="1326"/>
      <c r="K76" s="1326"/>
      <c r="L76" s="1326"/>
      <c r="M76" s="1326"/>
      <c r="N76" s="1326"/>
      <c r="O76" s="1326"/>
      <c r="P76" s="1326"/>
      <c r="Q76" s="1326"/>
      <c r="R76" s="1326"/>
      <c r="S76" s="1326"/>
    </row>
    <row r="77" spans="1:21" ht="15" x14ac:dyDescent="0.2">
      <c r="B77" s="975"/>
      <c r="C77" s="1696">
        <v>2657</v>
      </c>
      <c r="D77" s="1697">
        <v>187.87</v>
      </c>
      <c r="E77" s="975"/>
      <c r="F77" s="975"/>
      <c r="G77" s="975"/>
      <c r="H77" s="1343"/>
      <c r="I77" s="1326"/>
      <c r="J77" s="1326"/>
      <c r="K77" s="1326"/>
      <c r="L77" s="1326"/>
      <c r="M77" s="1326"/>
      <c r="N77" s="1326"/>
      <c r="O77" s="1326"/>
      <c r="P77" s="1326"/>
      <c r="Q77" s="1326"/>
      <c r="R77" s="1326"/>
      <c r="S77" s="1326"/>
    </row>
    <row r="78" spans="1:21" ht="15" x14ac:dyDescent="0.2">
      <c r="B78" s="975"/>
      <c r="C78" s="1696"/>
      <c r="D78" s="1698">
        <f>SUM(D73:D77)</f>
        <v>13963.42</v>
      </c>
      <c r="E78" s="975"/>
      <c r="F78" s="975"/>
      <c r="G78" s="975"/>
      <c r="H78" s="1343"/>
      <c r="I78" s="1326"/>
      <c r="J78" s="1326"/>
      <c r="K78" s="1326"/>
      <c r="L78" s="1326"/>
      <c r="M78" s="1326"/>
      <c r="N78" s="1326"/>
      <c r="O78" s="1326"/>
      <c r="P78" s="1326"/>
      <c r="Q78" s="1326"/>
      <c r="R78" s="1326"/>
      <c r="S78" s="1326"/>
    </row>
    <row r="79" spans="1:21" ht="15" x14ac:dyDescent="0.2">
      <c r="B79" s="975"/>
      <c r="C79" s="975"/>
      <c r="D79" s="975"/>
      <c r="E79" s="975"/>
      <c r="F79" s="975"/>
      <c r="G79" s="975"/>
      <c r="H79" s="1343"/>
      <c r="I79" s="1326"/>
      <c r="J79" s="1326"/>
      <c r="K79" s="1326"/>
      <c r="L79" s="1326"/>
      <c r="M79" s="1326"/>
      <c r="N79" s="1326"/>
      <c r="O79" s="1326"/>
      <c r="P79" s="1326"/>
      <c r="Q79" s="1326"/>
      <c r="R79" s="1326"/>
      <c r="S79" s="1326"/>
    </row>
    <row r="80" spans="1:21" customFormat="1" x14ac:dyDescent="0.2">
      <c r="A80" s="45"/>
      <c r="B80" s="1165"/>
      <c r="C80" s="1165"/>
      <c r="D80" s="1165"/>
      <c r="E80" s="1165"/>
      <c r="F80" s="1165"/>
      <c r="G80" s="1165"/>
      <c r="H80" s="58"/>
      <c r="I80" s="45"/>
      <c r="J80" s="45"/>
      <c r="K80" s="45"/>
      <c r="L80" s="45"/>
      <c r="M80" s="45"/>
      <c r="N80" s="15"/>
      <c r="O80" s="14"/>
      <c r="P80" s="1058"/>
      <c r="Q80" s="1058"/>
      <c r="R80" s="1058"/>
      <c r="S80" s="1058"/>
    </row>
    <row r="81" spans="1:19" customFormat="1" x14ac:dyDescent="0.2">
      <c r="A81" s="1862" t="s">
        <v>51</v>
      </c>
      <c r="B81" s="1862"/>
      <c r="C81" s="1862"/>
      <c r="D81" s="1862"/>
      <c r="E81" s="1862"/>
      <c r="F81" s="1862"/>
      <c r="G81" s="1862"/>
      <c r="H81" s="1217"/>
      <c r="I81" s="1863" t="s">
        <v>1622</v>
      </c>
      <c r="J81" s="1863"/>
      <c r="K81" s="1863"/>
      <c r="L81" s="1863"/>
      <c r="M81" s="1863"/>
      <c r="O81" s="34"/>
      <c r="P81" s="1862" t="s">
        <v>1623</v>
      </c>
      <c r="Q81" s="1862"/>
      <c r="R81" s="1862"/>
      <c r="S81" s="1862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2"/>
  <sheetViews>
    <sheetView tabSelected="1" view="pageBreakPreview" topLeftCell="B1" zoomScale="90" zoomScaleNormal="70" zoomScaleSheetLayoutView="90" workbookViewId="0">
      <selection activeCell="Q58" sqref="Q58"/>
    </sheetView>
  </sheetViews>
  <sheetFormatPr baseColWidth="10" defaultColWidth="9.140625" defaultRowHeight="12.75" x14ac:dyDescent="0.2"/>
  <cols>
    <col min="1" max="1" width="3.85546875" customWidth="1"/>
    <col min="2" max="2" width="10.42578125" customWidth="1"/>
    <col min="3" max="3" width="7.28515625" customWidth="1"/>
    <col min="4" max="4" width="14.5703125" customWidth="1"/>
    <col min="5" max="5" width="12" customWidth="1"/>
    <col min="6" max="6" width="7" customWidth="1"/>
    <col min="7" max="7" width="6.5703125" customWidth="1"/>
    <col min="8" max="8" width="28.855468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4" width="13.5703125" customWidth="1"/>
    <col min="15" max="15" width="16.28515625" customWidth="1"/>
    <col min="16" max="16" width="5.140625" customWidth="1"/>
    <col min="17" max="17" width="4.5703125" customWidth="1"/>
    <col min="18" max="18" width="15.140625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867" t="s">
        <v>0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4" t="s">
        <v>1771</v>
      </c>
      <c r="B13" s="1864"/>
      <c r="C13" s="1864"/>
      <c r="D13" s="1864"/>
      <c r="E13" s="1864"/>
      <c r="F13" s="1864"/>
      <c r="G13" s="1864"/>
      <c r="H13" s="1864"/>
      <c r="I13" s="1864"/>
      <c r="J13" s="1864"/>
      <c r="K13" s="1864"/>
      <c r="L13" s="1864"/>
      <c r="M13" s="1864"/>
      <c r="N13" s="1864"/>
      <c r="O13" s="1864"/>
      <c r="P13" s="1864"/>
      <c r="Q13" s="1864"/>
      <c r="R13" s="1864"/>
      <c r="S13" s="1864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60" x14ac:dyDescent="0.2">
      <c r="A15" s="972" t="s">
        <v>4</v>
      </c>
      <c r="B15" s="972" t="s">
        <v>5</v>
      </c>
      <c r="C15" s="1055" t="s">
        <v>1629</v>
      </c>
      <c r="D15" s="1055" t="s">
        <v>7</v>
      </c>
      <c r="E15" s="1055" t="s">
        <v>1614</v>
      </c>
      <c r="F15" s="972" t="s">
        <v>9</v>
      </c>
      <c r="G15" s="972" t="s">
        <v>10</v>
      </c>
      <c r="H15" s="972" t="s">
        <v>11</v>
      </c>
      <c r="I15" s="972" t="s">
        <v>12</v>
      </c>
      <c r="J15" s="972" t="s">
        <v>13</v>
      </c>
      <c r="K15" s="972" t="s">
        <v>820</v>
      </c>
      <c r="L15" s="1056" t="s">
        <v>1615</v>
      </c>
      <c r="M15" s="1059" t="s">
        <v>1618</v>
      </c>
      <c r="N15" s="1060" t="s">
        <v>1617</v>
      </c>
      <c r="O15" s="1060" t="s">
        <v>1616</v>
      </c>
      <c r="P15" s="1061" t="s">
        <v>1620</v>
      </c>
      <c r="Q15" s="1060" t="s">
        <v>1619</v>
      </c>
      <c r="R15" s="1061" t="s">
        <v>1740</v>
      </c>
      <c r="S15" s="1061" t="s">
        <v>1621</v>
      </c>
    </row>
    <row r="16" spans="1:19" x14ac:dyDescent="0.2">
      <c r="A16" s="229">
        <v>1</v>
      </c>
      <c r="B16" s="229">
        <v>2</v>
      </c>
      <c r="C16" s="229">
        <v>3</v>
      </c>
      <c r="D16" s="229">
        <v>4</v>
      </c>
      <c r="E16" s="229">
        <v>5</v>
      </c>
      <c r="F16" s="229">
        <v>6</v>
      </c>
      <c r="G16" s="229">
        <v>7</v>
      </c>
      <c r="H16" s="229">
        <v>8</v>
      </c>
      <c r="I16" s="229">
        <v>9</v>
      </c>
      <c r="J16" s="229">
        <v>10</v>
      </c>
      <c r="K16" s="229">
        <v>11</v>
      </c>
      <c r="L16" s="229">
        <v>12</v>
      </c>
      <c r="M16" s="229">
        <v>13</v>
      </c>
      <c r="N16" s="229">
        <v>14</v>
      </c>
      <c r="O16" s="229">
        <v>15</v>
      </c>
      <c r="P16" s="229">
        <v>16</v>
      </c>
      <c r="Q16" s="229">
        <v>17</v>
      </c>
      <c r="R16" s="229">
        <v>18</v>
      </c>
      <c r="S16" s="229">
        <v>19</v>
      </c>
    </row>
    <row r="17" spans="1:19" x14ac:dyDescent="0.2">
      <c r="A17" s="972">
        <v>1</v>
      </c>
      <c r="B17" s="1149">
        <v>41495</v>
      </c>
      <c r="C17" s="1098" t="s">
        <v>192</v>
      </c>
      <c r="D17" s="1082">
        <v>61</v>
      </c>
      <c r="E17" s="1082">
        <v>614</v>
      </c>
      <c r="F17" s="1082"/>
      <c r="G17" s="1082">
        <v>1</v>
      </c>
      <c r="H17" s="1087" t="s">
        <v>31</v>
      </c>
      <c r="I17" s="1082"/>
      <c r="J17" s="1082" t="s">
        <v>566</v>
      </c>
      <c r="K17" s="1098" t="s">
        <v>194</v>
      </c>
      <c r="L17" s="1158">
        <v>7102.15</v>
      </c>
      <c r="M17" s="1098">
        <v>3</v>
      </c>
      <c r="N17" s="1700"/>
      <c r="O17" s="1152"/>
      <c r="P17" s="1153">
        <v>3</v>
      </c>
      <c r="Q17" s="1153"/>
      <c r="R17" s="1152">
        <v>7102.15</v>
      </c>
      <c r="S17" s="1152">
        <f t="shared" ref="S17:S56" si="0">IF(M17=0,"N/A",+L17-R17)</f>
        <v>0</v>
      </c>
    </row>
    <row r="18" spans="1:19" x14ac:dyDescent="0.2">
      <c r="A18" s="972">
        <v>2</v>
      </c>
      <c r="B18" s="1149">
        <v>39657</v>
      </c>
      <c r="C18" s="1184" t="s">
        <v>192</v>
      </c>
      <c r="D18" s="1082">
        <v>61</v>
      </c>
      <c r="E18" s="1082">
        <v>614</v>
      </c>
      <c r="F18" s="1073"/>
      <c r="G18" s="1082">
        <v>1</v>
      </c>
      <c r="H18" s="1151" t="s">
        <v>126</v>
      </c>
      <c r="I18" s="1082" t="s">
        <v>193</v>
      </c>
      <c r="J18" s="1082" t="s">
        <v>832</v>
      </c>
      <c r="K18" s="1185" t="s">
        <v>194</v>
      </c>
      <c r="L18" s="1156">
        <v>8700</v>
      </c>
      <c r="M18" s="1084">
        <v>3</v>
      </c>
      <c r="N18" s="1152"/>
      <c r="O18" s="1152"/>
      <c r="P18" s="1153">
        <v>3</v>
      </c>
      <c r="Q18" s="1153"/>
      <c r="R18" s="1152">
        <v>8700</v>
      </c>
      <c r="S18" s="1152">
        <f t="shared" si="0"/>
        <v>0</v>
      </c>
    </row>
    <row r="19" spans="1:19" x14ac:dyDescent="0.2">
      <c r="A19" s="972">
        <v>3</v>
      </c>
      <c r="B19" s="1149">
        <v>38925</v>
      </c>
      <c r="C19" s="1184" t="s">
        <v>192</v>
      </c>
      <c r="D19" s="1082">
        <v>61</v>
      </c>
      <c r="E19" s="1082">
        <v>614</v>
      </c>
      <c r="F19" s="1073"/>
      <c r="G19" s="1082">
        <v>1</v>
      </c>
      <c r="H19" s="1151" t="s">
        <v>88</v>
      </c>
      <c r="I19" s="1082">
        <v>7010973</v>
      </c>
      <c r="J19" s="1082" t="s">
        <v>73</v>
      </c>
      <c r="K19" s="1185" t="s">
        <v>194</v>
      </c>
      <c r="L19" s="1156">
        <v>232</v>
      </c>
      <c r="M19" s="1084">
        <v>3</v>
      </c>
      <c r="N19" s="1152"/>
      <c r="O19" s="1152"/>
      <c r="P19" s="1153">
        <v>3</v>
      </c>
      <c r="Q19" s="1153"/>
      <c r="R19" s="1152">
        <v>232</v>
      </c>
      <c r="S19" s="1152">
        <f t="shared" si="0"/>
        <v>0</v>
      </c>
    </row>
    <row r="20" spans="1:19" x14ac:dyDescent="0.2">
      <c r="A20" s="972">
        <v>4</v>
      </c>
      <c r="B20" s="1149">
        <v>39658</v>
      </c>
      <c r="C20" s="1184" t="s">
        <v>192</v>
      </c>
      <c r="D20" s="1082">
        <v>61</v>
      </c>
      <c r="E20" s="1082">
        <v>614</v>
      </c>
      <c r="F20" s="1073"/>
      <c r="G20" s="1082">
        <v>1</v>
      </c>
      <c r="H20" s="1151" t="s">
        <v>30</v>
      </c>
      <c r="I20" s="1082"/>
      <c r="J20" s="1082" t="s">
        <v>129</v>
      </c>
      <c r="K20" s="1185" t="s">
        <v>194</v>
      </c>
      <c r="L20" s="1156">
        <v>3132</v>
      </c>
      <c r="M20" s="1084">
        <v>3</v>
      </c>
      <c r="N20" s="1152"/>
      <c r="O20" s="1152"/>
      <c r="P20" s="1153">
        <v>3</v>
      </c>
      <c r="Q20" s="1153"/>
      <c r="R20" s="1152">
        <v>3132</v>
      </c>
      <c r="S20" s="1152">
        <f t="shared" si="0"/>
        <v>0</v>
      </c>
    </row>
    <row r="21" spans="1:19" x14ac:dyDescent="0.2">
      <c r="A21" s="972">
        <v>5</v>
      </c>
      <c r="B21" s="1154">
        <v>39890</v>
      </c>
      <c r="C21" s="1184" t="s">
        <v>192</v>
      </c>
      <c r="D21" s="1155">
        <v>61</v>
      </c>
      <c r="E21" s="1155">
        <v>616</v>
      </c>
      <c r="F21" s="1186"/>
      <c r="G21" s="1082">
        <v>1</v>
      </c>
      <c r="H21" s="1151" t="s">
        <v>37</v>
      </c>
      <c r="I21" s="1082"/>
      <c r="J21" s="1082" t="s">
        <v>98</v>
      </c>
      <c r="K21" s="1185" t="s">
        <v>194</v>
      </c>
      <c r="L21" s="1156">
        <v>5772.39</v>
      </c>
      <c r="M21" s="1084">
        <v>3</v>
      </c>
      <c r="N21" s="1152"/>
      <c r="O21" s="1152"/>
      <c r="P21" s="1153">
        <v>3</v>
      </c>
      <c r="Q21" s="1153"/>
      <c r="R21" s="1152">
        <v>5772.39</v>
      </c>
      <c r="S21" s="1152">
        <f t="shared" si="0"/>
        <v>0</v>
      </c>
    </row>
    <row r="22" spans="1:19" x14ac:dyDescent="0.2">
      <c r="A22" s="972">
        <v>6</v>
      </c>
      <c r="B22" s="1149">
        <v>40632</v>
      </c>
      <c r="C22" s="1184" t="s">
        <v>192</v>
      </c>
      <c r="D22" s="1082">
        <v>61</v>
      </c>
      <c r="E22" s="1082">
        <v>617</v>
      </c>
      <c r="F22" s="1082"/>
      <c r="G22" s="1082">
        <v>1</v>
      </c>
      <c r="H22" s="1151" t="s">
        <v>18</v>
      </c>
      <c r="I22" s="1082"/>
      <c r="J22" s="1082" t="s">
        <v>19</v>
      </c>
      <c r="K22" s="1082" t="s">
        <v>194</v>
      </c>
      <c r="L22" s="1156">
        <v>7682.91</v>
      </c>
      <c r="M22" s="1084">
        <v>10</v>
      </c>
      <c r="N22" s="1085">
        <f>IF(M22=0,"N/A",+L22/M22)</f>
        <v>768.29099999999994</v>
      </c>
      <c r="O22" s="1699">
        <f>IF(M22=0,"N/A",+N22/12)</f>
        <v>64.024249999999995</v>
      </c>
      <c r="P22" s="1086">
        <v>6</v>
      </c>
      <c r="Q22" s="1086">
        <v>1</v>
      </c>
      <c r="R22" s="1085">
        <f>IF(M22=0,"N/A",+N22*P22+O22*Q22)</f>
        <v>4673.7702499999996</v>
      </c>
      <c r="S22" s="1085">
        <f t="shared" si="0"/>
        <v>3009.1397500000003</v>
      </c>
    </row>
    <row r="23" spans="1:19" x14ac:dyDescent="0.2">
      <c r="A23" s="972">
        <v>7</v>
      </c>
      <c r="B23" s="1149">
        <v>39570</v>
      </c>
      <c r="C23" s="1184" t="s">
        <v>192</v>
      </c>
      <c r="D23" s="1082">
        <v>61</v>
      </c>
      <c r="E23" s="1082">
        <v>617</v>
      </c>
      <c r="F23" s="1082"/>
      <c r="G23" s="1082">
        <v>1</v>
      </c>
      <c r="H23" s="1151" t="s">
        <v>40</v>
      </c>
      <c r="I23" s="1082"/>
      <c r="J23" s="1082"/>
      <c r="K23" s="1082" t="s">
        <v>194</v>
      </c>
      <c r="L23" s="1156">
        <v>9860.93</v>
      </c>
      <c r="M23" s="1084">
        <v>10</v>
      </c>
      <c r="N23" s="1085">
        <f>IF(M23=0,"N/A",+L23/M23)</f>
        <v>986.09300000000007</v>
      </c>
      <c r="O23" s="1699">
        <f>IF(M23=0,"N/A",+N23/12)</f>
        <v>82.174416666666673</v>
      </c>
      <c r="P23" s="1086">
        <v>8</v>
      </c>
      <c r="Q23" s="1086">
        <v>11</v>
      </c>
      <c r="R23" s="1085">
        <f>IF(M23=0,"N/A",+N23*P23+O23*Q23)</f>
        <v>8792.6625833333346</v>
      </c>
      <c r="S23" s="1085">
        <f t="shared" si="0"/>
        <v>1068.2674166666657</v>
      </c>
    </row>
    <row r="24" spans="1:19" x14ac:dyDescent="0.2">
      <c r="A24" s="972">
        <v>8</v>
      </c>
      <c r="B24" s="1149">
        <v>39570</v>
      </c>
      <c r="C24" s="1184" t="s">
        <v>192</v>
      </c>
      <c r="D24" s="1082">
        <v>61</v>
      </c>
      <c r="E24" s="1082">
        <v>617</v>
      </c>
      <c r="F24" s="1082"/>
      <c r="G24" s="1082">
        <v>2</v>
      </c>
      <c r="H24" s="1151" t="s">
        <v>20</v>
      </c>
      <c r="I24" s="1082"/>
      <c r="J24" s="1082" t="s">
        <v>19</v>
      </c>
      <c r="K24" s="1082" t="s">
        <v>194</v>
      </c>
      <c r="L24" s="1156">
        <v>2791.42</v>
      </c>
      <c r="M24" s="1084">
        <v>10</v>
      </c>
      <c r="N24" s="1085">
        <f>IF(M24=0,"N/A",+L24/M24)</f>
        <v>279.142</v>
      </c>
      <c r="O24" s="1699">
        <f>IF(M24=0,"N/A",+N24/12)</f>
        <v>23.261833333333332</v>
      </c>
      <c r="P24" s="1086">
        <v>8</v>
      </c>
      <c r="Q24" s="1086">
        <v>11</v>
      </c>
      <c r="R24" s="1085">
        <f>IF(M24=0,"N/A",+N24*P24+O24*Q24)</f>
        <v>2489.0161666666668</v>
      </c>
      <c r="S24" s="1085">
        <f t="shared" si="0"/>
        <v>302.4038333333333</v>
      </c>
    </row>
    <row r="25" spans="1:19" x14ac:dyDescent="0.2">
      <c r="A25" s="972">
        <v>9</v>
      </c>
      <c r="B25" s="1149">
        <v>36889</v>
      </c>
      <c r="C25" s="1184" t="s">
        <v>192</v>
      </c>
      <c r="D25" s="1082">
        <v>61</v>
      </c>
      <c r="E25" s="1082">
        <v>617</v>
      </c>
      <c r="F25" s="1082"/>
      <c r="G25" s="1082">
        <v>1</v>
      </c>
      <c r="H25" s="1151" t="s">
        <v>93</v>
      </c>
      <c r="I25" s="1082" t="s">
        <v>195</v>
      </c>
      <c r="J25" s="1082" t="s">
        <v>42</v>
      </c>
      <c r="K25" s="1185" t="s">
        <v>194</v>
      </c>
      <c r="L25" s="1156">
        <v>3259.99</v>
      </c>
      <c r="M25" s="1084">
        <v>10</v>
      </c>
      <c r="N25" s="1152"/>
      <c r="O25" s="1700"/>
      <c r="P25" s="1153">
        <v>10</v>
      </c>
      <c r="Q25" s="1153"/>
      <c r="R25" s="1152">
        <v>3259.99</v>
      </c>
      <c r="S25" s="1152">
        <f t="shared" si="0"/>
        <v>0</v>
      </c>
    </row>
    <row r="26" spans="1:19" x14ac:dyDescent="0.2">
      <c r="A26" s="972">
        <v>10</v>
      </c>
      <c r="B26" s="1149">
        <v>36889</v>
      </c>
      <c r="C26" s="1184" t="s">
        <v>192</v>
      </c>
      <c r="D26" s="1082">
        <v>61</v>
      </c>
      <c r="E26" s="1082">
        <v>617</v>
      </c>
      <c r="F26" s="1187"/>
      <c r="G26" s="1082">
        <v>1</v>
      </c>
      <c r="H26" s="1151" t="s">
        <v>196</v>
      </c>
      <c r="I26" s="1082"/>
      <c r="J26" s="1082"/>
      <c r="K26" s="1185" t="s">
        <v>194</v>
      </c>
      <c r="L26" s="1156">
        <v>2900</v>
      </c>
      <c r="M26" s="1084">
        <v>10</v>
      </c>
      <c r="N26" s="1152"/>
      <c r="O26" s="1700"/>
      <c r="P26" s="1153">
        <v>10</v>
      </c>
      <c r="Q26" s="1153"/>
      <c r="R26" s="1152">
        <v>2900</v>
      </c>
      <c r="S26" s="1152">
        <f t="shared" si="0"/>
        <v>0</v>
      </c>
    </row>
    <row r="27" spans="1:19" x14ac:dyDescent="0.2">
      <c r="A27" s="972">
        <v>11</v>
      </c>
      <c r="B27" s="1149">
        <v>39722</v>
      </c>
      <c r="C27" s="1184" t="s">
        <v>192</v>
      </c>
      <c r="D27" s="1082">
        <v>61</v>
      </c>
      <c r="E27" s="1082">
        <v>617</v>
      </c>
      <c r="F27" s="1187"/>
      <c r="G27" s="1082">
        <v>1</v>
      </c>
      <c r="H27" s="1151" t="s">
        <v>197</v>
      </c>
      <c r="I27" s="1082"/>
      <c r="J27" s="1082" t="s">
        <v>68</v>
      </c>
      <c r="K27" s="1082" t="s">
        <v>194</v>
      </c>
      <c r="L27" s="1156">
        <v>40247.839999999997</v>
      </c>
      <c r="M27" s="1084">
        <v>10</v>
      </c>
      <c r="N27" s="1085">
        <f t="shared" ref="N27:N33" si="1">IF(M27=0,"N/A",+L27/M27)</f>
        <v>4024.7839999999997</v>
      </c>
      <c r="O27" s="1699">
        <f t="shared" ref="O27:O33" si="2">IF(M27=0,"N/A",+N27/12)</f>
        <v>335.39866666666666</v>
      </c>
      <c r="P27" s="1086">
        <v>8</v>
      </c>
      <c r="Q27" s="1086">
        <v>6</v>
      </c>
      <c r="R27" s="1085">
        <f t="shared" ref="R27:R33" si="3">IF(M27=0,"N/A",+N27*P27+O27*Q27)</f>
        <v>34210.663999999997</v>
      </c>
      <c r="S27" s="1085">
        <f t="shared" si="0"/>
        <v>6037.1759999999995</v>
      </c>
    </row>
    <row r="28" spans="1:19" ht="25.5" x14ac:dyDescent="0.2">
      <c r="A28" s="972">
        <v>12</v>
      </c>
      <c r="B28" s="1149">
        <v>42083</v>
      </c>
      <c r="C28" s="1184" t="s">
        <v>192</v>
      </c>
      <c r="D28" s="1082">
        <v>61</v>
      </c>
      <c r="E28" s="1082" t="s">
        <v>1106</v>
      </c>
      <c r="F28" s="1187"/>
      <c r="G28" s="1082">
        <v>1</v>
      </c>
      <c r="H28" s="1151" t="s">
        <v>1205</v>
      </c>
      <c r="I28" s="1082"/>
      <c r="J28" s="1082"/>
      <c r="K28" s="1082" t="s">
        <v>194</v>
      </c>
      <c r="L28" s="1156">
        <v>25960</v>
      </c>
      <c r="M28" s="1084">
        <v>10</v>
      </c>
      <c r="N28" s="1085">
        <f t="shared" si="1"/>
        <v>2596</v>
      </c>
      <c r="O28" s="1699">
        <f t="shared" si="2"/>
        <v>216.33333333333334</v>
      </c>
      <c r="P28" s="1086">
        <v>2</v>
      </c>
      <c r="Q28" s="1086">
        <v>1</v>
      </c>
      <c r="R28" s="1085">
        <f t="shared" si="3"/>
        <v>5408.333333333333</v>
      </c>
      <c r="S28" s="1085">
        <f t="shared" si="0"/>
        <v>20551.666666666668</v>
      </c>
    </row>
    <row r="29" spans="1:19" ht="25.5" x14ac:dyDescent="0.2">
      <c r="A29" s="972">
        <v>13</v>
      </c>
      <c r="B29" s="1149">
        <v>42227</v>
      </c>
      <c r="C29" s="1184" t="s">
        <v>192</v>
      </c>
      <c r="D29" s="1082">
        <v>61</v>
      </c>
      <c r="E29" s="1082" t="s">
        <v>1106</v>
      </c>
      <c r="F29" s="1187"/>
      <c r="G29" s="1082">
        <v>1</v>
      </c>
      <c r="H29" s="1151" t="s">
        <v>1206</v>
      </c>
      <c r="I29" s="1082">
        <v>3</v>
      </c>
      <c r="J29" s="1082" t="s">
        <v>1207</v>
      </c>
      <c r="K29" s="1082" t="s">
        <v>194</v>
      </c>
      <c r="L29" s="1156">
        <v>71617.649999999994</v>
      </c>
      <c r="M29" s="1084">
        <v>3</v>
      </c>
      <c r="N29" s="1085">
        <f t="shared" si="1"/>
        <v>23872.55</v>
      </c>
      <c r="O29" s="1699">
        <f t="shared" si="2"/>
        <v>1989.3791666666666</v>
      </c>
      <c r="P29" s="1086">
        <v>1</v>
      </c>
      <c r="Q29" s="1086">
        <v>8</v>
      </c>
      <c r="R29" s="1085">
        <f t="shared" si="3"/>
        <v>39787.583333333328</v>
      </c>
      <c r="S29" s="1085">
        <f t="shared" si="0"/>
        <v>31830.066666666666</v>
      </c>
    </row>
    <row r="30" spans="1:19" x14ac:dyDescent="0.2">
      <c r="A30" s="972">
        <v>14</v>
      </c>
      <c r="B30" s="1149">
        <v>42265</v>
      </c>
      <c r="C30" s="1184" t="s">
        <v>192</v>
      </c>
      <c r="D30" s="1082">
        <v>61</v>
      </c>
      <c r="E30" s="1082">
        <v>619</v>
      </c>
      <c r="F30" s="1187"/>
      <c r="G30" s="1082">
        <v>1</v>
      </c>
      <c r="H30" s="1151" t="s">
        <v>1208</v>
      </c>
      <c r="I30" s="1082"/>
      <c r="J30" s="1082" t="s">
        <v>1209</v>
      </c>
      <c r="K30" s="1082" t="s">
        <v>194</v>
      </c>
      <c r="L30" s="1156">
        <v>7894.2</v>
      </c>
      <c r="M30" s="1084">
        <v>10</v>
      </c>
      <c r="N30" s="1085">
        <f t="shared" si="1"/>
        <v>789.42</v>
      </c>
      <c r="O30" s="1699">
        <f t="shared" si="2"/>
        <v>65.784999999999997</v>
      </c>
      <c r="P30" s="1086">
        <v>1</v>
      </c>
      <c r="Q30" s="1086">
        <v>7</v>
      </c>
      <c r="R30" s="1085">
        <f t="shared" si="3"/>
        <v>1249.915</v>
      </c>
      <c r="S30" s="1085">
        <f t="shared" si="0"/>
        <v>6644.2849999999999</v>
      </c>
    </row>
    <row r="31" spans="1:19" x14ac:dyDescent="0.2">
      <c r="A31" s="972">
        <v>15</v>
      </c>
      <c r="B31" s="1149">
        <v>42335</v>
      </c>
      <c r="C31" s="1184" t="s">
        <v>192</v>
      </c>
      <c r="D31" s="1082">
        <v>61</v>
      </c>
      <c r="E31" s="1082" t="s">
        <v>1106</v>
      </c>
      <c r="F31" s="1187"/>
      <c r="G31" s="1082">
        <v>1</v>
      </c>
      <c r="H31" s="1151" t="s">
        <v>148</v>
      </c>
      <c r="I31" s="1082" t="s">
        <v>1210</v>
      </c>
      <c r="J31" s="1082" t="s">
        <v>42</v>
      </c>
      <c r="K31" s="1082" t="s">
        <v>194</v>
      </c>
      <c r="L31" s="1156">
        <v>5782</v>
      </c>
      <c r="M31" s="1084">
        <v>3</v>
      </c>
      <c r="N31" s="1085">
        <f t="shared" si="1"/>
        <v>1927.3333333333333</v>
      </c>
      <c r="O31" s="1699">
        <f t="shared" si="2"/>
        <v>160.61111111111111</v>
      </c>
      <c r="P31" s="1086">
        <v>1</v>
      </c>
      <c r="Q31" s="1086">
        <v>5</v>
      </c>
      <c r="R31" s="1085">
        <f t="shared" si="3"/>
        <v>2730.3888888888887</v>
      </c>
      <c r="S31" s="1085">
        <f>IF(M31=0,"N/A",+L31-R31)</f>
        <v>3051.6111111111113</v>
      </c>
    </row>
    <row r="32" spans="1:19" x14ac:dyDescent="0.2">
      <c r="A32" s="972">
        <v>16</v>
      </c>
      <c r="B32" s="1149">
        <v>42205</v>
      </c>
      <c r="C32" s="1184" t="s">
        <v>192</v>
      </c>
      <c r="D32" s="1082">
        <v>61</v>
      </c>
      <c r="E32" s="1082" t="s">
        <v>1249</v>
      </c>
      <c r="F32" s="1187"/>
      <c r="G32" s="1082">
        <v>4</v>
      </c>
      <c r="H32" s="1151" t="s">
        <v>1300</v>
      </c>
      <c r="I32" s="1082"/>
      <c r="J32" s="1082" t="s">
        <v>760</v>
      </c>
      <c r="K32" s="1082" t="s">
        <v>194</v>
      </c>
      <c r="L32" s="1156">
        <v>29972</v>
      </c>
      <c r="M32" s="1084">
        <v>3</v>
      </c>
      <c r="N32" s="1085">
        <f t="shared" si="1"/>
        <v>9990.6666666666661</v>
      </c>
      <c r="O32" s="1699">
        <f t="shared" si="2"/>
        <v>832.55555555555554</v>
      </c>
      <c r="P32" s="1086">
        <v>1</v>
      </c>
      <c r="Q32" s="1086">
        <v>9</v>
      </c>
      <c r="R32" s="1085">
        <f t="shared" si="3"/>
        <v>17483.666666666664</v>
      </c>
      <c r="S32" s="1085">
        <f>IF(M32=0,"N/A",+L32-R32)</f>
        <v>12488.333333333336</v>
      </c>
    </row>
    <row r="33" spans="1:19" ht="25.5" x14ac:dyDescent="0.2">
      <c r="A33" s="972">
        <v>17</v>
      </c>
      <c r="B33" s="1154">
        <v>41991</v>
      </c>
      <c r="C33" s="1155">
        <v>1</v>
      </c>
      <c r="D33" s="1155">
        <v>61</v>
      </c>
      <c r="E33" s="1155" t="s">
        <v>1115</v>
      </c>
      <c r="F33" s="1187"/>
      <c r="G33" s="1082">
        <v>1</v>
      </c>
      <c r="H33" s="1151" t="s">
        <v>1133</v>
      </c>
      <c r="I33" s="1082"/>
      <c r="J33" s="1082" t="s">
        <v>1024</v>
      </c>
      <c r="K33" s="1082" t="s">
        <v>194</v>
      </c>
      <c r="L33" s="1156">
        <v>22538</v>
      </c>
      <c r="M33" s="1084">
        <v>10</v>
      </c>
      <c r="N33" s="1085">
        <f t="shared" si="1"/>
        <v>2253.8000000000002</v>
      </c>
      <c r="O33" s="1699">
        <f t="shared" si="2"/>
        <v>187.81666666666669</v>
      </c>
      <c r="P33" s="1086">
        <v>2</v>
      </c>
      <c r="Q33" s="1188">
        <v>4</v>
      </c>
      <c r="R33" s="1085">
        <f t="shared" si="3"/>
        <v>5258.8666666666668</v>
      </c>
      <c r="S33" s="1085">
        <f t="shared" si="0"/>
        <v>17279.133333333331</v>
      </c>
    </row>
    <row r="34" spans="1:19" x14ac:dyDescent="0.2">
      <c r="A34" s="972">
        <v>18</v>
      </c>
      <c r="B34" s="1149" t="s">
        <v>420</v>
      </c>
      <c r="C34" s="1184" t="s">
        <v>192</v>
      </c>
      <c r="D34" s="1082">
        <v>61</v>
      </c>
      <c r="E34" s="1082">
        <v>614</v>
      </c>
      <c r="F34" s="1187"/>
      <c r="G34" s="1082">
        <v>1</v>
      </c>
      <c r="H34" s="1151" t="s">
        <v>126</v>
      </c>
      <c r="I34" s="1082" t="s">
        <v>1022</v>
      </c>
      <c r="J34" s="1082" t="s">
        <v>73</v>
      </c>
      <c r="K34" s="1082" t="s">
        <v>198</v>
      </c>
      <c r="L34" s="1156">
        <v>8004</v>
      </c>
      <c r="M34" s="1084">
        <v>3</v>
      </c>
      <c r="N34" s="1152"/>
      <c r="O34" s="1152"/>
      <c r="P34" s="1153">
        <v>3</v>
      </c>
      <c r="Q34" s="1153"/>
      <c r="R34" s="1152">
        <v>8004</v>
      </c>
      <c r="S34" s="1152">
        <f t="shared" si="0"/>
        <v>0</v>
      </c>
    </row>
    <row r="35" spans="1:19" x14ac:dyDescent="0.2">
      <c r="A35" s="972">
        <v>19</v>
      </c>
      <c r="B35" s="1149">
        <v>41009</v>
      </c>
      <c r="C35" s="1184" t="s">
        <v>192</v>
      </c>
      <c r="D35" s="1082">
        <v>61</v>
      </c>
      <c r="E35" s="1082">
        <v>614</v>
      </c>
      <c r="F35" s="1187"/>
      <c r="G35" s="1082">
        <v>1</v>
      </c>
      <c r="H35" s="1151" t="s">
        <v>31</v>
      </c>
      <c r="I35" s="1082"/>
      <c r="J35" s="1082"/>
      <c r="K35" s="1082" t="s">
        <v>198</v>
      </c>
      <c r="L35" s="1156">
        <v>11792</v>
      </c>
      <c r="M35" s="1084">
        <v>3</v>
      </c>
      <c r="N35" s="1152">
        <v>0</v>
      </c>
      <c r="O35" s="1152">
        <f>IF(M35=0,"N/A",+N35/12)</f>
        <v>0</v>
      </c>
      <c r="P35" s="1153">
        <v>3</v>
      </c>
      <c r="Q35" s="1153"/>
      <c r="R35" s="1152">
        <v>11792</v>
      </c>
      <c r="S35" s="1152">
        <f t="shared" si="0"/>
        <v>0</v>
      </c>
    </row>
    <row r="36" spans="1:19" x14ac:dyDescent="0.2">
      <c r="A36" s="972">
        <v>20</v>
      </c>
      <c r="B36" s="1154">
        <v>41009</v>
      </c>
      <c r="C36" s="1184" t="s">
        <v>192</v>
      </c>
      <c r="D36" s="1082">
        <v>61</v>
      </c>
      <c r="E36" s="1082">
        <v>614</v>
      </c>
      <c r="F36" s="1187"/>
      <c r="G36" s="1082">
        <v>1</v>
      </c>
      <c r="H36" s="1151" t="s">
        <v>30</v>
      </c>
      <c r="I36" s="1082"/>
      <c r="J36" s="1082" t="s">
        <v>73</v>
      </c>
      <c r="K36" s="1082" t="s">
        <v>198</v>
      </c>
      <c r="L36" s="1156">
        <v>1696</v>
      </c>
      <c r="M36" s="1084">
        <v>3</v>
      </c>
      <c r="N36" s="1152">
        <v>0</v>
      </c>
      <c r="O36" s="1152">
        <v>0</v>
      </c>
      <c r="P36" s="1153">
        <v>3</v>
      </c>
      <c r="Q36" s="1153"/>
      <c r="R36" s="1152">
        <v>1696</v>
      </c>
      <c r="S36" s="1152">
        <f t="shared" si="0"/>
        <v>0</v>
      </c>
    </row>
    <row r="37" spans="1:19" x14ac:dyDescent="0.2">
      <c r="A37" s="972">
        <v>21</v>
      </c>
      <c r="B37" s="1149">
        <v>41009</v>
      </c>
      <c r="C37" s="1184" t="s">
        <v>192</v>
      </c>
      <c r="D37" s="1082">
        <v>61</v>
      </c>
      <c r="E37" s="1082">
        <v>614</v>
      </c>
      <c r="F37" s="1073"/>
      <c r="G37" s="1082">
        <v>1</v>
      </c>
      <c r="H37" s="1151" t="s">
        <v>534</v>
      </c>
      <c r="I37" s="1073"/>
      <c r="J37" s="1073"/>
      <c r="K37" s="1082" t="s">
        <v>198</v>
      </c>
      <c r="L37" s="1111">
        <v>1750</v>
      </c>
      <c r="M37" s="1098">
        <v>3</v>
      </c>
      <c r="N37" s="1152">
        <v>0</v>
      </c>
      <c r="O37" s="1152">
        <f>IF(M37=0,"N/A",+N37/12)</f>
        <v>0</v>
      </c>
      <c r="P37" s="1153">
        <v>3</v>
      </c>
      <c r="Q37" s="1153"/>
      <c r="R37" s="1152">
        <v>1750</v>
      </c>
      <c r="S37" s="1152">
        <f t="shared" si="0"/>
        <v>0</v>
      </c>
    </row>
    <row r="38" spans="1:19" x14ac:dyDescent="0.2">
      <c r="A38" s="972">
        <v>22</v>
      </c>
      <c r="B38" s="1154">
        <v>40142</v>
      </c>
      <c r="C38" s="1184" t="s">
        <v>192</v>
      </c>
      <c r="D38" s="1155">
        <v>61</v>
      </c>
      <c r="E38" s="1155">
        <v>614</v>
      </c>
      <c r="F38" s="1187"/>
      <c r="G38" s="1082">
        <v>1</v>
      </c>
      <c r="H38" s="1151" t="s">
        <v>590</v>
      </c>
      <c r="I38" s="1082"/>
      <c r="J38" s="1082" t="s">
        <v>1027</v>
      </c>
      <c r="K38" s="1082" t="s">
        <v>198</v>
      </c>
      <c r="L38" s="1156">
        <v>1631.99</v>
      </c>
      <c r="M38" s="1084">
        <v>3</v>
      </c>
      <c r="N38" s="1152"/>
      <c r="O38" s="1152"/>
      <c r="P38" s="1153">
        <v>3</v>
      </c>
      <c r="Q38" s="1153"/>
      <c r="R38" s="1152">
        <v>1631.99</v>
      </c>
      <c r="S38" s="1152">
        <f t="shared" si="0"/>
        <v>0</v>
      </c>
    </row>
    <row r="39" spans="1:19" x14ac:dyDescent="0.2">
      <c r="A39" s="972">
        <v>23</v>
      </c>
      <c r="B39" s="1149">
        <v>41558</v>
      </c>
      <c r="C39" s="1184" t="s">
        <v>192</v>
      </c>
      <c r="D39" s="1082">
        <v>61</v>
      </c>
      <c r="E39" s="1082">
        <v>616</v>
      </c>
      <c r="F39" s="1187"/>
      <c r="G39" s="1082">
        <v>1</v>
      </c>
      <c r="H39" s="1151" t="s">
        <v>199</v>
      </c>
      <c r="I39" s="1082"/>
      <c r="J39" s="1082" t="s">
        <v>38</v>
      </c>
      <c r="K39" s="1082" t="s">
        <v>198</v>
      </c>
      <c r="L39" s="1156">
        <v>5310</v>
      </c>
      <c r="M39" s="1084">
        <v>3</v>
      </c>
      <c r="N39" s="1152"/>
      <c r="O39" s="1152"/>
      <c r="P39" s="1153">
        <v>3</v>
      </c>
      <c r="Q39" s="1153"/>
      <c r="R39" s="1152">
        <v>5310</v>
      </c>
      <c r="S39" s="1152">
        <f t="shared" si="0"/>
        <v>0</v>
      </c>
    </row>
    <row r="40" spans="1:19" ht="24" customHeight="1" x14ac:dyDescent="0.2">
      <c r="A40" s="972">
        <v>24</v>
      </c>
      <c r="B40" s="1149">
        <v>41926</v>
      </c>
      <c r="C40" s="1184" t="s">
        <v>192</v>
      </c>
      <c r="D40" s="1082">
        <v>61</v>
      </c>
      <c r="E40" s="1082" t="s">
        <v>1107</v>
      </c>
      <c r="F40" s="1187"/>
      <c r="G40" s="1082">
        <v>1</v>
      </c>
      <c r="H40" s="1151" t="s">
        <v>1023</v>
      </c>
      <c r="I40" s="1082"/>
      <c r="J40" s="1082"/>
      <c r="K40" s="1082" t="s">
        <v>198</v>
      </c>
      <c r="L40" s="1156">
        <v>12191.76</v>
      </c>
      <c r="M40" s="1084">
        <v>10</v>
      </c>
      <c r="N40" s="1085">
        <f>IF(M40=0,"N/A",+L40/M40)</f>
        <v>1219.1759999999999</v>
      </c>
      <c r="O40" s="1699">
        <f>IF(M40=0,"N/A",+N40/12)</f>
        <v>101.598</v>
      </c>
      <c r="P40" s="1086">
        <v>2</v>
      </c>
      <c r="Q40" s="1086">
        <v>6</v>
      </c>
      <c r="R40" s="1085">
        <f>IF(M40=0,"N/A",+N40*P40+O40*Q40)</f>
        <v>3047.9399999999996</v>
      </c>
      <c r="S40" s="1085">
        <f t="shared" si="0"/>
        <v>9143.82</v>
      </c>
    </row>
    <row r="41" spans="1:19" x14ac:dyDescent="0.2">
      <c r="A41" s="972">
        <v>26</v>
      </c>
      <c r="B41" s="1149">
        <v>36889</v>
      </c>
      <c r="C41" s="1184" t="s">
        <v>192</v>
      </c>
      <c r="D41" s="1082">
        <v>61</v>
      </c>
      <c r="E41" s="1082">
        <v>617</v>
      </c>
      <c r="F41" s="1187"/>
      <c r="G41" s="1082">
        <v>2</v>
      </c>
      <c r="H41" s="1151" t="s">
        <v>20</v>
      </c>
      <c r="I41" s="1082"/>
      <c r="J41" s="1082"/>
      <c r="K41" s="1082" t="s">
        <v>198</v>
      </c>
      <c r="L41" s="1156">
        <v>3094.88</v>
      </c>
      <c r="M41" s="1084">
        <v>10</v>
      </c>
      <c r="N41" s="1152"/>
      <c r="O41" s="1152"/>
      <c r="P41" s="1153">
        <v>10</v>
      </c>
      <c r="Q41" s="1153"/>
      <c r="R41" s="1152">
        <v>3094.88</v>
      </c>
      <c r="S41" s="1152">
        <f t="shared" si="0"/>
        <v>0</v>
      </c>
    </row>
    <row r="42" spans="1:19" x14ac:dyDescent="0.2">
      <c r="A42" s="972">
        <v>27</v>
      </c>
      <c r="B42" s="1149">
        <v>39944</v>
      </c>
      <c r="C42" s="1184" t="s">
        <v>192</v>
      </c>
      <c r="D42" s="1082">
        <v>61</v>
      </c>
      <c r="E42" s="1082">
        <v>617</v>
      </c>
      <c r="F42" s="1187"/>
      <c r="G42" s="1082">
        <v>1</v>
      </c>
      <c r="H42" s="1151" t="s">
        <v>177</v>
      </c>
      <c r="I42" s="1082" t="s">
        <v>422</v>
      </c>
      <c r="J42" s="1082" t="s">
        <v>421</v>
      </c>
      <c r="K42" s="1082" t="s">
        <v>198</v>
      </c>
      <c r="L42" s="1156">
        <v>6201.36</v>
      </c>
      <c r="M42" s="1084">
        <v>10</v>
      </c>
      <c r="N42" s="1085">
        <f>IF(M42=0,"N/A",+L42/M42)</f>
        <v>620.13599999999997</v>
      </c>
      <c r="O42" s="1699">
        <f>IF(M42=0,"N/A",+N42/12)</f>
        <v>51.677999999999997</v>
      </c>
      <c r="P42" s="1086">
        <v>7</v>
      </c>
      <c r="Q42" s="1086">
        <v>11</v>
      </c>
      <c r="R42" s="1085">
        <f>IF(M42=0,"N/A",+N42*P42+O42*Q42)</f>
        <v>4909.4099999999989</v>
      </c>
      <c r="S42" s="1152">
        <f t="shared" si="0"/>
        <v>1291.9500000000007</v>
      </c>
    </row>
    <row r="43" spans="1:19" ht="25.5" x14ac:dyDescent="0.2">
      <c r="A43" s="972">
        <v>28</v>
      </c>
      <c r="B43" s="1149">
        <v>36889</v>
      </c>
      <c r="C43" s="1184" t="s">
        <v>192</v>
      </c>
      <c r="D43" s="1082">
        <v>61</v>
      </c>
      <c r="E43" s="1082">
        <v>617</v>
      </c>
      <c r="F43" s="1187"/>
      <c r="G43" s="1082">
        <v>2</v>
      </c>
      <c r="H43" s="1151" t="s">
        <v>507</v>
      </c>
      <c r="I43" s="1082"/>
      <c r="J43" s="1082"/>
      <c r="K43" s="1082" t="s">
        <v>198</v>
      </c>
      <c r="L43" s="1156">
        <v>4600</v>
      </c>
      <c r="M43" s="1084">
        <v>10</v>
      </c>
      <c r="N43" s="1152"/>
      <c r="O43" s="1152"/>
      <c r="P43" s="1153">
        <v>10</v>
      </c>
      <c r="Q43" s="1153"/>
      <c r="R43" s="1152">
        <v>4600</v>
      </c>
      <c r="S43" s="1152">
        <f t="shared" si="0"/>
        <v>0</v>
      </c>
    </row>
    <row r="44" spans="1:19" x14ac:dyDescent="0.2">
      <c r="A44" s="972">
        <v>29</v>
      </c>
      <c r="B44" s="1149">
        <v>38352</v>
      </c>
      <c r="C44" s="1184" t="s">
        <v>192</v>
      </c>
      <c r="D44" s="1082">
        <v>61</v>
      </c>
      <c r="E44" s="1082">
        <v>617</v>
      </c>
      <c r="F44" s="1082"/>
      <c r="G44" s="1082">
        <v>1</v>
      </c>
      <c r="H44" s="1151" t="s">
        <v>57</v>
      </c>
      <c r="I44" s="1082"/>
      <c r="J44" s="1082"/>
      <c r="K44" s="1082" t="s">
        <v>198</v>
      </c>
      <c r="L44" s="1156">
        <v>2500</v>
      </c>
      <c r="M44" s="1084">
        <v>10</v>
      </c>
      <c r="N44" s="1152">
        <v>0</v>
      </c>
      <c r="O44" s="1152">
        <f>IF(M44=0,"N/A",+N44/12)</f>
        <v>0</v>
      </c>
      <c r="P44" s="1153">
        <v>10</v>
      </c>
      <c r="Q44" s="1153"/>
      <c r="R44" s="1152">
        <v>2500</v>
      </c>
      <c r="S44" s="1152">
        <v>0</v>
      </c>
    </row>
    <row r="45" spans="1:19" x14ac:dyDescent="0.2">
      <c r="A45" s="972">
        <v>30</v>
      </c>
      <c r="B45" s="1149">
        <v>36827</v>
      </c>
      <c r="C45" s="1184" t="s">
        <v>192</v>
      </c>
      <c r="D45" s="1082">
        <v>61</v>
      </c>
      <c r="E45" s="1082">
        <v>617</v>
      </c>
      <c r="F45" s="1082">
        <v>125527</v>
      </c>
      <c r="G45" s="1082">
        <v>1</v>
      </c>
      <c r="H45" s="1151" t="s">
        <v>66</v>
      </c>
      <c r="I45" s="1082"/>
      <c r="J45" s="1082" t="s">
        <v>24</v>
      </c>
      <c r="K45" s="1082" t="s">
        <v>198</v>
      </c>
      <c r="L45" s="1156">
        <v>3015</v>
      </c>
      <c r="M45" s="1084">
        <v>10</v>
      </c>
      <c r="N45" s="1152">
        <v>0</v>
      </c>
      <c r="O45" s="1152">
        <f>IF(M45=0,"N/A",+N45/12)</f>
        <v>0</v>
      </c>
      <c r="P45" s="1153">
        <v>10</v>
      </c>
      <c r="Q45" s="1153"/>
      <c r="R45" s="1152">
        <v>3015</v>
      </c>
      <c r="S45" s="1152">
        <f t="shared" si="0"/>
        <v>0</v>
      </c>
    </row>
    <row r="46" spans="1:19" x14ac:dyDescent="0.2">
      <c r="A46" s="972">
        <v>31</v>
      </c>
      <c r="B46" s="1149">
        <v>38943</v>
      </c>
      <c r="C46" s="1184" t="s">
        <v>192</v>
      </c>
      <c r="D46" s="1082">
        <v>61</v>
      </c>
      <c r="E46" s="1082">
        <v>617</v>
      </c>
      <c r="F46" s="1187"/>
      <c r="G46" s="1082">
        <v>2</v>
      </c>
      <c r="H46" s="1151" t="s">
        <v>25</v>
      </c>
      <c r="I46" s="1082"/>
      <c r="J46" s="1082" t="s">
        <v>26</v>
      </c>
      <c r="K46" s="1082" t="s">
        <v>198</v>
      </c>
      <c r="L46" s="1156">
        <v>6500</v>
      </c>
      <c r="M46" s="1084">
        <v>10</v>
      </c>
      <c r="N46" s="1152"/>
      <c r="O46" s="1700"/>
      <c r="P46" s="1153">
        <v>10</v>
      </c>
      <c r="Q46" s="1153"/>
      <c r="R46" s="1152">
        <v>6500</v>
      </c>
      <c r="S46" s="1152">
        <f t="shared" si="0"/>
        <v>0</v>
      </c>
    </row>
    <row r="47" spans="1:19" x14ac:dyDescent="0.2">
      <c r="A47" s="972">
        <v>32</v>
      </c>
      <c r="B47" s="1149">
        <v>40232</v>
      </c>
      <c r="C47" s="1184" t="s">
        <v>192</v>
      </c>
      <c r="D47" s="1082">
        <v>61</v>
      </c>
      <c r="E47" s="1082">
        <v>617</v>
      </c>
      <c r="F47" s="1073"/>
      <c r="G47" s="1082">
        <v>1</v>
      </c>
      <c r="H47" s="1151" t="s">
        <v>25</v>
      </c>
      <c r="I47" s="1073"/>
      <c r="J47" s="1082" t="s">
        <v>523</v>
      </c>
      <c r="K47" s="1082" t="s">
        <v>198</v>
      </c>
      <c r="L47" s="1156">
        <v>8873.01</v>
      </c>
      <c r="M47" s="1084">
        <v>10</v>
      </c>
      <c r="N47" s="1085">
        <f>IF(M47=0,"N/A",+L47/M47)</f>
        <v>887.30100000000004</v>
      </c>
      <c r="O47" s="1699">
        <f>IF(M47=0,"N/A",+N47/12)</f>
        <v>73.941749999999999</v>
      </c>
      <c r="P47" s="1086">
        <v>7</v>
      </c>
      <c r="Q47" s="1086">
        <v>2</v>
      </c>
      <c r="R47" s="1085">
        <f>IF(M47=0,"N/A",+N47*P47+O47*Q47)</f>
        <v>6358.9904999999999</v>
      </c>
      <c r="S47" s="1085">
        <f t="shared" si="0"/>
        <v>2514.0195000000003</v>
      </c>
    </row>
    <row r="48" spans="1:19" x14ac:dyDescent="0.2">
      <c r="A48" s="972">
        <v>33</v>
      </c>
      <c r="B48" s="1149">
        <v>40637</v>
      </c>
      <c r="C48" s="1184" t="s">
        <v>192</v>
      </c>
      <c r="D48" s="1082">
        <v>61</v>
      </c>
      <c r="E48" s="1082">
        <v>614</v>
      </c>
      <c r="F48" s="1073"/>
      <c r="G48" s="1082">
        <v>1</v>
      </c>
      <c r="H48" s="1151" t="s">
        <v>126</v>
      </c>
      <c r="I48" s="1073"/>
      <c r="J48" s="1082" t="s">
        <v>535</v>
      </c>
      <c r="K48" s="1185" t="s">
        <v>29</v>
      </c>
      <c r="L48" s="1113">
        <v>6438</v>
      </c>
      <c r="M48" s="1084">
        <v>3</v>
      </c>
      <c r="N48" s="1152"/>
      <c r="O48" s="1152"/>
      <c r="P48" s="1153">
        <v>3</v>
      </c>
      <c r="Q48" s="1153"/>
      <c r="R48" s="1152">
        <v>6438</v>
      </c>
      <c r="S48" s="1152">
        <f t="shared" si="0"/>
        <v>0</v>
      </c>
    </row>
    <row r="49" spans="1:21" x14ac:dyDescent="0.2">
      <c r="A49" s="972">
        <v>34</v>
      </c>
      <c r="B49" s="1154">
        <v>36888</v>
      </c>
      <c r="C49" s="1184" t="s">
        <v>192</v>
      </c>
      <c r="D49" s="1082">
        <v>61</v>
      </c>
      <c r="E49" s="1082">
        <v>617</v>
      </c>
      <c r="F49" s="1187"/>
      <c r="G49" s="1082">
        <v>1</v>
      </c>
      <c r="H49" s="1151" t="s">
        <v>352</v>
      </c>
      <c r="I49" s="1082"/>
      <c r="J49" s="1082" t="s">
        <v>19</v>
      </c>
      <c r="K49" s="1185" t="s">
        <v>29</v>
      </c>
      <c r="L49" s="1156">
        <v>2177.29</v>
      </c>
      <c r="M49" s="1084">
        <v>10</v>
      </c>
      <c r="N49" s="1152"/>
      <c r="O49" s="1152"/>
      <c r="P49" s="1153">
        <v>10</v>
      </c>
      <c r="Q49" s="1153"/>
      <c r="R49" s="1152">
        <v>2177.29</v>
      </c>
      <c r="S49" s="1152">
        <f t="shared" si="0"/>
        <v>0</v>
      </c>
    </row>
    <row r="50" spans="1:21" x14ac:dyDescent="0.2">
      <c r="A50" s="972">
        <v>35</v>
      </c>
      <c r="B50" s="1154">
        <v>39980</v>
      </c>
      <c r="C50" s="1184" t="s">
        <v>192</v>
      </c>
      <c r="D50" s="1082">
        <v>61</v>
      </c>
      <c r="E50" s="1082">
        <v>617</v>
      </c>
      <c r="F50" s="1082"/>
      <c r="G50" s="1082">
        <v>1</v>
      </c>
      <c r="H50" s="1151" t="s">
        <v>401</v>
      </c>
      <c r="I50" s="1082"/>
      <c r="J50" s="1082"/>
      <c r="K50" s="1082" t="s">
        <v>29</v>
      </c>
      <c r="L50" s="1156">
        <v>7500</v>
      </c>
      <c r="M50" s="1084">
        <v>10</v>
      </c>
      <c r="N50" s="1085">
        <f>IF(M50=0,"N/A",+L50/M50)</f>
        <v>750</v>
      </c>
      <c r="O50" s="1699">
        <f>IF(M50=0,"N/A",+N50/12)</f>
        <v>62.5</v>
      </c>
      <c r="P50" s="1086">
        <v>7</v>
      </c>
      <c r="Q50" s="1086">
        <v>10</v>
      </c>
      <c r="R50" s="1085">
        <f>IF(M50=0,"N/A",+N50*P50+O50*Q50)</f>
        <v>5875</v>
      </c>
      <c r="S50" s="1085">
        <f t="shared" si="0"/>
        <v>1625</v>
      </c>
    </row>
    <row r="51" spans="1:21" ht="25.5" x14ac:dyDescent="0.2">
      <c r="A51" s="972">
        <v>36</v>
      </c>
      <c r="B51" s="1154">
        <v>41410</v>
      </c>
      <c r="C51" s="1184" t="s">
        <v>192</v>
      </c>
      <c r="D51" s="1082">
        <v>61</v>
      </c>
      <c r="E51" s="1082">
        <v>617</v>
      </c>
      <c r="F51" s="1187"/>
      <c r="G51" s="1082">
        <v>1</v>
      </c>
      <c r="H51" s="1151" t="s">
        <v>893</v>
      </c>
      <c r="I51" s="1082"/>
      <c r="J51" s="1082" t="s">
        <v>1020</v>
      </c>
      <c r="K51" s="1082" t="s">
        <v>29</v>
      </c>
      <c r="L51" s="1156">
        <v>2950</v>
      </c>
      <c r="M51" s="1084">
        <v>10</v>
      </c>
      <c r="N51" s="1085">
        <f>IF(M51=0,"N/A",+L51/M51)</f>
        <v>295</v>
      </c>
      <c r="O51" s="1699">
        <f>IF(M51=0,"N/A",+N51/12)</f>
        <v>24.583333333333332</v>
      </c>
      <c r="P51" s="1086">
        <v>3</v>
      </c>
      <c r="Q51" s="1086">
        <v>11</v>
      </c>
      <c r="R51" s="1085">
        <f>IF(M51=0,"N/A",+N51*P51+O51*Q51)</f>
        <v>1155.4166666666665</v>
      </c>
      <c r="S51" s="1085">
        <f t="shared" si="0"/>
        <v>1794.5833333333335</v>
      </c>
    </row>
    <row r="52" spans="1:21" x14ac:dyDescent="0.2">
      <c r="A52" s="972">
        <v>37</v>
      </c>
      <c r="B52" s="1149">
        <v>39939</v>
      </c>
      <c r="C52" s="1184" t="s">
        <v>192</v>
      </c>
      <c r="D52" s="1082">
        <v>61</v>
      </c>
      <c r="E52" s="1082">
        <v>617</v>
      </c>
      <c r="F52" s="1187"/>
      <c r="G52" s="1082">
        <v>1</v>
      </c>
      <c r="H52" s="1151" t="s">
        <v>202</v>
      </c>
      <c r="I52" s="1082"/>
      <c r="J52" s="1082" t="s">
        <v>203</v>
      </c>
      <c r="K52" s="1082" t="s">
        <v>201</v>
      </c>
      <c r="L52" s="1156">
        <v>1997.99</v>
      </c>
      <c r="M52" s="1084">
        <v>10</v>
      </c>
      <c r="N52" s="1085">
        <f>IF(M52=0,"N/A",+L52/M52)</f>
        <v>199.79900000000001</v>
      </c>
      <c r="O52" s="1699">
        <f>IF(M52=0,"N/A",+N52/12)</f>
        <v>16.649916666666666</v>
      </c>
      <c r="P52" s="1086">
        <v>7</v>
      </c>
      <c r="Q52" s="1086">
        <v>11</v>
      </c>
      <c r="R52" s="1085">
        <f>IF(M52=0,"N/A",+N52*P52+O52*Q52)</f>
        <v>1581.7420833333333</v>
      </c>
      <c r="S52" s="1085">
        <f t="shared" si="0"/>
        <v>416.2479166666667</v>
      </c>
    </row>
    <row r="53" spans="1:21" x14ac:dyDescent="0.2">
      <c r="A53" s="972">
        <v>38</v>
      </c>
      <c r="B53" s="1149">
        <v>39208</v>
      </c>
      <c r="C53" s="1184" t="s">
        <v>192</v>
      </c>
      <c r="D53" s="1082">
        <v>61</v>
      </c>
      <c r="E53" s="1082">
        <v>617</v>
      </c>
      <c r="F53" s="1187"/>
      <c r="G53" s="1082">
        <v>1</v>
      </c>
      <c r="H53" s="1151" t="s">
        <v>423</v>
      </c>
      <c r="I53" s="1082"/>
      <c r="J53" s="1082"/>
      <c r="K53" s="1082" t="s">
        <v>201</v>
      </c>
      <c r="L53" s="1156">
        <v>2343.65</v>
      </c>
      <c r="M53" s="1084">
        <v>10</v>
      </c>
      <c r="N53" s="1085">
        <f>IF(M53=0,"N/A",+L53/M53)</f>
        <v>234.36500000000001</v>
      </c>
      <c r="O53" s="1699">
        <f>IF(M53=0,"N/A",+N53/12)</f>
        <v>19.530416666666667</v>
      </c>
      <c r="P53" s="1086">
        <v>9</v>
      </c>
      <c r="Q53" s="1086">
        <v>11</v>
      </c>
      <c r="R53" s="1085">
        <f>IF(M53=0,"N/A",+N53*P53+O53*Q53)</f>
        <v>2324.1195833333331</v>
      </c>
      <c r="S53" s="1085">
        <f t="shared" si="0"/>
        <v>19.530416666666952</v>
      </c>
    </row>
    <row r="54" spans="1:21" x14ac:dyDescent="0.2">
      <c r="A54" s="972">
        <v>39</v>
      </c>
      <c r="B54" s="1149">
        <v>36307</v>
      </c>
      <c r="C54" s="1184" t="s">
        <v>192</v>
      </c>
      <c r="D54" s="1082">
        <v>61</v>
      </c>
      <c r="E54" s="1082">
        <v>617</v>
      </c>
      <c r="F54" s="1187"/>
      <c r="G54" s="1082">
        <v>1</v>
      </c>
      <c r="H54" s="1151" t="s">
        <v>115</v>
      </c>
      <c r="I54" s="1082" t="s">
        <v>205</v>
      </c>
      <c r="J54" s="1082" t="s">
        <v>206</v>
      </c>
      <c r="K54" s="1082" t="s">
        <v>201</v>
      </c>
      <c r="L54" s="1156">
        <v>2573</v>
      </c>
      <c r="M54" s="1084">
        <v>10</v>
      </c>
      <c r="N54" s="1152"/>
      <c r="O54" s="1152"/>
      <c r="P54" s="1153">
        <v>10</v>
      </c>
      <c r="Q54" s="1189"/>
      <c r="R54" s="1152">
        <v>2573</v>
      </c>
      <c r="S54" s="1152">
        <f t="shared" si="0"/>
        <v>0</v>
      </c>
    </row>
    <row r="55" spans="1:21" ht="25.5" x14ac:dyDescent="0.2">
      <c r="A55" s="972">
        <v>40</v>
      </c>
      <c r="B55" s="1149">
        <v>36889</v>
      </c>
      <c r="C55" s="1184" t="s">
        <v>192</v>
      </c>
      <c r="D55" s="1082">
        <v>61</v>
      </c>
      <c r="E55" s="1082">
        <v>617</v>
      </c>
      <c r="F55" s="1187"/>
      <c r="G55" s="1082">
        <v>1</v>
      </c>
      <c r="H55" s="1151" t="s">
        <v>207</v>
      </c>
      <c r="I55" s="1082"/>
      <c r="J55" s="1082"/>
      <c r="K55" s="1082" t="s">
        <v>201</v>
      </c>
      <c r="L55" s="1156">
        <v>1000</v>
      </c>
      <c r="M55" s="1084">
        <v>10</v>
      </c>
      <c r="N55" s="1152"/>
      <c r="O55" s="1152"/>
      <c r="P55" s="1153">
        <v>10</v>
      </c>
      <c r="Q55" s="1153"/>
      <c r="R55" s="1152">
        <v>1000</v>
      </c>
      <c r="S55" s="1152">
        <f t="shared" si="0"/>
        <v>0</v>
      </c>
    </row>
    <row r="56" spans="1:21" x14ac:dyDescent="0.2">
      <c r="A56" s="972">
        <v>41</v>
      </c>
      <c r="B56" s="1149">
        <v>42669</v>
      </c>
      <c r="C56" s="1184" t="s">
        <v>192</v>
      </c>
      <c r="D56" s="1082">
        <v>61</v>
      </c>
      <c r="E56" s="1082">
        <v>614</v>
      </c>
      <c r="F56" s="1187"/>
      <c r="G56" s="1082">
        <v>1</v>
      </c>
      <c r="H56" s="1151" t="s">
        <v>1481</v>
      </c>
      <c r="I56" s="1082"/>
      <c r="J56" s="1082" t="s">
        <v>1482</v>
      </c>
      <c r="K56" s="1082"/>
      <c r="L56" s="1156">
        <v>43062.7</v>
      </c>
      <c r="M56" s="1084">
        <v>3</v>
      </c>
      <c r="N56" s="1085">
        <f>IF(M56=0,"N/A",+L56/M56)</f>
        <v>14354.233333333332</v>
      </c>
      <c r="O56" s="1699">
        <f>IF(M56=0,"N/A",+N56/12)</f>
        <v>1196.1861111111109</v>
      </c>
      <c r="P56" s="1086"/>
      <c r="Q56" s="1086">
        <v>6</v>
      </c>
      <c r="R56" s="1085">
        <f>IF(M56=0,"N/A",+N56*P56+O56*Q56)</f>
        <v>7177.116666666665</v>
      </c>
      <c r="S56" s="1085">
        <f t="shared" si="0"/>
        <v>35885.583333333328</v>
      </c>
      <c r="U56" s="18"/>
    </row>
    <row r="57" spans="1:21" x14ac:dyDescent="0.2">
      <c r="A57" s="972">
        <v>42</v>
      </c>
      <c r="B57" s="1149">
        <v>42761</v>
      </c>
      <c r="C57" s="1765">
        <v>42800</v>
      </c>
      <c r="D57" s="1082">
        <v>61</v>
      </c>
      <c r="E57" s="1082" t="s">
        <v>1707</v>
      </c>
      <c r="F57" s="1187"/>
      <c r="G57" s="1082"/>
      <c r="H57" s="1151" t="s">
        <v>1708</v>
      </c>
      <c r="I57" s="1082" t="s">
        <v>1709</v>
      </c>
      <c r="J57" s="1082" t="s">
        <v>1703</v>
      </c>
      <c r="K57" s="1082" t="s">
        <v>201</v>
      </c>
      <c r="L57" s="1156">
        <v>25495.200000000001</v>
      </c>
      <c r="M57" s="1766">
        <v>5</v>
      </c>
      <c r="N57" s="1085">
        <f>IF(M57=0,"N/A",+L57/M57)</f>
        <v>5099.04</v>
      </c>
      <c r="O57" s="1699">
        <f>IF(M57=0,"N/A",+N57/12)</f>
        <v>424.92</v>
      </c>
      <c r="P57" s="1086"/>
      <c r="Q57" s="1086">
        <v>3</v>
      </c>
      <c r="R57" s="1085">
        <f>IF(M57=0,"N/A",+N57*P57+O57*Q57)</f>
        <v>1274.76</v>
      </c>
      <c r="S57" s="1085">
        <f>IF(M57=0,"N/A",+L57-R57)</f>
        <v>24220.440000000002</v>
      </c>
      <c r="U57" s="18"/>
    </row>
    <row r="58" spans="1:21" ht="13.5" x14ac:dyDescent="0.25">
      <c r="A58" s="412"/>
      <c r="B58" s="1063"/>
      <c r="C58" s="1063"/>
      <c r="D58" s="1063"/>
      <c r="E58" s="1063"/>
      <c r="F58" s="1063"/>
      <c r="G58" s="408"/>
      <c r="H58" s="412"/>
      <c r="I58" s="1063"/>
      <c r="J58" s="412"/>
      <c r="K58" s="1063"/>
      <c r="L58" s="1838">
        <f>SUM(L17:L57)</f>
        <v>428143.31</v>
      </c>
      <c r="M58" s="1838"/>
      <c r="N58" s="1085">
        <f>SUM(N17:N57)</f>
        <v>71147.13033333332</v>
      </c>
      <c r="O58" s="1085">
        <f>SUM(O17:O57)</f>
        <v>5928.927527777777</v>
      </c>
      <c r="P58" s="1839"/>
      <c r="Q58" s="1837"/>
      <c r="R58" s="1066">
        <f>SUM(R17:R57)</f>
        <v>248970.05238888893</v>
      </c>
      <c r="S58" s="1066">
        <f>SUM(S17:S57)</f>
        <v>179173.2576111111</v>
      </c>
      <c r="T58" s="18">
        <f>SUM(R58:S58)</f>
        <v>428143.31000000006</v>
      </c>
      <c r="U58" s="18"/>
    </row>
    <row r="59" spans="1:21" ht="15" x14ac:dyDescent="0.3">
      <c r="A59" s="204"/>
      <c r="B59" s="114"/>
      <c r="C59" s="114"/>
      <c r="D59" s="115"/>
      <c r="E59" s="115"/>
      <c r="F59" s="114"/>
      <c r="G59" s="204"/>
      <c r="H59" s="117"/>
      <c r="I59" s="115"/>
      <c r="J59" s="117"/>
      <c r="K59" s="115"/>
      <c r="L59" s="115"/>
      <c r="M59" s="115"/>
      <c r="N59" s="115"/>
      <c r="O59" s="115"/>
      <c r="P59" s="115"/>
      <c r="Q59" s="115"/>
      <c r="R59" s="115"/>
      <c r="S59" s="118"/>
    </row>
    <row r="60" spans="1:21" ht="15" x14ac:dyDescent="0.3">
      <c r="A60" s="204"/>
      <c r="B60" s="114"/>
      <c r="C60" s="1687">
        <v>611</v>
      </c>
      <c r="D60" s="1673">
        <v>101.6</v>
      </c>
      <c r="E60" s="115"/>
      <c r="F60" s="114"/>
      <c r="G60" s="204"/>
      <c r="H60" s="117"/>
      <c r="I60" s="115"/>
      <c r="J60" s="117"/>
      <c r="K60" s="115"/>
      <c r="L60" s="115"/>
      <c r="N60" s="115"/>
      <c r="O60" s="115"/>
      <c r="P60" s="115"/>
      <c r="Q60" s="115"/>
      <c r="R60" s="115"/>
      <c r="S60" s="118"/>
    </row>
    <row r="61" spans="1:21" ht="15" x14ac:dyDescent="0.3">
      <c r="A61" s="204"/>
      <c r="B61" s="114"/>
      <c r="C61" s="1687">
        <v>613</v>
      </c>
      <c r="D61" s="1673">
        <v>2366.3200000000002</v>
      </c>
      <c r="E61" s="115"/>
      <c r="F61" s="114"/>
      <c r="G61" s="204"/>
      <c r="H61" s="117"/>
      <c r="I61" s="115"/>
      <c r="J61" s="117"/>
      <c r="K61" s="115"/>
      <c r="L61" s="115"/>
      <c r="M61" s="115"/>
      <c r="N61" s="115"/>
      <c r="O61" s="115"/>
      <c r="P61" s="115"/>
      <c r="Q61" s="115"/>
      <c r="R61" s="115"/>
      <c r="S61" s="118"/>
    </row>
    <row r="62" spans="1:21" ht="15" x14ac:dyDescent="0.3">
      <c r="A62" s="204"/>
      <c r="B62" s="114"/>
      <c r="C62" s="1687">
        <v>614</v>
      </c>
      <c r="D62" s="1673">
        <v>1621.11</v>
      </c>
      <c r="E62" s="115"/>
      <c r="F62" s="114"/>
      <c r="G62" s="204"/>
      <c r="H62" s="117"/>
      <c r="I62" s="115"/>
      <c r="J62" s="117"/>
      <c r="K62" s="115"/>
      <c r="L62" s="115"/>
      <c r="M62" s="115"/>
      <c r="O62" s="115"/>
      <c r="P62" s="115"/>
      <c r="Q62" s="115"/>
      <c r="R62" s="115"/>
      <c r="S62" s="118"/>
    </row>
    <row r="63" spans="1:21" ht="15" x14ac:dyDescent="0.3">
      <c r="A63" s="204"/>
      <c r="B63" s="114"/>
      <c r="C63" s="1687">
        <v>617</v>
      </c>
      <c r="D63" s="1673">
        <v>807.91</v>
      </c>
      <c r="E63" s="115"/>
      <c r="F63" s="114"/>
      <c r="G63" s="204"/>
      <c r="H63" s="117"/>
      <c r="I63" s="115"/>
      <c r="J63" s="117"/>
      <c r="K63" s="115"/>
      <c r="L63" s="115"/>
      <c r="M63" s="115"/>
      <c r="N63" s="115"/>
      <c r="O63" s="115"/>
      <c r="P63" s="115"/>
      <c r="Q63" s="115"/>
      <c r="R63" s="115"/>
      <c r="S63" s="118"/>
    </row>
    <row r="64" spans="1:21" ht="15" x14ac:dyDescent="0.3">
      <c r="A64" s="204"/>
      <c r="B64" s="114"/>
      <c r="C64" s="1687">
        <v>619</v>
      </c>
      <c r="D64" s="1673">
        <v>253.61</v>
      </c>
      <c r="E64" s="115"/>
      <c r="F64" s="114"/>
      <c r="G64" s="204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4"/>
      <c r="B65" s="114"/>
      <c r="C65" s="1687">
        <v>2656</v>
      </c>
      <c r="D65" s="1673">
        <v>832.56</v>
      </c>
      <c r="E65" s="115"/>
      <c r="F65" s="114"/>
      <c r="G65" s="204"/>
      <c r="H65" s="117"/>
      <c r="I65" s="115"/>
      <c r="J65" s="117"/>
      <c r="K65" s="115"/>
      <c r="L65" s="115"/>
      <c r="M65" s="115"/>
      <c r="N65" s="115"/>
      <c r="O65" s="115"/>
      <c r="P65" s="115"/>
      <c r="Q65" s="115"/>
      <c r="R65" s="115"/>
      <c r="S65" s="118"/>
    </row>
    <row r="66" spans="1:19" ht="15" x14ac:dyDescent="0.3">
      <c r="A66" s="204"/>
      <c r="B66" s="114"/>
      <c r="C66" s="1687"/>
      <c r="D66" s="1701">
        <f>SUM(D60:D65)</f>
        <v>5983.1099999999988</v>
      </c>
      <c r="E66" s="115"/>
      <c r="F66" s="114"/>
      <c r="G66" s="204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s="115" customFormat="1" ht="15" x14ac:dyDescent="0.3">
      <c r="A67" s="1881" t="s">
        <v>51</v>
      </c>
      <c r="B67" s="1881"/>
      <c r="C67" s="1881"/>
      <c r="D67" s="1881"/>
      <c r="E67" s="1881"/>
      <c r="F67" s="1881"/>
      <c r="G67" s="1881"/>
      <c r="H67" s="116"/>
      <c r="I67" s="1882" t="s">
        <v>1622</v>
      </c>
      <c r="J67" s="1882"/>
      <c r="K67" s="1882"/>
      <c r="L67" s="1882"/>
      <c r="M67" s="1882"/>
      <c r="O67" s="1118"/>
      <c r="P67" s="1881" t="s">
        <v>1623</v>
      </c>
      <c r="Q67" s="1881"/>
      <c r="R67" s="1881"/>
      <c r="S67" s="1881"/>
    </row>
    <row r="68" spans="1:19" ht="15" x14ac:dyDescent="0.3">
      <c r="A68" s="115"/>
      <c r="B68" s="114"/>
      <c r="C68" s="114"/>
      <c r="D68" s="115"/>
      <c r="E68" s="115"/>
      <c r="F68" s="114"/>
      <c r="G68" s="204"/>
      <c r="H68" s="117"/>
      <c r="I68" s="115"/>
      <c r="J68" s="117"/>
      <c r="K68" s="115"/>
      <c r="L68" s="115"/>
      <c r="M68" s="115"/>
      <c r="N68" s="115"/>
      <c r="O68" s="118"/>
      <c r="P68" s="115"/>
      <c r="Q68" s="115"/>
      <c r="R68" s="115"/>
      <c r="S68" s="115"/>
    </row>
    <row r="69" spans="1:19" ht="15" x14ac:dyDescent="0.3">
      <c r="A69" s="115"/>
      <c r="B69" s="114"/>
      <c r="C69" s="114"/>
      <c r="D69" s="115"/>
      <c r="E69" s="115"/>
      <c r="F69" s="114"/>
      <c r="G69" s="204"/>
      <c r="H69" s="117"/>
      <c r="I69" s="115"/>
      <c r="J69" s="117"/>
      <c r="K69" s="115"/>
      <c r="L69" s="115"/>
      <c r="M69" s="115"/>
      <c r="N69" s="115"/>
      <c r="O69" s="118"/>
      <c r="P69" s="115"/>
      <c r="Q69" s="115"/>
      <c r="R69" s="115"/>
      <c r="S69" s="115"/>
    </row>
    <row r="70" spans="1:19" ht="15" x14ac:dyDescent="0.3">
      <c r="A70" s="115"/>
      <c r="B70" s="114"/>
      <c r="C70" s="114"/>
      <c r="D70" s="115"/>
      <c r="E70" s="115"/>
      <c r="F70" s="114"/>
      <c r="G70" s="204"/>
      <c r="H70" s="117"/>
      <c r="I70" s="115"/>
      <c r="J70" s="117"/>
      <c r="K70" s="115"/>
      <c r="L70" s="115"/>
      <c r="M70" s="115"/>
      <c r="N70" s="115"/>
      <c r="O70" s="118"/>
      <c r="P70" s="115"/>
      <c r="Q70" s="115"/>
      <c r="R70" s="115"/>
      <c r="S70" s="115"/>
    </row>
    <row r="71" spans="1:19" ht="15" x14ac:dyDescent="0.3">
      <c r="A71" s="115"/>
      <c r="B71" s="114"/>
      <c r="C71" s="114"/>
      <c r="D71" s="115"/>
      <c r="E71" s="115"/>
      <c r="F71" s="114"/>
      <c r="G71" s="204"/>
      <c r="H71" s="117"/>
      <c r="I71" s="115"/>
      <c r="J71" s="117"/>
      <c r="K71" s="115"/>
      <c r="L71" s="115"/>
      <c r="M71" s="115"/>
      <c r="N71" s="115"/>
      <c r="O71" s="118"/>
      <c r="P71" s="115"/>
      <c r="Q71" s="115"/>
      <c r="R71" s="115"/>
      <c r="S71" s="118"/>
    </row>
    <row r="72" spans="1:19" ht="15" x14ac:dyDescent="0.3">
      <c r="B72" s="115"/>
      <c r="C72" s="121"/>
      <c r="D72" s="121"/>
      <c r="E72" s="121"/>
      <c r="F72" s="115"/>
      <c r="G72" s="1878"/>
      <c r="H72" s="1878"/>
      <c r="I72" s="115"/>
      <c r="J72" s="114"/>
      <c r="K72" s="114"/>
      <c r="L72" s="114"/>
      <c r="M72" s="114"/>
      <c r="N72" s="115"/>
      <c r="O72" s="114"/>
      <c r="P72" s="115"/>
      <c r="Q72" s="115"/>
      <c r="R72" s="115"/>
      <c r="S72" s="115"/>
    </row>
  </sheetData>
  <mergeCells count="9">
    <mergeCell ref="G72:H72"/>
    <mergeCell ref="A10:S10"/>
    <mergeCell ref="A9:S9"/>
    <mergeCell ref="A11:S11"/>
    <mergeCell ref="A12:S12"/>
    <mergeCell ref="A13:S13"/>
    <mergeCell ref="A67:G67"/>
    <mergeCell ref="I67:M67"/>
    <mergeCell ref="P67:S67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B35" zoomScale="80" zoomScaleNormal="78" zoomScaleSheetLayoutView="80" workbookViewId="0">
      <selection activeCell="Q60" sqref="Q60"/>
    </sheetView>
  </sheetViews>
  <sheetFormatPr baseColWidth="10" defaultColWidth="9.140625" defaultRowHeight="12.75" x14ac:dyDescent="0.2"/>
  <cols>
    <col min="1" max="1" width="5.85546875" style="1282" customWidth="1"/>
    <col min="2" max="2" width="13" style="1282" customWidth="1"/>
    <col min="3" max="3" width="11.85546875" style="1282" customWidth="1"/>
    <col min="4" max="4" width="10.5703125" style="1282" customWidth="1"/>
    <col min="5" max="5" width="14.7109375" style="1282" customWidth="1"/>
    <col min="6" max="6" width="9.140625" style="1282" customWidth="1"/>
    <col min="7" max="7" width="5.85546875" style="1282" customWidth="1"/>
    <col min="8" max="8" width="40.28515625" style="58" customWidth="1"/>
    <col min="9" max="9" width="8.5703125" style="1282" customWidth="1"/>
    <col min="10" max="10" width="16.5703125" style="1282" customWidth="1"/>
    <col min="11" max="11" width="21.5703125" style="1282" customWidth="1"/>
    <col min="12" max="12" width="17" style="1282" customWidth="1"/>
    <col min="13" max="13" width="6.5703125" style="1282" customWidth="1"/>
    <col min="14" max="14" width="14" style="1282" customWidth="1"/>
    <col min="15" max="15" width="16.140625" style="1282" customWidth="1"/>
    <col min="16" max="16" width="7.85546875" style="1282" customWidth="1"/>
    <col min="17" max="17" width="5.140625" style="1282" customWidth="1"/>
    <col min="18" max="18" width="18" style="1282" customWidth="1"/>
    <col min="19" max="19" width="18.7109375" style="1282" customWidth="1"/>
    <col min="20" max="20" width="9.140625" style="1282"/>
    <col min="21" max="21" width="13.28515625" style="1282" customWidth="1"/>
    <col min="22" max="16384" width="9.140625" style="1282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867" t="s">
        <v>0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ht="28.5" customHeight="1" x14ac:dyDescent="0.2">
      <c r="A14" s="1867"/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2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7" t="s">
        <v>3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19" x14ac:dyDescent="0.2">
      <c r="A17" s="1864" t="s">
        <v>1772</v>
      </c>
      <c r="B17" s="1864"/>
      <c r="C17" s="1864"/>
      <c r="D17" s="1864"/>
      <c r="E17" s="1864"/>
      <c r="F17" s="1864"/>
      <c r="G17" s="1864"/>
      <c r="H17" s="1864"/>
      <c r="I17" s="1864"/>
      <c r="J17" s="1864"/>
      <c r="K17" s="1864"/>
      <c r="L17" s="1864"/>
      <c r="M17" s="1864"/>
      <c r="N17" s="1864"/>
      <c r="O17" s="1864"/>
      <c r="P17" s="1864"/>
      <c r="Q17" s="1864"/>
      <c r="R17" s="1864"/>
      <c r="S17" s="1864"/>
    </row>
    <row r="18" spans="1:19" ht="15" x14ac:dyDescent="0.3">
      <c r="A18" s="80"/>
      <c r="B18" s="80"/>
      <c r="C18" s="80"/>
      <c r="D18" s="80"/>
      <c r="E18" s="80"/>
      <c r="F18" s="80"/>
      <c r="G18" s="80"/>
      <c r="H18" s="1166"/>
      <c r="I18" s="80"/>
      <c r="J18" s="80"/>
      <c r="K18" s="80"/>
      <c r="L18" s="80"/>
      <c r="M18" s="1283"/>
      <c r="N18" s="1283"/>
      <c r="O18" s="1283"/>
      <c r="P18" s="1283"/>
      <c r="Q18" s="1283"/>
      <c r="R18" s="1283"/>
      <c r="S18" s="1283"/>
    </row>
    <row r="19" spans="1:19" ht="48" x14ac:dyDescent="0.2">
      <c r="A19" s="229" t="s">
        <v>4</v>
      </c>
      <c r="B19" s="229" t="s">
        <v>5</v>
      </c>
      <c r="C19" s="230" t="s">
        <v>1629</v>
      </c>
      <c r="D19" s="230" t="s">
        <v>7</v>
      </c>
      <c r="E19" s="230" t="s">
        <v>1614</v>
      </c>
      <c r="F19" s="229" t="s">
        <v>9</v>
      </c>
      <c r="G19" s="229" t="s">
        <v>10</v>
      </c>
      <c r="H19" s="987" t="s">
        <v>11</v>
      </c>
      <c r="I19" s="229" t="s">
        <v>12</v>
      </c>
      <c r="J19" s="229" t="s">
        <v>13</v>
      </c>
      <c r="K19" s="229" t="s">
        <v>820</v>
      </c>
      <c r="L19" s="987" t="s">
        <v>1615</v>
      </c>
      <c r="M19" s="1405" t="s">
        <v>1618</v>
      </c>
      <c r="N19" s="1278" t="s">
        <v>1617</v>
      </c>
      <c r="O19" s="1278" t="s">
        <v>1616</v>
      </c>
      <c r="P19" s="1277" t="s">
        <v>1620</v>
      </c>
      <c r="Q19" s="1278" t="s">
        <v>1619</v>
      </c>
      <c r="R19" s="1277" t="s">
        <v>1736</v>
      </c>
      <c r="S19" s="1277" t="s">
        <v>1621</v>
      </c>
    </row>
    <row r="20" spans="1:19" ht="15.75" x14ac:dyDescent="0.25">
      <c r="A20" s="223">
        <v>1</v>
      </c>
      <c r="B20" s="799">
        <v>2</v>
      </c>
      <c r="C20" s="799">
        <v>3</v>
      </c>
      <c r="D20" s="799">
        <v>4</v>
      </c>
      <c r="E20" s="799">
        <v>5</v>
      </c>
      <c r="F20" s="799">
        <v>6</v>
      </c>
      <c r="G20" s="799">
        <v>7</v>
      </c>
      <c r="H20" s="1365">
        <v>8</v>
      </c>
      <c r="I20" s="799">
        <v>9</v>
      </c>
      <c r="J20" s="799">
        <v>10</v>
      </c>
      <c r="K20" s="799">
        <v>11</v>
      </c>
      <c r="L20" s="799">
        <v>12</v>
      </c>
      <c r="M20" s="799">
        <v>13</v>
      </c>
      <c r="N20" s="799">
        <v>14</v>
      </c>
      <c r="O20" s="799">
        <v>15</v>
      </c>
      <c r="P20" s="799">
        <v>16</v>
      </c>
      <c r="Q20" s="799">
        <v>17</v>
      </c>
      <c r="R20" s="799">
        <v>18</v>
      </c>
      <c r="S20" s="799">
        <v>19</v>
      </c>
    </row>
    <row r="21" spans="1:19" ht="15.75" x14ac:dyDescent="0.2">
      <c r="A21" s="966">
        <v>1</v>
      </c>
      <c r="B21" s="1311">
        <v>41486</v>
      </c>
      <c r="C21" s="1419" t="s">
        <v>157</v>
      </c>
      <c r="D21" s="1313">
        <v>61</v>
      </c>
      <c r="E21" s="1313">
        <v>616</v>
      </c>
      <c r="F21" s="1337"/>
      <c r="G21" s="1313">
        <v>1</v>
      </c>
      <c r="H21" s="1315" t="s">
        <v>308</v>
      </c>
      <c r="I21" s="1337"/>
      <c r="J21" s="1313" t="s">
        <v>1005</v>
      </c>
      <c r="K21" s="1313" t="s">
        <v>1575</v>
      </c>
      <c r="L21" s="1317">
        <v>5900</v>
      </c>
      <c r="M21" s="1328">
        <v>3</v>
      </c>
      <c r="N21" s="1695"/>
      <c r="O21" s="1319"/>
      <c r="P21" s="1320">
        <v>3</v>
      </c>
      <c r="Q21" s="1320"/>
      <c r="R21" s="1319">
        <v>5900</v>
      </c>
      <c r="S21" s="1319">
        <f t="shared" ref="S21:S59" si="0">IF(M21=0,"N/A",+L21-R21)</f>
        <v>0</v>
      </c>
    </row>
    <row r="22" spans="1:19" ht="15.75" x14ac:dyDescent="0.2">
      <c r="A22" s="966">
        <v>2</v>
      </c>
      <c r="B22" s="1311">
        <v>40015</v>
      </c>
      <c r="C22" s="1419" t="s">
        <v>157</v>
      </c>
      <c r="D22" s="1313">
        <v>61</v>
      </c>
      <c r="E22" s="1313">
        <v>614</v>
      </c>
      <c r="F22" s="1314"/>
      <c r="G22" s="1313">
        <v>1</v>
      </c>
      <c r="H22" s="1315" t="s">
        <v>126</v>
      </c>
      <c r="I22" s="1337"/>
      <c r="J22" s="1313" t="s">
        <v>418</v>
      </c>
      <c r="K22" s="1313" t="s">
        <v>934</v>
      </c>
      <c r="L22" s="1317">
        <v>6656.08</v>
      </c>
      <c r="M22" s="1318">
        <v>3</v>
      </c>
      <c r="N22" s="1695"/>
      <c r="O22" s="1319"/>
      <c r="P22" s="1320">
        <v>3</v>
      </c>
      <c r="Q22" s="1320"/>
      <c r="R22" s="1319">
        <v>6656.08</v>
      </c>
      <c r="S22" s="1319">
        <f t="shared" si="0"/>
        <v>0</v>
      </c>
    </row>
    <row r="23" spans="1:19" ht="15.75" x14ac:dyDescent="0.2">
      <c r="A23" s="966">
        <v>3</v>
      </c>
      <c r="B23" s="1311">
        <v>40008</v>
      </c>
      <c r="C23" s="1419" t="s">
        <v>157</v>
      </c>
      <c r="D23" s="1313">
        <v>61</v>
      </c>
      <c r="E23" s="1313">
        <v>614</v>
      </c>
      <c r="F23" s="1314"/>
      <c r="G23" s="1313">
        <v>1</v>
      </c>
      <c r="H23" s="1315" t="s">
        <v>88</v>
      </c>
      <c r="I23" s="1337"/>
      <c r="J23" s="1313" t="s">
        <v>419</v>
      </c>
      <c r="K23" s="1313" t="s">
        <v>934</v>
      </c>
      <c r="L23" s="1317">
        <v>186.76</v>
      </c>
      <c r="M23" s="1318">
        <v>3</v>
      </c>
      <c r="N23" s="1695"/>
      <c r="O23" s="1319"/>
      <c r="P23" s="1320">
        <v>3</v>
      </c>
      <c r="Q23" s="1320"/>
      <c r="R23" s="1319">
        <v>186.76</v>
      </c>
      <c r="S23" s="1319">
        <f t="shared" si="0"/>
        <v>0</v>
      </c>
    </row>
    <row r="24" spans="1:19" ht="15.75" x14ac:dyDescent="0.2">
      <c r="A24" s="966">
        <v>4</v>
      </c>
      <c r="B24" s="1311">
        <v>40008</v>
      </c>
      <c r="C24" s="1419" t="s">
        <v>157</v>
      </c>
      <c r="D24" s="1313">
        <v>61</v>
      </c>
      <c r="E24" s="1313">
        <v>614</v>
      </c>
      <c r="F24" s="1314"/>
      <c r="G24" s="1313">
        <v>2</v>
      </c>
      <c r="H24" s="1315" t="s">
        <v>340</v>
      </c>
      <c r="I24" s="1337"/>
      <c r="J24" s="1313" t="s">
        <v>73</v>
      </c>
      <c r="K24" s="1313" t="s">
        <v>934</v>
      </c>
      <c r="L24" s="1317">
        <v>415.28</v>
      </c>
      <c r="M24" s="1318">
        <v>3</v>
      </c>
      <c r="N24" s="1695"/>
      <c r="O24" s="1319"/>
      <c r="P24" s="1320">
        <v>3</v>
      </c>
      <c r="Q24" s="1320"/>
      <c r="R24" s="1319">
        <v>415.28</v>
      </c>
      <c r="S24" s="1319">
        <f t="shared" si="0"/>
        <v>0</v>
      </c>
    </row>
    <row r="25" spans="1:19" ht="15.75" x14ac:dyDescent="0.2">
      <c r="A25" s="966">
        <v>5</v>
      </c>
      <c r="B25" s="1311">
        <v>41926</v>
      </c>
      <c r="C25" s="1419" t="s">
        <v>157</v>
      </c>
      <c r="D25" s="1420">
        <v>61</v>
      </c>
      <c r="E25" s="1420" t="s">
        <v>1106</v>
      </c>
      <c r="F25" s="1421"/>
      <c r="G25" s="1422">
        <v>1</v>
      </c>
      <c r="H25" s="1423" t="s">
        <v>30</v>
      </c>
      <c r="I25" s="1422"/>
      <c r="J25" s="1422" t="s">
        <v>129</v>
      </c>
      <c r="K25" s="1313" t="s">
        <v>165</v>
      </c>
      <c r="L25" s="1424">
        <v>3127</v>
      </c>
      <c r="M25" s="1377">
        <v>3</v>
      </c>
      <c r="N25" s="1321">
        <f>IF(M25=0,"N/A",+L25/M25)</f>
        <v>1042.3333333333333</v>
      </c>
      <c r="O25" s="1693">
        <f>IF(M25=0,"N/A",+N25/12)</f>
        <v>86.8611111111111</v>
      </c>
      <c r="P25" s="1322">
        <v>2</v>
      </c>
      <c r="Q25" s="1322">
        <v>6</v>
      </c>
      <c r="R25" s="1321">
        <f>IF(M25=0,"N/A",+N25*P25+O25*Q25)</f>
        <v>2605.833333333333</v>
      </c>
      <c r="S25" s="1321">
        <f t="shared" si="0"/>
        <v>521.16666666666697</v>
      </c>
    </row>
    <row r="26" spans="1:19" ht="15.75" x14ac:dyDescent="0.2">
      <c r="A26" s="966">
        <v>6</v>
      </c>
      <c r="B26" s="1311">
        <v>40008</v>
      </c>
      <c r="C26" s="1419" t="s">
        <v>157</v>
      </c>
      <c r="D26" s="1313">
        <v>61</v>
      </c>
      <c r="E26" s="1313">
        <v>614</v>
      </c>
      <c r="F26" s="1314"/>
      <c r="G26" s="1313">
        <v>1</v>
      </c>
      <c r="H26" s="1315" t="s">
        <v>31</v>
      </c>
      <c r="I26" s="1337"/>
      <c r="J26" s="1313" t="s">
        <v>73</v>
      </c>
      <c r="K26" s="1313" t="s">
        <v>934</v>
      </c>
      <c r="L26" s="1317">
        <v>11122.08</v>
      </c>
      <c r="M26" s="1318">
        <v>3</v>
      </c>
      <c r="N26" s="1319"/>
      <c r="O26" s="1319"/>
      <c r="P26" s="1320">
        <v>3</v>
      </c>
      <c r="Q26" s="1320"/>
      <c r="R26" s="1319">
        <v>11122.08</v>
      </c>
      <c r="S26" s="1319">
        <f t="shared" si="0"/>
        <v>0</v>
      </c>
    </row>
    <row r="27" spans="1:19" ht="15.75" x14ac:dyDescent="0.2">
      <c r="A27" s="966">
        <v>7</v>
      </c>
      <c r="B27" s="1331">
        <v>39980</v>
      </c>
      <c r="C27" s="1419" t="s">
        <v>157</v>
      </c>
      <c r="D27" s="1313">
        <v>61</v>
      </c>
      <c r="E27" s="1313">
        <v>617</v>
      </c>
      <c r="F27" s="1313"/>
      <c r="G27" s="1313">
        <v>1</v>
      </c>
      <c r="H27" s="1315" t="s">
        <v>401</v>
      </c>
      <c r="I27" s="1313"/>
      <c r="J27" s="1313"/>
      <c r="K27" s="1313" t="s">
        <v>934</v>
      </c>
      <c r="L27" s="1317">
        <v>7500</v>
      </c>
      <c r="M27" s="1318">
        <v>10</v>
      </c>
      <c r="N27" s="1321">
        <f>IF(M27=0,"N/A",+L27/M27)</f>
        <v>750</v>
      </c>
      <c r="O27" s="1693">
        <f>IF(M27=0,"N/A",+N27/12)</f>
        <v>62.5</v>
      </c>
      <c r="P27" s="1322">
        <v>7</v>
      </c>
      <c r="Q27" s="1322">
        <v>10</v>
      </c>
      <c r="R27" s="1321">
        <f>IF(M27=0,"N/A",+N27*P27+O27*Q27)</f>
        <v>5875</v>
      </c>
      <c r="S27" s="1321">
        <f t="shared" si="0"/>
        <v>1625</v>
      </c>
    </row>
    <row r="28" spans="1:19" ht="15.75" x14ac:dyDescent="0.2">
      <c r="A28" s="966">
        <v>8</v>
      </c>
      <c r="B28" s="1311">
        <v>40008</v>
      </c>
      <c r="C28" s="1419" t="s">
        <v>157</v>
      </c>
      <c r="D28" s="1313">
        <v>61</v>
      </c>
      <c r="E28" s="1313">
        <v>617</v>
      </c>
      <c r="F28" s="1314"/>
      <c r="G28" s="1313">
        <v>1</v>
      </c>
      <c r="H28" s="1315" t="s">
        <v>146</v>
      </c>
      <c r="I28" s="1337"/>
      <c r="J28" s="1313" t="s">
        <v>19</v>
      </c>
      <c r="K28" s="1313" t="s">
        <v>934</v>
      </c>
      <c r="L28" s="1317">
        <v>5567.07</v>
      </c>
      <c r="M28" s="1318">
        <v>10</v>
      </c>
      <c r="N28" s="1321">
        <f>IF(M28=0,"N/A",+L28/M28)</f>
        <v>556.70699999999999</v>
      </c>
      <c r="O28" s="1693">
        <f>IF(M28=0,"N/A",+N28/12)</f>
        <v>46.392249999999997</v>
      </c>
      <c r="P28" s="1322">
        <v>7</v>
      </c>
      <c r="Q28" s="1322">
        <v>9</v>
      </c>
      <c r="R28" s="1321">
        <f>IF(M28=0,"N/A",+N28*P28+O28*Q28)</f>
        <v>4314.4792500000003</v>
      </c>
      <c r="S28" s="1321">
        <f t="shared" si="0"/>
        <v>1252.5907499999994</v>
      </c>
    </row>
    <row r="29" spans="1:19" ht="15.75" x14ac:dyDescent="0.2">
      <c r="A29" s="966">
        <v>9</v>
      </c>
      <c r="B29" s="1345">
        <v>39445</v>
      </c>
      <c r="C29" s="1419" t="s">
        <v>157</v>
      </c>
      <c r="D29" s="1313">
        <v>61</v>
      </c>
      <c r="E29" s="1313">
        <v>617</v>
      </c>
      <c r="F29" s="1314"/>
      <c r="G29" s="1313">
        <v>1</v>
      </c>
      <c r="H29" s="1315" t="s">
        <v>1664</v>
      </c>
      <c r="I29" s="1313"/>
      <c r="J29" s="1381"/>
      <c r="K29" s="1313" t="s">
        <v>934</v>
      </c>
      <c r="L29" s="1317">
        <v>1780</v>
      </c>
      <c r="M29" s="1318">
        <v>10</v>
      </c>
      <c r="N29" s="1321">
        <f>IF(M29=0,"N/A",+L29/M29)</f>
        <v>178</v>
      </c>
      <c r="O29" s="1693">
        <f>IF(M29=0,"N/A",+N29/12)</f>
        <v>14.833333333333334</v>
      </c>
      <c r="P29" s="1322">
        <v>7</v>
      </c>
      <c r="Q29" s="1322">
        <v>4</v>
      </c>
      <c r="R29" s="1321">
        <f>IF(M29=0,"N/A",+N29*P29+O29*Q29)</f>
        <v>1305.3333333333333</v>
      </c>
      <c r="S29" s="1321">
        <f t="shared" si="0"/>
        <v>474.66666666666674</v>
      </c>
    </row>
    <row r="30" spans="1:19" ht="15.75" x14ac:dyDescent="0.2">
      <c r="A30" s="966">
        <v>10</v>
      </c>
      <c r="B30" s="1311">
        <v>39660</v>
      </c>
      <c r="C30" s="1419" t="s">
        <v>157</v>
      </c>
      <c r="D30" s="1313">
        <v>61</v>
      </c>
      <c r="E30" s="1313">
        <v>617</v>
      </c>
      <c r="F30" s="1314"/>
      <c r="G30" s="1313">
        <v>1</v>
      </c>
      <c r="H30" s="1315" t="s">
        <v>85</v>
      </c>
      <c r="I30" s="1313"/>
      <c r="J30" s="1313" t="s">
        <v>19</v>
      </c>
      <c r="K30" s="1313" t="s">
        <v>934</v>
      </c>
      <c r="L30" s="1317">
        <v>3335</v>
      </c>
      <c r="M30" s="1318">
        <v>10</v>
      </c>
      <c r="N30" s="1321">
        <f>IF(M30=0,"N/A",+L30/M30)</f>
        <v>333.5</v>
      </c>
      <c r="O30" s="1693">
        <f>IF(M30=0,"N/A",+N30/12)</f>
        <v>27.791666666666668</v>
      </c>
      <c r="P30" s="1322">
        <v>8</v>
      </c>
      <c r="Q30" s="1322">
        <v>9</v>
      </c>
      <c r="R30" s="1321">
        <f>IF(M30=0,"N/A",+N30*P30+O30*Q30)</f>
        <v>2918.125</v>
      </c>
      <c r="S30" s="1321">
        <f t="shared" si="0"/>
        <v>416.875</v>
      </c>
    </row>
    <row r="31" spans="1:19" ht="15.75" x14ac:dyDescent="0.2">
      <c r="A31" s="966">
        <v>11</v>
      </c>
      <c r="B31" s="1311">
        <v>40546</v>
      </c>
      <c r="C31" s="1419" t="s">
        <v>157</v>
      </c>
      <c r="D31" s="1313">
        <v>61</v>
      </c>
      <c r="E31" s="1313">
        <v>617</v>
      </c>
      <c r="F31" s="1337"/>
      <c r="G31" s="1313">
        <v>1</v>
      </c>
      <c r="H31" s="1315" t="s">
        <v>691</v>
      </c>
      <c r="I31" s="1313" t="s">
        <v>692</v>
      </c>
      <c r="J31" s="1313" t="s">
        <v>543</v>
      </c>
      <c r="K31" s="1313" t="s">
        <v>934</v>
      </c>
      <c r="L31" s="1334">
        <v>5505</v>
      </c>
      <c r="M31" s="1318">
        <v>5</v>
      </c>
      <c r="N31" s="1476"/>
      <c r="O31" s="1476"/>
      <c r="P31" s="1802">
        <v>5</v>
      </c>
      <c r="Q31" s="1802"/>
      <c r="R31" s="1476">
        <v>5505</v>
      </c>
      <c r="S31" s="1321">
        <f>IF(M31=0,"N/A",+L31-R31)</f>
        <v>0</v>
      </c>
    </row>
    <row r="32" spans="1:19" ht="15.75" x14ac:dyDescent="0.2">
      <c r="A32" s="966">
        <v>12</v>
      </c>
      <c r="B32" s="1311">
        <v>42335</v>
      </c>
      <c r="C32" s="1419" t="s">
        <v>157</v>
      </c>
      <c r="D32" s="1313">
        <v>61</v>
      </c>
      <c r="E32" s="1313" t="s">
        <v>1115</v>
      </c>
      <c r="F32" s="1337"/>
      <c r="G32" s="1313">
        <v>1</v>
      </c>
      <c r="H32" s="1315" t="s">
        <v>139</v>
      </c>
      <c r="I32" s="1313" t="s">
        <v>1224</v>
      </c>
      <c r="J32" s="1313" t="s">
        <v>42</v>
      </c>
      <c r="K32" s="1313" t="s">
        <v>934</v>
      </c>
      <c r="L32" s="1334">
        <v>5782</v>
      </c>
      <c r="M32" s="1318">
        <v>10</v>
      </c>
      <c r="N32" s="1321">
        <f>IF(M32=0,"N/A",+L32/M32)</f>
        <v>578.20000000000005</v>
      </c>
      <c r="O32" s="1693">
        <f>IF(M32=0,"N/A",+N32/12)</f>
        <v>48.183333333333337</v>
      </c>
      <c r="P32" s="1322">
        <v>1</v>
      </c>
      <c r="Q32" s="1322">
        <v>5</v>
      </c>
      <c r="R32" s="1321">
        <f>IF(M32=0,"N/A",+N32*P32+O32*Q32)</f>
        <v>819.11666666666679</v>
      </c>
      <c r="S32" s="1321">
        <f>IF(M32=0,"N/A",+L32-R32)</f>
        <v>4962.8833333333332</v>
      </c>
    </row>
    <row r="33" spans="1:19" ht="15.75" x14ac:dyDescent="0.2">
      <c r="A33" s="966">
        <v>13</v>
      </c>
      <c r="B33" s="1311">
        <v>42075</v>
      </c>
      <c r="C33" s="1419" t="s">
        <v>157</v>
      </c>
      <c r="D33" s="1313">
        <v>61</v>
      </c>
      <c r="E33" s="1313">
        <v>614</v>
      </c>
      <c r="F33" s="1337"/>
      <c r="G33" s="1313">
        <v>1</v>
      </c>
      <c r="H33" s="1315" t="s">
        <v>1225</v>
      </c>
      <c r="I33" s="1313"/>
      <c r="J33" s="1313" t="s">
        <v>129</v>
      </c>
      <c r="K33" s="1313" t="s">
        <v>165</v>
      </c>
      <c r="L33" s="1334">
        <v>2906</v>
      </c>
      <c r="M33" s="1318">
        <v>3</v>
      </c>
      <c r="N33" s="1321">
        <f t="shared" ref="N33:N39" si="1">IF(M33=0,"N/A",+L33/M33)</f>
        <v>968.66666666666663</v>
      </c>
      <c r="O33" s="1693">
        <f>IF(M33=0,"N/A",+N33/12)</f>
        <v>80.722222222222214</v>
      </c>
      <c r="P33" s="1322">
        <v>2</v>
      </c>
      <c r="Q33" s="1322">
        <v>1</v>
      </c>
      <c r="R33" s="1321">
        <f t="shared" ref="R33:R39" si="2">IF(M33=0,"N/A",+N33*P33+O33*Q33)</f>
        <v>2018.0555555555554</v>
      </c>
      <c r="S33" s="1321">
        <f>IF(M33=0,"N/A",+L33-R33)</f>
        <v>887.94444444444457</v>
      </c>
    </row>
    <row r="34" spans="1:19" ht="31.5" x14ac:dyDescent="0.2">
      <c r="A34" s="966">
        <v>14</v>
      </c>
      <c r="B34" s="1311">
        <v>42226</v>
      </c>
      <c r="C34" s="1419" t="s">
        <v>157</v>
      </c>
      <c r="D34" s="1313">
        <v>61</v>
      </c>
      <c r="E34" s="1313" t="s">
        <v>1226</v>
      </c>
      <c r="F34" s="1337"/>
      <c r="G34" s="1313">
        <v>1</v>
      </c>
      <c r="H34" s="1315" t="s">
        <v>1227</v>
      </c>
      <c r="I34" s="1313"/>
      <c r="J34" s="1313" t="s">
        <v>240</v>
      </c>
      <c r="K34" s="1313" t="s">
        <v>934</v>
      </c>
      <c r="L34" s="1334">
        <v>26500</v>
      </c>
      <c r="M34" s="1318">
        <v>10</v>
      </c>
      <c r="N34" s="1321">
        <f t="shared" si="1"/>
        <v>2650</v>
      </c>
      <c r="O34" s="1693">
        <f>IF(M34=0,"N/A",+N34/12)</f>
        <v>220.83333333333334</v>
      </c>
      <c r="P34" s="1322">
        <v>1</v>
      </c>
      <c r="Q34" s="1322">
        <v>8</v>
      </c>
      <c r="R34" s="1321">
        <f t="shared" si="2"/>
        <v>4416.666666666667</v>
      </c>
      <c r="S34" s="1321">
        <f t="shared" ref="S34:S39" si="3">IF(M34=0,"N/A",+L34-R34)</f>
        <v>22083.333333333332</v>
      </c>
    </row>
    <row r="35" spans="1:19" ht="15.75" x14ac:dyDescent="0.2">
      <c r="A35" s="966">
        <v>15</v>
      </c>
      <c r="B35" s="1311">
        <v>36858</v>
      </c>
      <c r="C35" s="1419" t="s">
        <v>157</v>
      </c>
      <c r="D35" s="1313">
        <v>61</v>
      </c>
      <c r="E35" s="1313">
        <v>617</v>
      </c>
      <c r="F35" s="1314"/>
      <c r="G35" s="1313">
        <v>1</v>
      </c>
      <c r="H35" s="1315" t="s">
        <v>160</v>
      </c>
      <c r="I35" s="1313"/>
      <c r="J35" s="1313" t="s">
        <v>161</v>
      </c>
      <c r="K35" s="1313" t="s">
        <v>934</v>
      </c>
      <c r="L35" s="1317">
        <v>980</v>
      </c>
      <c r="M35" s="1318">
        <v>10</v>
      </c>
      <c r="N35" s="1476"/>
      <c r="O35" s="1476"/>
      <c r="P35" s="1802">
        <v>10</v>
      </c>
      <c r="Q35" s="1802"/>
      <c r="R35" s="1476">
        <v>980</v>
      </c>
      <c r="S35" s="1321">
        <f t="shared" si="3"/>
        <v>0</v>
      </c>
    </row>
    <row r="36" spans="1:19" ht="15.75" x14ac:dyDescent="0.2">
      <c r="A36" s="966">
        <v>16</v>
      </c>
      <c r="B36" s="1311">
        <v>36889</v>
      </c>
      <c r="C36" s="1419" t="s">
        <v>157</v>
      </c>
      <c r="D36" s="1313">
        <v>61</v>
      </c>
      <c r="E36" s="1313">
        <v>617</v>
      </c>
      <c r="F36" s="1314"/>
      <c r="G36" s="1313">
        <v>1</v>
      </c>
      <c r="H36" s="1315" t="s">
        <v>139</v>
      </c>
      <c r="I36" s="1313" t="s">
        <v>164</v>
      </c>
      <c r="J36" s="1313" t="s">
        <v>42</v>
      </c>
      <c r="K36" s="1313" t="s">
        <v>165</v>
      </c>
      <c r="L36" s="1317">
        <v>3259.99</v>
      </c>
      <c r="M36" s="1318">
        <v>10</v>
      </c>
      <c r="N36" s="1476"/>
      <c r="O36" s="1476"/>
      <c r="P36" s="1802">
        <v>10</v>
      </c>
      <c r="Q36" s="1802"/>
      <c r="R36" s="1476">
        <v>3259.99</v>
      </c>
      <c r="S36" s="1321">
        <f t="shared" si="3"/>
        <v>0</v>
      </c>
    </row>
    <row r="37" spans="1:19" ht="15.75" x14ac:dyDescent="0.2">
      <c r="A37" s="966">
        <v>17</v>
      </c>
      <c r="B37" s="1311">
        <v>39224</v>
      </c>
      <c r="C37" s="1419" t="s">
        <v>157</v>
      </c>
      <c r="D37" s="1313">
        <v>61</v>
      </c>
      <c r="E37" s="1313">
        <v>614</v>
      </c>
      <c r="F37" s="1314"/>
      <c r="G37" s="1313">
        <v>2</v>
      </c>
      <c r="H37" s="1315" t="s">
        <v>142</v>
      </c>
      <c r="I37" s="1313"/>
      <c r="J37" s="1313" t="s">
        <v>73</v>
      </c>
      <c r="K37" s="1313" t="s">
        <v>165</v>
      </c>
      <c r="L37" s="1317">
        <v>1282.5999999999999</v>
      </c>
      <c r="M37" s="1318">
        <v>3</v>
      </c>
      <c r="N37" s="1476"/>
      <c r="O37" s="1476"/>
      <c r="P37" s="1802">
        <v>3</v>
      </c>
      <c r="Q37" s="1802" t="s">
        <v>1743</v>
      </c>
      <c r="R37" s="1476">
        <v>1282.5999999999999</v>
      </c>
      <c r="S37" s="1321">
        <f t="shared" si="3"/>
        <v>0</v>
      </c>
    </row>
    <row r="38" spans="1:19" ht="15.75" x14ac:dyDescent="0.2">
      <c r="A38" s="966">
        <v>18</v>
      </c>
      <c r="B38" s="1311">
        <v>41364</v>
      </c>
      <c r="C38" s="1419" t="s">
        <v>157</v>
      </c>
      <c r="D38" s="1313">
        <v>61</v>
      </c>
      <c r="E38" s="1313">
        <v>614</v>
      </c>
      <c r="F38" s="1337"/>
      <c r="G38" s="1313">
        <v>1</v>
      </c>
      <c r="H38" s="1315" t="s">
        <v>126</v>
      </c>
      <c r="I38" s="1337"/>
      <c r="J38" s="1313" t="s">
        <v>118</v>
      </c>
      <c r="K38" s="1313" t="s">
        <v>165</v>
      </c>
      <c r="L38" s="1317">
        <v>7080</v>
      </c>
      <c r="M38" s="1328">
        <v>3</v>
      </c>
      <c r="N38" s="1476"/>
      <c r="O38" s="1476"/>
      <c r="P38" s="1802">
        <v>3</v>
      </c>
      <c r="Q38" s="1802"/>
      <c r="R38" s="1476">
        <v>7080</v>
      </c>
      <c r="S38" s="1321">
        <f t="shared" si="3"/>
        <v>0</v>
      </c>
    </row>
    <row r="39" spans="1:19" ht="31.5" x14ac:dyDescent="0.2">
      <c r="A39" s="966">
        <v>19</v>
      </c>
      <c r="B39" s="1311">
        <v>41990</v>
      </c>
      <c r="C39" s="1419" t="s">
        <v>317</v>
      </c>
      <c r="D39" s="1313">
        <v>61</v>
      </c>
      <c r="E39" s="1313" t="s">
        <v>1107</v>
      </c>
      <c r="F39" s="1314"/>
      <c r="G39" s="1313">
        <v>3</v>
      </c>
      <c r="H39" s="1315" t="s">
        <v>1144</v>
      </c>
      <c r="I39" s="1337"/>
      <c r="J39" s="1313"/>
      <c r="K39" s="1313" t="s">
        <v>934</v>
      </c>
      <c r="L39" s="1317">
        <v>24780</v>
      </c>
      <c r="M39" s="1318">
        <v>10</v>
      </c>
      <c r="N39" s="1321">
        <f t="shared" si="1"/>
        <v>2478</v>
      </c>
      <c r="O39" s="1693">
        <f>IF(M39=0,"N/A",+N39/12)</f>
        <v>206.5</v>
      </c>
      <c r="P39" s="1322">
        <v>2</v>
      </c>
      <c r="Q39" s="1322">
        <v>5</v>
      </c>
      <c r="R39" s="1321">
        <f t="shared" si="2"/>
        <v>5988.5</v>
      </c>
      <c r="S39" s="1321">
        <f t="shared" si="3"/>
        <v>18791.5</v>
      </c>
    </row>
    <row r="40" spans="1:19" ht="15.75" x14ac:dyDescent="0.2">
      <c r="A40" s="966">
        <v>20</v>
      </c>
      <c r="B40" s="1311">
        <v>40977</v>
      </c>
      <c r="C40" s="1419" t="s">
        <v>157</v>
      </c>
      <c r="D40" s="1313">
        <v>61</v>
      </c>
      <c r="E40" s="1313">
        <v>614</v>
      </c>
      <c r="F40" s="1314"/>
      <c r="G40" s="1313">
        <v>1</v>
      </c>
      <c r="H40" s="1315" t="s">
        <v>31</v>
      </c>
      <c r="I40" s="1337"/>
      <c r="J40" s="1313" t="s">
        <v>73</v>
      </c>
      <c r="K40" s="1313" t="s">
        <v>165</v>
      </c>
      <c r="L40" s="1317">
        <v>15129.5</v>
      </c>
      <c r="M40" s="1318">
        <v>3</v>
      </c>
      <c r="N40" s="1319">
        <v>0</v>
      </c>
      <c r="O40" s="1319">
        <f>IF(M40=0,"N/A",+N40/12)</f>
        <v>0</v>
      </c>
      <c r="P40" s="1320">
        <v>3</v>
      </c>
      <c r="Q40" s="1320"/>
      <c r="R40" s="1319">
        <v>15129.5</v>
      </c>
      <c r="S40" s="1319">
        <f t="shared" si="0"/>
        <v>0</v>
      </c>
    </row>
    <row r="41" spans="1:19" ht="31.5" x14ac:dyDescent="0.2">
      <c r="A41" s="966">
        <v>21</v>
      </c>
      <c r="B41" s="1311">
        <v>40977</v>
      </c>
      <c r="C41" s="1419" t="s">
        <v>157</v>
      </c>
      <c r="D41" s="1313">
        <v>61</v>
      </c>
      <c r="E41" s="1313">
        <v>614</v>
      </c>
      <c r="F41" s="1314"/>
      <c r="G41" s="1313">
        <v>1</v>
      </c>
      <c r="H41" s="1315" t="s">
        <v>771</v>
      </c>
      <c r="I41" s="1337"/>
      <c r="J41" s="1313" t="s">
        <v>73</v>
      </c>
      <c r="K41" s="1313" t="s">
        <v>165</v>
      </c>
      <c r="L41" s="1317">
        <v>1546</v>
      </c>
      <c r="M41" s="1318">
        <v>3</v>
      </c>
      <c r="N41" s="1319">
        <v>0</v>
      </c>
      <c r="O41" s="1319">
        <f>IF(M41=0,"N/A",+N41/12)</f>
        <v>0</v>
      </c>
      <c r="P41" s="1320">
        <v>3</v>
      </c>
      <c r="Q41" s="1320"/>
      <c r="R41" s="1319">
        <v>1546</v>
      </c>
      <c r="S41" s="1319">
        <f t="shared" si="0"/>
        <v>0</v>
      </c>
    </row>
    <row r="42" spans="1:19" ht="15.75" x14ac:dyDescent="0.2">
      <c r="A42" s="966">
        <v>22</v>
      </c>
      <c r="B42" s="1311">
        <v>39224</v>
      </c>
      <c r="C42" s="1419" t="s">
        <v>157</v>
      </c>
      <c r="D42" s="1313">
        <v>61</v>
      </c>
      <c r="E42" s="1313">
        <v>614</v>
      </c>
      <c r="F42" s="1314"/>
      <c r="G42" s="1313">
        <v>1</v>
      </c>
      <c r="H42" s="1315" t="s">
        <v>166</v>
      </c>
      <c r="I42" s="1313"/>
      <c r="J42" s="1313" t="s">
        <v>1665</v>
      </c>
      <c r="K42" s="1313" t="s">
        <v>165</v>
      </c>
      <c r="L42" s="1317">
        <v>14443.04</v>
      </c>
      <c r="M42" s="1318">
        <v>3</v>
      </c>
      <c r="N42" s="1319"/>
      <c r="O42" s="1319"/>
      <c r="P42" s="1320">
        <v>3</v>
      </c>
      <c r="Q42" s="1320"/>
      <c r="R42" s="1319">
        <v>14443.04</v>
      </c>
      <c r="S42" s="1319">
        <f t="shared" si="0"/>
        <v>0</v>
      </c>
    </row>
    <row r="43" spans="1:19" ht="15.75" x14ac:dyDescent="0.2">
      <c r="A43" s="966">
        <v>23</v>
      </c>
      <c r="B43" s="1311">
        <v>38772</v>
      </c>
      <c r="C43" s="1419" t="s">
        <v>157</v>
      </c>
      <c r="D43" s="1313">
        <v>61</v>
      </c>
      <c r="E43" s="1313">
        <v>617</v>
      </c>
      <c r="F43" s="1314"/>
      <c r="G43" s="1313">
        <v>1</v>
      </c>
      <c r="H43" s="1315" t="s">
        <v>168</v>
      </c>
      <c r="I43" s="1313"/>
      <c r="J43" s="1313" t="s">
        <v>19</v>
      </c>
      <c r="K43" s="1313" t="s">
        <v>165</v>
      </c>
      <c r="L43" s="1317">
        <v>2177.3000000000002</v>
      </c>
      <c r="M43" s="1318">
        <v>10</v>
      </c>
      <c r="N43" s="1319"/>
      <c r="O43" s="1319"/>
      <c r="P43" s="1320">
        <v>10</v>
      </c>
      <c r="Q43" s="1320"/>
      <c r="R43" s="1319">
        <v>2177.3000000000002</v>
      </c>
      <c r="S43" s="1319">
        <f t="shared" si="0"/>
        <v>0</v>
      </c>
    </row>
    <row r="44" spans="1:19" ht="15.75" x14ac:dyDescent="0.2">
      <c r="A44" s="966">
        <v>24</v>
      </c>
      <c r="B44" s="1311">
        <v>39660</v>
      </c>
      <c r="C44" s="1419" t="s">
        <v>157</v>
      </c>
      <c r="D44" s="1313">
        <v>61</v>
      </c>
      <c r="E44" s="1313">
        <v>617</v>
      </c>
      <c r="F44" s="1314"/>
      <c r="G44" s="1313">
        <v>1</v>
      </c>
      <c r="H44" s="1315" t="s">
        <v>85</v>
      </c>
      <c r="I44" s="1313"/>
      <c r="J44" s="1313" t="s">
        <v>19</v>
      </c>
      <c r="K44" s="1313" t="s">
        <v>165</v>
      </c>
      <c r="L44" s="1317">
        <v>3094.88</v>
      </c>
      <c r="M44" s="1318">
        <v>10</v>
      </c>
      <c r="N44" s="1321">
        <f>IF(M44=0,"N/A",+L44/M44)</f>
        <v>309.488</v>
      </c>
      <c r="O44" s="1693">
        <f>IF(M44=0,"N/A",+N44/12)</f>
        <v>25.790666666666667</v>
      </c>
      <c r="P44" s="1322">
        <v>8</v>
      </c>
      <c r="Q44" s="1322">
        <v>9</v>
      </c>
      <c r="R44" s="1321">
        <f>IF(M44=0,"N/A",+N44*P44+O44*Q44)</f>
        <v>2708.02</v>
      </c>
      <c r="S44" s="1321">
        <f t="shared" si="0"/>
        <v>386.86000000000013</v>
      </c>
    </row>
    <row r="45" spans="1:19" ht="15.75" x14ac:dyDescent="0.2">
      <c r="A45" s="966">
        <v>25</v>
      </c>
      <c r="B45" s="1311">
        <v>37015</v>
      </c>
      <c r="C45" s="1419" t="s">
        <v>157</v>
      </c>
      <c r="D45" s="1313">
        <v>61</v>
      </c>
      <c r="E45" s="1313">
        <v>617</v>
      </c>
      <c r="F45" s="1314"/>
      <c r="G45" s="1313">
        <v>1</v>
      </c>
      <c r="H45" s="1315" t="s">
        <v>158</v>
      </c>
      <c r="I45" s="1313"/>
      <c r="J45" s="1313" t="s">
        <v>19</v>
      </c>
      <c r="K45" s="1313" t="s">
        <v>165</v>
      </c>
      <c r="L45" s="1317">
        <v>2494</v>
      </c>
      <c r="M45" s="1318">
        <v>10</v>
      </c>
      <c r="N45" s="1319"/>
      <c r="O45" s="1695"/>
      <c r="P45" s="1320">
        <v>10</v>
      </c>
      <c r="Q45" s="1320"/>
      <c r="R45" s="1319">
        <v>2494</v>
      </c>
      <c r="S45" s="1319">
        <f t="shared" si="0"/>
        <v>0</v>
      </c>
    </row>
    <row r="46" spans="1:19" ht="15.75" x14ac:dyDescent="0.2">
      <c r="A46" s="966">
        <v>26</v>
      </c>
      <c r="B46" s="1311">
        <v>37096</v>
      </c>
      <c r="C46" s="1419" t="s">
        <v>157</v>
      </c>
      <c r="D46" s="1313">
        <v>61</v>
      </c>
      <c r="E46" s="1313">
        <v>617</v>
      </c>
      <c r="F46" s="1314"/>
      <c r="G46" s="1313">
        <v>1</v>
      </c>
      <c r="H46" s="1315" t="s">
        <v>25</v>
      </c>
      <c r="I46" s="1313"/>
      <c r="J46" s="1313" t="s">
        <v>19</v>
      </c>
      <c r="K46" s="1313" t="s">
        <v>165</v>
      </c>
      <c r="L46" s="1317">
        <v>2508.8000000000002</v>
      </c>
      <c r="M46" s="1318">
        <v>10</v>
      </c>
      <c r="N46" s="1319"/>
      <c r="O46" s="1695"/>
      <c r="P46" s="1320">
        <v>10</v>
      </c>
      <c r="Q46" s="1320"/>
      <c r="R46" s="1319">
        <v>2508.8000000000002</v>
      </c>
      <c r="S46" s="1319">
        <f t="shared" si="0"/>
        <v>0</v>
      </c>
    </row>
    <row r="47" spans="1:19" ht="15.75" x14ac:dyDescent="0.2">
      <c r="A47" s="966">
        <v>27</v>
      </c>
      <c r="B47" s="1311">
        <v>38013</v>
      </c>
      <c r="C47" s="1419" t="s">
        <v>157</v>
      </c>
      <c r="D47" s="1313">
        <v>61</v>
      </c>
      <c r="E47" s="1313">
        <v>617</v>
      </c>
      <c r="F47" s="1314">
        <v>127825</v>
      </c>
      <c r="G47" s="1313">
        <v>1</v>
      </c>
      <c r="H47" s="1315" t="s">
        <v>25</v>
      </c>
      <c r="I47" s="1313"/>
      <c r="J47" s="1313" t="s">
        <v>19</v>
      </c>
      <c r="K47" s="1313" t="s">
        <v>165</v>
      </c>
      <c r="L47" s="1317">
        <v>4714.9399999999996</v>
      </c>
      <c r="M47" s="1318">
        <v>10</v>
      </c>
      <c r="N47" s="1425"/>
      <c r="O47" s="1803"/>
      <c r="P47" s="1426">
        <v>10</v>
      </c>
      <c r="Q47" s="1426"/>
      <c r="R47" s="1425">
        <v>4714.9399999999996</v>
      </c>
      <c r="S47" s="1425">
        <f t="shared" si="0"/>
        <v>0</v>
      </c>
    </row>
    <row r="48" spans="1:19" ht="15.75" x14ac:dyDescent="0.2">
      <c r="A48" s="966">
        <v>28</v>
      </c>
      <c r="B48" s="1311">
        <v>37096</v>
      </c>
      <c r="C48" s="1419" t="s">
        <v>157</v>
      </c>
      <c r="D48" s="1313">
        <v>61</v>
      </c>
      <c r="E48" s="1313">
        <v>617</v>
      </c>
      <c r="F48" s="1314">
        <v>127826</v>
      </c>
      <c r="G48" s="1313">
        <v>1</v>
      </c>
      <c r="H48" s="1315" t="s">
        <v>25</v>
      </c>
      <c r="I48" s="1313"/>
      <c r="J48" s="1381" t="s">
        <v>19</v>
      </c>
      <c r="K48" s="1313" t="s">
        <v>165</v>
      </c>
      <c r="L48" s="1317">
        <v>2508.8000000000002</v>
      </c>
      <c r="M48" s="1318">
        <v>10</v>
      </c>
      <c r="N48" s="1319"/>
      <c r="O48" s="1695"/>
      <c r="P48" s="1320">
        <v>10</v>
      </c>
      <c r="Q48" s="1320"/>
      <c r="R48" s="1319">
        <v>2508.8000000000002</v>
      </c>
      <c r="S48" s="1319">
        <f t="shared" si="0"/>
        <v>0</v>
      </c>
    </row>
    <row r="49" spans="1:21" ht="15.75" x14ac:dyDescent="0.2">
      <c r="A49" s="966">
        <v>29</v>
      </c>
      <c r="B49" s="1311">
        <v>40847</v>
      </c>
      <c r="C49" s="1419" t="s">
        <v>157</v>
      </c>
      <c r="D49" s="1313">
        <v>61</v>
      </c>
      <c r="E49" s="1313">
        <v>617</v>
      </c>
      <c r="F49" s="1337"/>
      <c r="G49" s="1313">
        <v>1</v>
      </c>
      <c r="H49" s="1315" t="s">
        <v>25</v>
      </c>
      <c r="I49" s="1337"/>
      <c r="J49" s="1381" t="s">
        <v>19</v>
      </c>
      <c r="K49" s="1313" t="s">
        <v>165</v>
      </c>
      <c r="L49" s="1334">
        <v>6264</v>
      </c>
      <c r="M49" s="1318">
        <v>10</v>
      </c>
      <c r="N49" s="1321">
        <f>IF(M49=0,"N/A",+L49/M49)</f>
        <v>626.4</v>
      </c>
      <c r="O49" s="1693">
        <f>IF(M49=0,"N/A",+N49/12)</f>
        <v>52.199999999999996</v>
      </c>
      <c r="P49" s="1322">
        <v>5</v>
      </c>
      <c r="Q49" s="1322">
        <v>6</v>
      </c>
      <c r="R49" s="1321">
        <f>IF(M49=0,"N/A",+N49*P49+O49*Q49)</f>
        <v>3445.2</v>
      </c>
      <c r="S49" s="1321">
        <f t="shared" si="0"/>
        <v>2818.8</v>
      </c>
    </row>
    <row r="50" spans="1:21" ht="15.75" x14ac:dyDescent="0.2">
      <c r="A50" s="966">
        <v>30</v>
      </c>
      <c r="B50" s="1311">
        <v>40437</v>
      </c>
      <c r="C50" s="1419" t="s">
        <v>157</v>
      </c>
      <c r="D50" s="1313">
        <v>61</v>
      </c>
      <c r="E50" s="1313">
        <v>617</v>
      </c>
      <c r="F50" s="1337"/>
      <c r="G50" s="1313">
        <v>1</v>
      </c>
      <c r="H50" s="1315" t="s">
        <v>55</v>
      </c>
      <c r="I50" s="1337"/>
      <c r="J50" s="1381" t="s">
        <v>24</v>
      </c>
      <c r="K50" s="1313" t="s">
        <v>165</v>
      </c>
      <c r="L50" s="1334">
        <v>3335</v>
      </c>
      <c r="M50" s="1318">
        <v>10</v>
      </c>
      <c r="N50" s="1321">
        <f>IF(M50=0,"N/A",+L50/M50)</f>
        <v>333.5</v>
      </c>
      <c r="O50" s="1693">
        <f>IF(M50=0,"N/A",+N50/12)</f>
        <v>27.791666666666668</v>
      </c>
      <c r="P50" s="1322">
        <v>6</v>
      </c>
      <c r="Q50" s="1322">
        <v>7</v>
      </c>
      <c r="R50" s="1321">
        <f>IF(M50=0,"N/A",+N50*P50+O50*Q50)</f>
        <v>2195.5416666666665</v>
      </c>
      <c r="S50" s="1321">
        <f t="shared" si="0"/>
        <v>1139.4583333333335</v>
      </c>
    </row>
    <row r="51" spans="1:21" ht="31.5" x14ac:dyDescent="0.2">
      <c r="A51" s="966">
        <v>31</v>
      </c>
      <c r="B51" s="1311">
        <v>36854</v>
      </c>
      <c r="C51" s="1419" t="s">
        <v>157</v>
      </c>
      <c r="D51" s="1313">
        <v>61</v>
      </c>
      <c r="E51" s="1313">
        <v>617</v>
      </c>
      <c r="F51" s="1314">
        <v>127827</v>
      </c>
      <c r="G51" s="1313">
        <v>1</v>
      </c>
      <c r="H51" s="1315" t="s">
        <v>162</v>
      </c>
      <c r="I51" s="1313">
        <v>6715</v>
      </c>
      <c r="J51" s="1313" t="s">
        <v>163</v>
      </c>
      <c r="K51" s="1313" t="s">
        <v>935</v>
      </c>
      <c r="L51" s="1317">
        <v>4000</v>
      </c>
      <c r="M51" s="1318">
        <v>10</v>
      </c>
      <c r="N51" s="1319"/>
      <c r="O51" s="1319"/>
      <c r="P51" s="1320">
        <v>10</v>
      </c>
      <c r="Q51" s="1320"/>
      <c r="R51" s="1319">
        <v>4000</v>
      </c>
      <c r="S51" s="1319">
        <f t="shared" si="0"/>
        <v>0</v>
      </c>
    </row>
    <row r="52" spans="1:21" ht="31.5" x14ac:dyDescent="0.2">
      <c r="A52" s="966">
        <v>32</v>
      </c>
      <c r="B52" s="1427">
        <v>41486</v>
      </c>
      <c r="C52" s="1419" t="s">
        <v>157</v>
      </c>
      <c r="D52" s="1420">
        <v>61</v>
      </c>
      <c r="E52" s="1420">
        <v>617</v>
      </c>
      <c r="F52" s="1420"/>
      <c r="G52" s="1420">
        <v>1</v>
      </c>
      <c r="H52" s="1428" t="s">
        <v>906</v>
      </c>
      <c r="I52" s="1420"/>
      <c r="J52" s="1420"/>
      <c r="K52" s="1313" t="s">
        <v>935</v>
      </c>
      <c r="L52" s="1429">
        <v>4720</v>
      </c>
      <c r="M52" s="1377">
        <v>10</v>
      </c>
      <c r="N52" s="1430">
        <f>IF(M52=0,"N/A",+L52/M52)</f>
        <v>472</v>
      </c>
      <c r="O52" s="1702">
        <f>IF(M52=0,"N/A",+N52/12)</f>
        <v>39.333333333333336</v>
      </c>
      <c r="P52" s="1431">
        <v>3</v>
      </c>
      <c r="Q52" s="1431">
        <v>9</v>
      </c>
      <c r="R52" s="1430">
        <f>IF(M52=0,"N/A",+N52*P52+O52*Q52)</f>
        <v>1770</v>
      </c>
      <c r="S52" s="1430">
        <f t="shared" si="0"/>
        <v>2950</v>
      </c>
    </row>
    <row r="53" spans="1:21" ht="15.75" x14ac:dyDescent="0.2">
      <c r="A53" s="966">
        <v>33</v>
      </c>
      <c r="B53" s="1432">
        <v>39660</v>
      </c>
      <c r="C53" s="1419" t="s">
        <v>157</v>
      </c>
      <c r="D53" s="1422">
        <v>61</v>
      </c>
      <c r="E53" s="1422">
        <v>617</v>
      </c>
      <c r="F53" s="1433"/>
      <c r="G53" s="1422">
        <v>1</v>
      </c>
      <c r="H53" s="1434" t="s">
        <v>85</v>
      </c>
      <c r="I53" s="1422"/>
      <c r="J53" s="1422" t="s">
        <v>19</v>
      </c>
      <c r="K53" s="1313" t="s">
        <v>935</v>
      </c>
      <c r="L53" s="1424">
        <v>3335</v>
      </c>
      <c r="M53" s="1377">
        <v>10</v>
      </c>
      <c r="N53" s="1430">
        <f>IF(M53=0,"N/A",+L53/M53)</f>
        <v>333.5</v>
      </c>
      <c r="O53" s="1702">
        <f>IF(M53=0,"N/A",+N53/12)</f>
        <v>27.791666666666668</v>
      </c>
      <c r="P53" s="1435">
        <v>8</v>
      </c>
      <c r="Q53" s="1435">
        <v>9</v>
      </c>
      <c r="R53" s="1430">
        <f>IF(M53=0,"N/A",+N53*P53+O53*Q53)</f>
        <v>2918.125</v>
      </c>
      <c r="S53" s="1430">
        <f t="shared" si="0"/>
        <v>416.875</v>
      </c>
    </row>
    <row r="54" spans="1:21" ht="15.75" x14ac:dyDescent="0.2">
      <c r="A54" s="966">
        <v>34</v>
      </c>
      <c r="B54" s="1436">
        <v>36889</v>
      </c>
      <c r="C54" s="1419" t="s">
        <v>157</v>
      </c>
      <c r="D54" s="1313">
        <v>61</v>
      </c>
      <c r="E54" s="1313">
        <v>617</v>
      </c>
      <c r="F54" s="1314"/>
      <c r="G54" s="1313">
        <v>1</v>
      </c>
      <c r="H54" s="1315" t="s">
        <v>63</v>
      </c>
      <c r="I54" s="1314"/>
      <c r="J54" s="1313" t="s">
        <v>19</v>
      </c>
      <c r="K54" s="1313" t="s">
        <v>934</v>
      </c>
      <c r="L54" s="1317">
        <v>3431.93</v>
      </c>
      <c r="M54" s="1318">
        <v>10</v>
      </c>
      <c r="N54" s="1319"/>
      <c r="O54" s="1695"/>
      <c r="P54" s="1320">
        <v>10</v>
      </c>
      <c r="Q54" s="1320"/>
      <c r="R54" s="1319">
        <v>3431.93</v>
      </c>
      <c r="S54" s="1319">
        <f t="shared" si="0"/>
        <v>0</v>
      </c>
    </row>
    <row r="55" spans="1:21" ht="15.75" x14ac:dyDescent="0.2">
      <c r="A55" s="966">
        <v>35</v>
      </c>
      <c r="B55" s="1311">
        <v>39224</v>
      </c>
      <c r="C55" s="1419" t="s">
        <v>157</v>
      </c>
      <c r="D55" s="1313">
        <v>61</v>
      </c>
      <c r="E55" s="1313">
        <v>614</v>
      </c>
      <c r="F55" s="1314"/>
      <c r="G55" s="1313">
        <v>1</v>
      </c>
      <c r="H55" s="1315" t="s">
        <v>126</v>
      </c>
      <c r="I55" s="1313"/>
      <c r="J55" s="1313" t="s">
        <v>1666</v>
      </c>
      <c r="K55" s="1313" t="s">
        <v>935</v>
      </c>
      <c r="L55" s="1317">
        <v>7461.96</v>
      </c>
      <c r="M55" s="1318">
        <v>3</v>
      </c>
      <c r="N55" s="1319"/>
      <c r="O55" s="1695"/>
      <c r="P55" s="1320">
        <v>3</v>
      </c>
      <c r="Q55" s="1320"/>
      <c r="R55" s="1319">
        <v>7461.96</v>
      </c>
      <c r="S55" s="1319">
        <f t="shared" si="0"/>
        <v>0</v>
      </c>
    </row>
    <row r="56" spans="1:21" ht="15.75" x14ac:dyDescent="0.2">
      <c r="A56" s="966">
        <v>36</v>
      </c>
      <c r="B56" s="1311">
        <v>39274</v>
      </c>
      <c r="C56" s="1419" t="s">
        <v>157</v>
      </c>
      <c r="D56" s="1313">
        <v>61</v>
      </c>
      <c r="E56" s="1313">
        <v>614</v>
      </c>
      <c r="F56" s="1437"/>
      <c r="G56" s="1313">
        <v>1</v>
      </c>
      <c r="H56" s="1315" t="s">
        <v>31</v>
      </c>
      <c r="I56" s="1313"/>
      <c r="J56" s="1381" t="s">
        <v>73</v>
      </c>
      <c r="K56" s="1313" t="s">
        <v>935</v>
      </c>
      <c r="L56" s="1317">
        <v>21896.16</v>
      </c>
      <c r="M56" s="1318">
        <v>3</v>
      </c>
      <c r="N56" s="1319"/>
      <c r="O56" s="1695"/>
      <c r="P56" s="1320">
        <v>3</v>
      </c>
      <c r="Q56" s="1320"/>
      <c r="R56" s="1319">
        <v>21896.16</v>
      </c>
      <c r="S56" s="1438">
        <f t="shared" si="0"/>
        <v>0</v>
      </c>
    </row>
    <row r="57" spans="1:21" ht="15.75" x14ac:dyDescent="0.2">
      <c r="A57" s="966">
        <v>37</v>
      </c>
      <c r="B57" s="1311">
        <v>39343</v>
      </c>
      <c r="C57" s="1419" t="s">
        <v>157</v>
      </c>
      <c r="D57" s="1422">
        <v>61</v>
      </c>
      <c r="E57" s="1313">
        <v>614</v>
      </c>
      <c r="F57" s="1422"/>
      <c r="G57" s="1422">
        <v>1</v>
      </c>
      <c r="H57" s="1423" t="s">
        <v>88</v>
      </c>
      <c r="I57" s="1422"/>
      <c r="J57" s="1439" t="s">
        <v>1667</v>
      </c>
      <c r="K57" s="1313" t="s">
        <v>935</v>
      </c>
      <c r="L57" s="1317">
        <v>175</v>
      </c>
      <c r="M57" s="1318">
        <v>3</v>
      </c>
      <c r="N57" s="1319"/>
      <c r="O57" s="1695"/>
      <c r="P57" s="1320">
        <v>3</v>
      </c>
      <c r="Q57" s="1320"/>
      <c r="R57" s="1319">
        <v>175</v>
      </c>
      <c r="S57" s="1438">
        <f t="shared" si="0"/>
        <v>0</v>
      </c>
    </row>
    <row r="58" spans="1:21" ht="15.75" x14ac:dyDescent="0.2">
      <c r="A58" s="966">
        <v>38</v>
      </c>
      <c r="B58" s="1440">
        <v>37273</v>
      </c>
      <c r="C58" s="1419" t="s">
        <v>157</v>
      </c>
      <c r="D58" s="1441">
        <v>61</v>
      </c>
      <c r="E58" s="1442">
        <v>617</v>
      </c>
      <c r="F58" s="1442">
        <v>127909</v>
      </c>
      <c r="G58" s="1442">
        <v>1</v>
      </c>
      <c r="H58" s="1443" t="s">
        <v>84</v>
      </c>
      <c r="I58" s="1442"/>
      <c r="J58" s="1442" t="s">
        <v>19</v>
      </c>
      <c r="K58" s="1444" t="s">
        <v>935</v>
      </c>
      <c r="L58" s="1445">
        <v>9860.93</v>
      </c>
      <c r="M58" s="1446">
        <v>10</v>
      </c>
      <c r="N58" s="1438"/>
      <c r="O58" s="1743"/>
      <c r="P58" s="1448">
        <v>10</v>
      </c>
      <c r="Q58" s="1449"/>
      <c r="R58" s="1450">
        <v>9860.93</v>
      </c>
      <c r="S58" s="1447">
        <f t="shared" si="0"/>
        <v>0</v>
      </c>
    </row>
    <row r="59" spans="1:21" ht="15.75" x14ac:dyDescent="0.2">
      <c r="A59" s="966">
        <v>39</v>
      </c>
      <c r="B59" s="1345">
        <v>40156</v>
      </c>
      <c r="C59" s="1419" t="s">
        <v>157</v>
      </c>
      <c r="D59" s="1313">
        <v>61</v>
      </c>
      <c r="E59" s="1313">
        <v>617</v>
      </c>
      <c r="F59" s="1314"/>
      <c r="G59" s="1313">
        <v>1</v>
      </c>
      <c r="H59" s="1315" t="s">
        <v>21</v>
      </c>
      <c r="I59" s="1313"/>
      <c r="J59" s="1381"/>
      <c r="K59" s="1313" t="s">
        <v>140</v>
      </c>
      <c r="L59" s="1317">
        <v>6000</v>
      </c>
      <c r="M59" s="1318">
        <v>10</v>
      </c>
      <c r="N59" s="1321">
        <f>IF(M59=0,"N/A",+L59/M59)</f>
        <v>600</v>
      </c>
      <c r="O59" s="1693">
        <f>IF(M59=0,"N/A",+N59/12)</f>
        <v>50</v>
      </c>
      <c r="P59" s="1322">
        <v>7</v>
      </c>
      <c r="Q59" s="1322">
        <v>4</v>
      </c>
      <c r="R59" s="1321">
        <f>IF(M59=0,"N/A",+N59*P59+O59*Q59)</f>
        <v>4400</v>
      </c>
      <c r="S59" s="1321">
        <f t="shared" si="0"/>
        <v>1600</v>
      </c>
    </row>
    <row r="60" spans="1:21" ht="15.75" x14ac:dyDescent="0.2">
      <c r="A60" s="1326"/>
      <c r="B60" s="1372"/>
      <c r="C60" s="1372"/>
      <c r="D60" s="1372"/>
      <c r="E60" s="1372"/>
      <c r="F60" s="1372"/>
      <c r="G60" s="1372"/>
      <c r="H60" s="1451"/>
      <c r="I60" s="1372"/>
      <c r="J60" s="1372"/>
      <c r="K60" s="1372"/>
      <c r="L60" s="1452">
        <f>SUM(L21:L59)</f>
        <v>242762.09999999995</v>
      </c>
      <c r="M60" s="1453"/>
      <c r="N60" s="1454">
        <f>SUM(N21:N59)</f>
        <v>12210.294999999998</v>
      </c>
      <c r="O60" s="1454">
        <f>SUM(O25:O59)</f>
        <v>1017.5245833333333</v>
      </c>
      <c r="P60" s="1454"/>
      <c r="Q60" s="1454"/>
      <c r="R60" s="1454">
        <f>SUM(R21:R59)</f>
        <v>182434.14647222223</v>
      </c>
      <c r="S60" s="1454">
        <f>SUM(S21:S59)</f>
        <v>60327.953527777783</v>
      </c>
      <c r="U60" s="1455"/>
    </row>
    <row r="61" spans="1:21" ht="15" x14ac:dyDescent="0.3">
      <c r="A61" s="1283"/>
      <c r="B61" s="1283"/>
      <c r="C61" s="1283"/>
      <c r="D61" s="1283"/>
      <c r="E61" s="1283"/>
      <c r="F61" s="1283"/>
      <c r="G61" s="1283"/>
      <c r="H61" s="1051"/>
      <c r="I61" s="1283"/>
      <c r="J61" s="1283"/>
      <c r="K61" s="1283"/>
      <c r="L61" s="1283"/>
      <c r="M61" s="1283"/>
      <c r="N61" s="332"/>
      <c r="O61" s="332"/>
      <c r="P61" s="1283"/>
      <c r="Q61" s="1283"/>
      <c r="R61" s="1283"/>
      <c r="S61" s="1283"/>
    </row>
    <row r="62" spans="1:21" ht="15" x14ac:dyDescent="0.3">
      <c r="A62" s="1283"/>
      <c r="B62" s="1283"/>
      <c r="C62" s="1283"/>
      <c r="D62" s="1703">
        <v>611</v>
      </c>
      <c r="E62" s="1704">
        <v>206.5</v>
      </c>
      <c r="F62" s="1283"/>
      <c r="G62" s="1283"/>
      <c r="H62" s="1051"/>
      <c r="I62" s="1283"/>
      <c r="J62" s="1283"/>
      <c r="K62" s="1283"/>
      <c r="L62" s="1283"/>
      <c r="M62" s="1283"/>
      <c r="N62" s="332"/>
      <c r="O62" s="332"/>
      <c r="P62" s="1283"/>
      <c r="Q62" s="1283"/>
      <c r="R62" s="1283"/>
      <c r="S62" s="1283"/>
    </row>
    <row r="63" spans="1:21" ht="15" x14ac:dyDescent="0.3">
      <c r="A63" s="1283"/>
      <c r="B63" s="1283"/>
      <c r="C63" s="1283"/>
      <c r="D63" s="1703">
        <v>613</v>
      </c>
      <c r="E63" s="1704">
        <v>86.86</v>
      </c>
      <c r="F63" s="1283"/>
      <c r="G63" s="1283"/>
      <c r="H63" s="1051"/>
      <c r="I63" s="1283"/>
      <c r="J63" s="1283"/>
      <c r="K63" s="1283"/>
      <c r="L63" s="1283"/>
      <c r="M63" s="1283"/>
      <c r="N63" s="332"/>
      <c r="O63" s="332"/>
      <c r="P63" s="1283"/>
      <c r="Q63" s="1283"/>
      <c r="R63" s="1283"/>
      <c r="S63" s="1283"/>
    </row>
    <row r="64" spans="1:21" ht="15" x14ac:dyDescent="0.3">
      <c r="A64" s="1283"/>
      <c r="B64" s="1283"/>
      <c r="C64" s="1283"/>
      <c r="D64" s="1703">
        <v>614</v>
      </c>
      <c r="E64" s="1704">
        <v>301.56</v>
      </c>
      <c r="F64" s="1283"/>
      <c r="G64" s="1283"/>
      <c r="H64" s="1051"/>
      <c r="I64" s="1283"/>
      <c r="J64" s="1283"/>
      <c r="K64" s="1283"/>
      <c r="L64" s="1283"/>
      <c r="M64" s="1283"/>
      <c r="N64" s="332"/>
      <c r="O64" s="332"/>
      <c r="P64" s="1283"/>
      <c r="Q64" s="1283"/>
      <c r="R64" s="1283"/>
      <c r="S64" s="1283"/>
    </row>
    <row r="65" spans="1:19" ht="15" x14ac:dyDescent="0.3">
      <c r="D65" s="1703">
        <v>617</v>
      </c>
      <c r="E65" s="1704">
        <v>374.43</v>
      </c>
    </row>
    <row r="66" spans="1:19" ht="15" x14ac:dyDescent="0.3">
      <c r="D66" s="1703">
        <v>619</v>
      </c>
      <c r="E66" s="1704">
        <v>48.18</v>
      </c>
    </row>
    <row r="67" spans="1:19" x14ac:dyDescent="0.2">
      <c r="D67" s="1705"/>
      <c r="E67" s="1706">
        <f>SUM(E62:E66)</f>
        <v>1017.5300000000001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58"/>
      <c r="Q70" s="1058"/>
      <c r="R70" s="1058"/>
      <c r="S70" s="1058"/>
    </row>
    <row r="71" spans="1:19" s="115" customFormat="1" ht="15" x14ac:dyDescent="0.3">
      <c r="A71" s="1881" t="s">
        <v>51</v>
      </c>
      <c r="B71" s="1881"/>
      <c r="C71" s="1881"/>
      <c r="D71" s="1881"/>
      <c r="E71" s="1881"/>
      <c r="F71" s="1881"/>
      <c r="G71" s="1881"/>
      <c r="H71" s="116"/>
      <c r="I71" s="1882" t="s">
        <v>1622</v>
      </c>
      <c r="J71" s="1882"/>
      <c r="K71" s="1882"/>
      <c r="L71" s="1882"/>
      <c r="M71" s="1882"/>
      <c r="O71" s="1118"/>
      <c r="P71" s="1881" t="s">
        <v>1623</v>
      </c>
      <c r="Q71" s="1881"/>
      <c r="R71" s="1881"/>
      <c r="S71" s="1881"/>
    </row>
    <row r="92" spans="5:5" x14ac:dyDescent="0.2">
      <c r="E92" s="1282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19" zoomScale="80" zoomScaleNormal="85" zoomScaleSheetLayoutView="80" workbookViewId="0">
      <selection activeCell="L39" sqref="L39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6.140625" customWidth="1"/>
    <col min="15" max="15" width="13.85546875" customWidth="1"/>
    <col min="16" max="16" width="5.85546875" customWidth="1"/>
    <col min="17" max="17" width="8.85546875" customWidth="1"/>
    <col min="18" max="18" width="25" customWidth="1"/>
    <col min="19" max="19" width="12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883" t="s">
        <v>0</v>
      </c>
      <c r="B13" s="1883"/>
      <c r="C13" s="1883"/>
      <c r="D13" s="1883"/>
      <c r="E13" s="1883"/>
      <c r="F13" s="1883"/>
      <c r="G13" s="1883"/>
      <c r="H13" s="1883"/>
      <c r="I13" s="1883"/>
      <c r="J13" s="1883"/>
      <c r="K13" s="1883"/>
      <c r="L13" s="1883"/>
      <c r="M13" s="1883"/>
      <c r="N13" s="1883"/>
      <c r="O13" s="1883"/>
      <c r="P13" s="1883"/>
      <c r="Q13" s="1883"/>
      <c r="R13" s="1883"/>
      <c r="S13" s="1883"/>
    </row>
    <row r="14" spans="1:19" x14ac:dyDescent="0.2">
      <c r="A14" s="1867" t="s">
        <v>1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2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7" t="s">
        <v>3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19" x14ac:dyDescent="0.2">
      <c r="A17" s="1864" t="s">
        <v>1753</v>
      </c>
      <c r="B17" s="1864"/>
      <c r="C17" s="1864"/>
      <c r="D17" s="1864"/>
      <c r="E17" s="1864"/>
      <c r="F17" s="1864"/>
      <c r="G17" s="1864"/>
      <c r="H17" s="1864"/>
      <c r="I17" s="1864"/>
      <c r="J17" s="1864"/>
      <c r="K17" s="1864"/>
      <c r="L17" s="1864"/>
      <c r="M17" s="1864"/>
      <c r="N17" s="1864"/>
      <c r="O17" s="1864"/>
      <c r="P17" s="1864"/>
      <c r="Q17" s="1864"/>
      <c r="R17" s="1864"/>
      <c r="S17" s="1864"/>
    </row>
    <row r="18" spans="1:19" ht="15" x14ac:dyDescent="0.3">
      <c r="A18" s="80"/>
      <c r="B18" s="80"/>
      <c r="C18" s="80"/>
      <c r="D18" s="80"/>
      <c r="E18" s="80"/>
      <c r="F18" s="80"/>
      <c r="G18" s="80"/>
      <c r="H18" s="1166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82" customFormat="1" ht="48" x14ac:dyDescent="0.2">
      <c r="A19" s="229" t="s">
        <v>4</v>
      </c>
      <c r="B19" s="229" t="s">
        <v>5</v>
      </c>
      <c r="C19" s="230" t="s">
        <v>1629</v>
      </c>
      <c r="D19" s="230" t="s">
        <v>7</v>
      </c>
      <c r="E19" s="230" t="s">
        <v>1614</v>
      </c>
      <c r="F19" s="229" t="s">
        <v>9</v>
      </c>
      <c r="G19" s="229" t="s">
        <v>10</v>
      </c>
      <c r="H19" s="987" t="s">
        <v>11</v>
      </c>
      <c r="I19" s="229" t="s">
        <v>12</v>
      </c>
      <c r="J19" s="229" t="s">
        <v>13</v>
      </c>
      <c r="K19" s="229" t="s">
        <v>820</v>
      </c>
      <c r="L19" s="987" t="s">
        <v>1615</v>
      </c>
      <c r="M19" s="1405" t="s">
        <v>1618</v>
      </c>
      <c r="N19" s="1278" t="s">
        <v>1617</v>
      </c>
      <c r="O19" s="1278" t="s">
        <v>1616</v>
      </c>
      <c r="P19" s="1277" t="s">
        <v>1620</v>
      </c>
      <c r="Q19" s="1278" t="s">
        <v>1619</v>
      </c>
      <c r="R19" s="1277" t="s">
        <v>1736</v>
      </c>
      <c r="S19" s="1277" t="s">
        <v>1621</v>
      </c>
    </row>
    <row r="20" spans="1:19" x14ac:dyDescent="0.2">
      <c r="A20" s="223">
        <v>1</v>
      </c>
      <c r="B20" s="329">
        <v>2</v>
      </c>
      <c r="C20" s="329">
        <v>3</v>
      </c>
      <c r="D20" s="329">
        <v>4</v>
      </c>
      <c r="E20" s="329">
        <v>5</v>
      </c>
      <c r="F20" s="329">
        <v>6</v>
      </c>
      <c r="G20" s="329">
        <v>7</v>
      </c>
      <c r="H20" s="1502">
        <v>8</v>
      </c>
      <c r="I20" s="329">
        <v>9</v>
      </c>
      <c r="J20" s="329">
        <v>10</v>
      </c>
      <c r="K20" s="329">
        <v>11</v>
      </c>
      <c r="L20" s="329">
        <v>12</v>
      </c>
      <c r="M20" s="329">
        <v>13</v>
      </c>
      <c r="N20" s="329">
        <v>14</v>
      </c>
      <c r="O20" s="329">
        <v>15</v>
      </c>
      <c r="P20" s="329">
        <v>16</v>
      </c>
      <c r="Q20" s="329">
        <v>17</v>
      </c>
      <c r="R20" s="329">
        <v>18</v>
      </c>
      <c r="S20" s="329">
        <v>19</v>
      </c>
    </row>
    <row r="21" spans="1:19" ht="15" x14ac:dyDescent="0.3">
      <c r="A21" s="84">
        <v>1</v>
      </c>
      <c r="B21" s="124">
        <v>40261</v>
      </c>
      <c r="C21" s="278" t="s">
        <v>169</v>
      </c>
      <c r="D21" s="85">
        <v>61</v>
      </c>
      <c r="E21" s="85">
        <v>617</v>
      </c>
      <c r="F21" s="232"/>
      <c r="G21" s="85">
        <v>1</v>
      </c>
      <c r="H21" s="964" t="s">
        <v>139</v>
      </c>
      <c r="I21" s="232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81">
        <f t="shared" ref="O21:O32" si="0">IF(M21=0,"N/A",+N21/12)</f>
        <v>22.33</v>
      </c>
      <c r="P21" s="188">
        <v>7</v>
      </c>
      <c r="Q21" s="188"/>
      <c r="R21" s="101">
        <f>IF(M21=0,"N/A",+N21*P21+O21*Q21)</f>
        <v>1875.7199999999998</v>
      </c>
      <c r="S21" s="101">
        <f t="shared" ref="S21:S32" si="1">IF(M21=0,"N/A",+L21-R21)</f>
        <v>803.88000000000011</v>
      </c>
    </row>
    <row r="22" spans="1:19" ht="30" x14ac:dyDescent="0.3">
      <c r="A22" s="84">
        <v>2</v>
      </c>
      <c r="B22" s="124">
        <v>40322</v>
      </c>
      <c r="C22" s="278" t="s">
        <v>169</v>
      </c>
      <c r="D22" s="85">
        <v>61</v>
      </c>
      <c r="E22" s="85">
        <v>617</v>
      </c>
      <c r="F22" s="232"/>
      <c r="G22" s="85">
        <v>2</v>
      </c>
      <c r="H22" s="964" t="s">
        <v>541</v>
      </c>
      <c r="I22" s="232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81">
        <f t="shared" si="0"/>
        <v>110.71133333333334</v>
      </c>
      <c r="P22" s="188">
        <v>6</v>
      </c>
      <c r="Q22" s="188">
        <v>10</v>
      </c>
      <c r="R22" s="101">
        <f>IF(M22=0,"N/A",+N22*P22+O22*Q22)</f>
        <v>9078.3293333333331</v>
      </c>
      <c r="S22" s="101">
        <f t="shared" si="1"/>
        <v>4207.0306666666675</v>
      </c>
    </row>
    <row r="23" spans="1:19" ht="30" x14ac:dyDescent="0.3">
      <c r="A23" s="84">
        <v>3</v>
      </c>
      <c r="B23" s="124">
        <v>40452</v>
      </c>
      <c r="C23" s="278" t="s">
        <v>169</v>
      </c>
      <c r="D23" s="85">
        <v>61</v>
      </c>
      <c r="E23" s="85">
        <v>617</v>
      </c>
      <c r="F23" s="232"/>
      <c r="G23" s="85">
        <v>1</v>
      </c>
      <c r="H23" s="964" t="s">
        <v>542</v>
      </c>
      <c r="I23" s="232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81">
        <f t="shared" si="0"/>
        <v>51.233333333333327</v>
      </c>
      <c r="P23" s="188">
        <v>6</v>
      </c>
      <c r="Q23" s="188">
        <v>5</v>
      </c>
      <c r="R23" s="101">
        <f>IF(M23=0,"N/A",+N23*P23+O23*Q23)</f>
        <v>3944.9666666666662</v>
      </c>
      <c r="S23" s="101">
        <f t="shared" si="1"/>
        <v>2203.0333333333338</v>
      </c>
    </row>
    <row r="24" spans="1:19" ht="15" x14ac:dyDescent="0.3">
      <c r="A24" s="84">
        <v>4</v>
      </c>
      <c r="B24" s="124">
        <v>40107</v>
      </c>
      <c r="C24" s="278" t="s">
        <v>169</v>
      </c>
      <c r="D24" s="85">
        <v>61</v>
      </c>
      <c r="E24" s="85">
        <v>617</v>
      </c>
      <c r="F24" s="193"/>
      <c r="G24" s="85">
        <v>1</v>
      </c>
      <c r="H24" s="947" t="s">
        <v>417</v>
      </c>
      <c r="I24" s="261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81">
        <f t="shared" si="0"/>
        <v>41.083333333333336</v>
      </c>
      <c r="P24" s="188">
        <v>7</v>
      </c>
      <c r="Q24" s="188">
        <v>5</v>
      </c>
      <c r="R24" s="101">
        <f>IF(M24=0,"N/A",+N24*P24+O24*Q24)</f>
        <v>3656.4166666666665</v>
      </c>
      <c r="S24" s="101">
        <f t="shared" si="1"/>
        <v>1273.5833333333335</v>
      </c>
    </row>
    <row r="25" spans="1:19" ht="15" x14ac:dyDescent="0.3">
      <c r="A25" s="84">
        <v>5</v>
      </c>
      <c r="B25" s="124">
        <v>39169</v>
      </c>
      <c r="C25" s="278" t="s">
        <v>169</v>
      </c>
      <c r="D25" s="85">
        <v>61</v>
      </c>
      <c r="E25" s="85">
        <v>617</v>
      </c>
      <c r="F25" s="193"/>
      <c r="G25" s="85">
        <v>1</v>
      </c>
      <c r="H25" s="947" t="s">
        <v>55</v>
      </c>
      <c r="I25" s="261"/>
      <c r="J25" s="85" t="s">
        <v>24</v>
      </c>
      <c r="K25" s="85" t="s">
        <v>170</v>
      </c>
      <c r="L25" s="111">
        <v>3024</v>
      </c>
      <c r="M25" s="112">
        <v>10</v>
      </c>
      <c r="N25" s="101">
        <f>IF(M25=0,"N/A",+L25/M25)</f>
        <v>302.39999999999998</v>
      </c>
      <c r="O25" s="1840">
        <f>IF(M25=0,"N/A",+N25/12)</f>
        <v>25.2</v>
      </c>
      <c r="P25" s="188">
        <v>10</v>
      </c>
      <c r="Q25" s="188"/>
      <c r="R25" s="101">
        <f>IF(M25=0,"N/A",+N25*P25+O25*Q25)</f>
        <v>3024</v>
      </c>
      <c r="S25" s="101">
        <f t="shared" si="1"/>
        <v>0</v>
      </c>
    </row>
    <row r="26" spans="1:19" ht="15" x14ac:dyDescent="0.3">
      <c r="A26" s="84">
        <v>6</v>
      </c>
      <c r="B26" s="124">
        <v>36889</v>
      </c>
      <c r="C26" s="278" t="s">
        <v>169</v>
      </c>
      <c r="D26" s="85">
        <v>61</v>
      </c>
      <c r="E26" s="85">
        <v>617</v>
      </c>
      <c r="F26" s="344"/>
      <c r="G26" s="85">
        <v>1</v>
      </c>
      <c r="H26" s="947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72"/>
      <c r="P26" s="195">
        <v>10</v>
      </c>
      <c r="Q26" s="195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8" t="s">
        <v>169</v>
      </c>
      <c r="D27" s="85">
        <v>61</v>
      </c>
      <c r="E27" s="85">
        <v>617</v>
      </c>
      <c r="F27" s="86"/>
      <c r="G27" s="85">
        <v>1</v>
      </c>
      <c r="H27" s="947" t="s">
        <v>23</v>
      </c>
      <c r="I27" s="193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81">
        <f t="shared" si="0"/>
        <v>17.501499999999997</v>
      </c>
      <c r="P27" s="188">
        <v>7</v>
      </c>
      <c r="Q27" s="188">
        <v>5</v>
      </c>
      <c r="R27" s="101">
        <f t="shared" ref="R27:R32" si="3">IF(M27=0,"N/A",+N27*P27+O27*Q27)</f>
        <v>1557.6334999999997</v>
      </c>
      <c r="S27" s="101">
        <f t="shared" si="1"/>
        <v>542.54650000000015</v>
      </c>
    </row>
    <row r="28" spans="1:19" ht="15" x14ac:dyDescent="0.3">
      <c r="A28" s="84">
        <v>8</v>
      </c>
      <c r="B28" s="124">
        <v>42359</v>
      </c>
      <c r="C28" s="278" t="s">
        <v>169</v>
      </c>
      <c r="D28" s="85">
        <v>61</v>
      </c>
      <c r="E28" s="85" t="s">
        <v>1106</v>
      </c>
      <c r="F28" s="86"/>
      <c r="G28" s="85">
        <v>1</v>
      </c>
      <c r="H28" s="947" t="s">
        <v>55</v>
      </c>
      <c r="I28" s="193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81">
        <f>IF(M28=0,"N/A",+N28/12)</f>
        <v>48.183333333333337</v>
      </c>
      <c r="P28" s="188">
        <v>1</v>
      </c>
      <c r="Q28" s="188">
        <v>3</v>
      </c>
      <c r="R28" s="101">
        <f t="shared" si="3"/>
        <v>722.75</v>
      </c>
      <c r="S28" s="101">
        <f t="shared" si="1"/>
        <v>5059.25</v>
      </c>
    </row>
    <row r="29" spans="1:19" ht="30" x14ac:dyDescent="0.3">
      <c r="A29" s="84">
        <v>9</v>
      </c>
      <c r="B29" s="124">
        <v>42335</v>
      </c>
      <c r="C29" s="278" t="s">
        <v>169</v>
      </c>
      <c r="D29" s="85">
        <v>61</v>
      </c>
      <c r="E29" s="85" t="s">
        <v>1115</v>
      </c>
      <c r="F29" s="86"/>
      <c r="G29" s="85">
        <v>1</v>
      </c>
      <c r="H29" s="947" t="s">
        <v>1174</v>
      </c>
      <c r="I29" s="193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385.46666666666664</v>
      </c>
      <c r="O29" s="1681">
        <f>IF(M29=0,"N/A",+N29/12)</f>
        <v>32.12222222222222</v>
      </c>
      <c r="P29" s="188">
        <v>1</v>
      </c>
      <c r="Q29" s="757">
        <v>4</v>
      </c>
      <c r="R29" s="101">
        <f t="shared" si="3"/>
        <v>513.95555555555552</v>
      </c>
      <c r="S29" s="101">
        <f t="shared" si="1"/>
        <v>5268.0444444444447</v>
      </c>
    </row>
    <row r="30" spans="1:19" ht="15" x14ac:dyDescent="0.3">
      <c r="A30" s="84">
        <v>10</v>
      </c>
      <c r="B30" s="124">
        <v>42348</v>
      </c>
      <c r="C30" s="278" t="s">
        <v>169</v>
      </c>
      <c r="D30" s="85">
        <v>61</v>
      </c>
      <c r="E30" s="85" t="s">
        <v>1115</v>
      </c>
      <c r="F30" s="86"/>
      <c r="G30" s="85">
        <v>1</v>
      </c>
      <c r="H30" s="947" t="s">
        <v>39</v>
      </c>
      <c r="I30" s="193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81">
        <f>IF(M30=0,"N/A",+N30/12)</f>
        <v>18.319500000000001</v>
      </c>
      <c r="P30" s="188">
        <v>1</v>
      </c>
      <c r="Q30" s="188">
        <v>3</v>
      </c>
      <c r="R30" s="101">
        <f t="shared" si="3"/>
        <v>274.79250000000002</v>
      </c>
      <c r="S30" s="101">
        <f t="shared" si="1"/>
        <v>1923.5475000000001</v>
      </c>
    </row>
    <row r="31" spans="1:19" ht="30" x14ac:dyDescent="0.3">
      <c r="A31" s="84">
        <v>11</v>
      </c>
      <c r="B31" s="124">
        <v>42348</v>
      </c>
      <c r="C31" s="278" t="s">
        <v>169</v>
      </c>
      <c r="D31" s="85">
        <v>61</v>
      </c>
      <c r="E31" s="85" t="s">
        <v>1115</v>
      </c>
      <c r="F31" s="86"/>
      <c r="G31" s="85">
        <v>1</v>
      </c>
      <c r="H31" s="947" t="s">
        <v>1292</v>
      </c>
      <c r="I31" s="193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81">
        <f>IF(M31=0,"N/A",+N31/12)</f>
        <v>100.95191666666666</v>
      </c>
      <c r="P31" s="188">
        <v>1</v>
      </c>
      <c r="Q31" s="188">
        <v>3</v>
      </c>
      <c r="R31" s="101">
        <f t="shared" si="3"/>
        <v>1514.2787499999999</v>
      </c>
      <c r="S31" s="101">
        <f t="shared" si="1"/>
        <v>10599.95125</v>
      </c>
    </row>
    <row r="32" spans="1:19" ht="15" x14ac:dyDescent="0.3">
      <c r="A32" s="84">
        <v>12</v>
      </c>
      <c r="B32" s="276">
        <v>39445</v>
      </c>
      <c r="C32" s="278" t="s">
        <v>169</v>
      </c>
      <c r="D32" s="85">
        <v>61</v>
      </c>
      <c r="E32" s="85">
        <v>617</v>
      </c>
      <c r="F32" s="87"/>
      <c r="G32" s="85">
        <v>1</v>
      </c>
      <c r="H32" s="947" t="s">
        <v>1675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81">
        <f t="shared" si="0"/>
        <v>14.833333333333334</v>
      </c>
      <c r="P32" s="188">
        <v>9</v>
      </c>
      <c r="Q32" s="188">
        <v>3</v>
      </c>
      <c r="R32" s="101">
        <f t="shared" si="3"/>
        <v>1646.5</v>
      </c>
      <c r="S32" s="101">
        <f t="shared" si="1"/>
        <v>133.5</v>
      </c>
    </row>
    <row r="33" spans="1:20" ht="15" x14ac:dyDescent="0.3">
      <c r="A33" s="115"/>
      <c r="B33" s="115"/>
      <c r="C33" s="1688"/>
      <c r="D33" s="1688"/>
      <c r="E33" s="115"/>
      <c r="F33" s="115"/>
      <c r="G33" s="115"/>
      <c r="H33" s="1051"/>
      <c r="I33" s="115"/>
      <c r="J33" s="115"/>
      <c r="K33" s="115"/>
      <c r="L33" s="274">
        <f>SUM(L21:L32)</f>
        <v>60623.709999999992</v>
      </c>
      <c r="M33" s="274"/>
      <c r="N33" s="274">
        <f t="shared" ref="N33:S33" si="4">SUM(N21:N32)</f>
        <v>5789.6376666666665</v>
      </c>
      <c r="O33" s="274">
        <f>SUM(O21:O32)</f>
        <v>482.46980555555552</v>
      </c>
      <c r="P33" s="274"/>
      <c r="Q33" s="274"/>
      <c r="R33" s="274">
        <f t="shared" si="4"/>
        <v>28609.342972222224</v>
      </c>
      <c r="S33" s="274">
        <f t="shared" si="4"/>
        <v>32014.367027777778</v>
      </c>
      <c r="T33" s="18"/>
    </row>
    <row r="34" spans="1:20" ht="15" x14ac:dyDescent="0.3">
      <c r="A34" s="115"/>
      <c r="B34" s="115"/>
      <c r="C34" s="1688">
        <v>613</v>
      </c>
      <c r="D34" s="1673">
        <v>48.18</v>
      </c>
      <c r="E34" s="115"/>
      <c r="F34" s="115"/>
      <c r="G34" s="115"/>
      <c r="H34" s="105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88">
        <v>617</v>
      </c>
      <c r="D35" s="1673">
        <v>282.89</v>
      </c>
      <c r="E35" s="115"/>
      <c r="F35" s="115"/>
      <c r="G35" s="115"/>
      <c r="H35" s="1051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5"/>
    </row>
    <row r="36" spans="1:20" ht="15" x14ac:dyDescent="0.3">
      <c r="A36" s="115"/>
      <c r="B36" s="115"/>
      <c r="C36" s="1688">
        <v>619</v>
      </c>
      <c r="D36" s="1673">
        <v>151.38999999999999</v>
      </c>
      <c r="E36" s="115"/>
      <c r="F36" s="115"/>
      <c r="G36" s="115"/>
      <c r="H36" s="105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88"/>
      <c r="D37" s="1701">
        <f>SUM(D34:D36)</f>
        <v>482.46</v>
      </c>
      <c r="E37" s="115"/>
      <c r="F37" s="115"/>
      <c r="G37" s="115"/>
      <c r="H37" s="1051"/>
      <c r="I37" s="115"/>
      <c r="J37" s="115"/>
      <c r="K37" s="115"/>
      <c r="L37" s="115"/>
      <c r="M37" s="115"/>
      <c r="N37" s="115"/>
      <c r="O37" s="1688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5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51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58"/>
      <c r="Q40" s="1058"/>
      <c r="R40" s="1058"/>
      <c r="S40" s="1058"/>
    </row>
    <row r="41" spans="1:20" s="115" customFormat="1" ht="15" x14ac:dyDescent="0.3">
      <c r="A41" s="1881" t="s">
        <v>51</v>
      </c>
      <c r="B41" s="1881"/>
      <c r="C41" s="1881"/>
      <c r="D41" s="1881"/>
      <c r="E41" s="1881"/>
      <c r="F41" s="1881"/>
      <c r="G41" s="1881"/>
      <c r="H41" s="116"/>
      <c r="I41" s="1882" t="s">
        <v>1622</v>
      </c>
      <c r="J41" s="1882"/>
      <c r="K41" s="1882"/>
      <c r="L41" s="1882"/>
      <c r="M41" s="1882"/>
      <c r="O41" s="1118"/>
      <c r="P41" s="1881" t="s">
        <v>1623</v>
      </c>
      <c r="Q41" s="1881"/>
      <c r="R41" s="1881"/>
      <c r="S41" s="1881"/>
    </row>
    <row r="42" spans="1:20" ht="15" x14ac:dyDescent="0.3">
      <c r="B42" s="115"/>
      <c r="C42" s="121"/>
      <c r="D42" s="121"/>
      <c r="E42" s="121"/>
      <c r="F42" s="115"/>
      <c r="G42" s="1878"/>
      <c r="H42" s="1878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5"/>
  <sheetViews>
    <sheetView topLeftCell="D13" zoomScale="70" zoomScaleNormal="70" workbookViewId="0">
      <selection activeCell="T82" sqref="T82"/>
    </sheetView>
  </sheetViews>
  <sheetFormatPr baseColWidth="10" defaultColWidth="9.140625" defaultRowHeight="12.75" x14ac:dyDescent="0.2"/>
  <cols>
    <col min="1" max="3" width="0" style="1048" hidden="1" customWidth="1"/>
    <col min="4" max="4" width="5" style="1048" customWidth="1"/>
    <col min="5" max="5" width="16.7109375" style="959" customWidth="1"/>
    <col min="6" max="6" width="9.140625" style="1048" customWidth="1"/>
    <col min="7" max="7" width="17.28515625" style="1048" customWidth="1"/>
    <col min="8" max="8" width="14.5703125" style="1048" customWidth="1"/>
    <col min="9" max="9" width="9.5703125" style="1048" customWidth="1"/>
    <col min="10" max="10" width="7.5703125" style="1048" customWidth="1"/>
    <col min="11" max="11" width="38.5703125" style="1075" customWidth="1"/>
    <col min="12" max="12" width="19.42578125" style="1048" customWidth="1"/>
    <col min="13" max="13" width="22.42578125" style="1048" customWidth="1"/>
    <col min="14" max="14" width="25.5703125" style="1075" customWidth="1"/>
    <col min="15" max="15" width="17.42578125" style="1048" customWidth="1"/>
    <col min="16" max="16" width="6.5703125" style="1048" customWidth="1"/>
    <col min="17" max="17" width="18.28515625" style="1048" customWidth="1"/>
    <col min="18" max="18" width="14.7109375" style="1048" customWidth="1"/>
    <col min="19" max="19" width="10.42578125" style="1048" customWidth="1"/>
    <col min="20" max="20" width="8.7109375" style="1048" customWidth="1"/>
    <col min="21" max="21" width="21.28515625" style="1048" customWidth="1"/>
    <col min="22" max="22" width="15.42578125" style="1048" customWidth="1"/>
    <col min="23" max="23" width="13.5703125" style="1048" customWidth="1"/>
    <col min="24" max="24" width="16" style="1048" customWidth="1"/>
    <col min="25" max="16384" width="9.140625" style="1048"/>
  </cols>
  <sheetData>
    <row r="9" spans="4:22" x14ac:dyDescent="0.2">
      <c r="I9" s="959"/>
      <c r="J9" s="959"/>
      <c r="L9" s="959"/>
    </row>
    <row r="10" spans="4:22" x14ac:dyDescent="0.2">
      <c r="I10" s="959"/>
      <c r="J10" s="959"/>
      <c r="L10" s="959"/>
    </row>
    <row r="11" spans="4:22" x14ac:dyDescent="0.2">
      <c r="I11" s="959"/>
      <c r="J11" s="959"/>
      <c r="L11" s="959"/>
      <c r="Q11" s="1367"/>
    </row>
    <row r="12" spans="4:22" x14ac:dyDescent="0.2">
      <c r="I12" s="959"/>
      <c r="J12" s="959"/>
      <c r="L12" s="959"/>
    </row>
    <row r="13" spans="4:22" x14ac:dyDescent="0.2">
      <c r="D13" s="1880" t="s">
        <v>0</v>
      </c>
      <c r="E13" s="1880"/>
      <c r="F13" s="1880"/>
      <c r="G13" s="1880"/>
      <c r="H13" s="1880"/>
      <c r="I13" s="1880"/>
      <c r="J13" s="1880"/>
      <c r="K13" s="1880"/>
      <c r="L13" s="1880"/>
      <c r="M13" s="1880"/>
      <c r="N13" s="1880"/>
      <c r="O13" s="1880"/>
      <c r="P13" s="1880"/>
      <c r="Q13" s="1880"/>
      <c r="R13" s="1880"/>
      <c r="S13" s="1880"/>
      <c r="T13" s="1880"/>
      <c r="U13" s="1880"/>
      <c r="V13" s="1880"/>
    </row>
    <row r="14" spans="4:22" x14ac:dyDescent="0.2">
      <c r="D14" s="1880" t="s">
        <v>1</v>
      </c>
      <c r="E14" s="1880"/>
      <c r="F14" s="1880"/>
      <c r="G14" s="1880"/>
      <c r="H14" s="1880"/>
      <c r="I14" s="1880"/>
      <c r="J14" s="1880"/>
      <c r="K14" s="1880"/>
      <c r="L14" s="1880"/>
      <c r="M14" s="1880"/>
      <c r="N14" s="1880"/>
      <c r="O14" s="1880"/>
      <c r="P14" s="1880"/>
      <c r="Q14" s="1880"/>
      <c r="R14" s="1880"/>
      <c r="S14" s="1880"/>
      <c r="T14" s="1880"/>
      <c r="U14" s="1880"/>
      <c r="V14" s="1880"/>
    </row>
    <row r="15" spans="4:22" x14ac:dyDescent="0.2">
      <c r="D15" s="1880" t="s">
        <v>2</v>
      </c>
      <c r="E15" s="1880"/>
      <c r="F15" s="1880"/>
      <c r="G15" s="1880"/>
      <c r="H15" s="1880"/>
      <c r="I15" s="1880"/>
      <c r="J15" s="1880"/>
      <c r="K15" s="1880"/>
      <c r="L15" s="1880"/>
      <c r="M15" s="1880"/>
      <c r="N15" s="1880"/>
      <c r="O15" s="1880"/>
      <c r="P15" s="1880"/>
      <c r="Q15" s="1880"/>
      <c r="R15" s="1880"/>
      <c r="S15" s="1880"/>
      <c r="T15" s="1880"/>
      <c r="U15" s="1880"/>
      <c r="V15" s="1880"/>
    </row>
    <row r="16" spans="4:22" x14ac:dyDescent="0.2">
      <c r="D16" s="1880" t="s">
        <v>3</v>
      </c>
      <c r="E16" s="1880"/>
      <c r="F16" s="1880"/>
      <c r="G16" s="1880"/>
      <c r="H16" s="1880"/>
      <c r="I16" s="1880"/>
      <c r="J16" s="1880"/>
      <c r="K16" s="1880"/>
      <c r="L16" s="1880"/>
      <c r="M16" s="1880"/>
      <c r="N16" s="1880"/>
      <c r="O16" s="1880"/>
      <c r="P16" s="1880"/>
      <c r="Q16" s="1880"/>
      <c r="R16" s="1880"/>
      <c r="S16" s="1880"/>
      <c r="T16" s="1880"/>
      <c r="U16" s="1880"/>
      <c r="V16" s="1880"/>
    </row>
    <row r="17" spans="1:22" x14ac:dyDescent="0.2">
      <c r="D17" s="1879" t="s">
        <v>1773</v>
      </c>
      <c r="E17" s="1879"/>
      <c r="F17" s="1879"/>
      <c r="G17" s="1879"/>
      <c r="H17" s="1879"/>
      <c r="I17" s="1879"/>
      <c r="J17" s="1879"/>
      <c r="K17" s="1879"/>
      <c r="L17" s="1879"/>
      <c r="M17" s="1879"/>
      <c r="N17" s="1879"/>
      <c r="O17" s="1879"/>
      <c r="P17" s="1879"/>
      <c r="Q17" s="1879"/>
      <c r="R17" s="1879"/>
      <c r="S17" s="1879"/>
      <c r="T17" s="1879"/>
      <c r="U17" s="1879"/>
      <c r="V17" s="1879"/>
    </row>
    <row r="18" spans="1:22" ht="15.75" x14ac:dyDescent="0.2">
      <c r="D18" s="1368"/>
      <c r="E18" s="1368"/>
      <c r="F18" s="1368"/>
      <c r="G18" s="1368"/>
      <c r="H18" s="1369"/>
      <c r="I18" s="1369"/>
      <c r="J18" s="1369"/>
      <c r="K18" s="1370"/>
      <c r="L18" s="1369"/>
      <c r="M18" s="1369"/>
      <c r="N18" s="1370"/>
      <c r="O18" s="1369"/>
      <c r="P18" s="1371"/>
      <c r="Q18" s="1371"/>
      <c r="R18" s="1371"/>
      <c r="S18" s="1372"/>
      <c r="T18" s="1372"/>
      <c r="U18" s="1372"/>
      <c r="V18" s="1372"/>
    </row>
    <row r="19" spans="1:22" ht="36" x14ac:dyDescent="0.2">
      <c r="D19" s="972" t="s">
        <v>4</v>
      </c>
      <c r="E19" s="972" t="s">
        <v>5</v>
      </c>
      <c r="F19" s="1055" t="s">
        <v>1629</v>
      </c>
      <c r="G19" s="1055" t="s">
        <v>7</v>
      </c>
      <c r="H19" s="1055" t="s">
        <v>1614</v>
      </c>
      <c r="I19" s="972" t="s">
        <v>9</v>
      </c>
      <c r="J19" s="972" t="s">
        <v>10</v>
      </c>
      <c r="K19" s="1056" t="s">
        <v>11</v>
      </c>
      <c r="L19" s="972" t="s">
        <v>12</v>
      </c>
      <c r="M19" s="972" t="s">
        <v>13</v>
      </c>
      <c r="N19" s="1056" t="s">
        <v>820</v>
      </c>
      <c r="O19" s="1056" t="s">
        <v>1615</v>
      </c>
      <c r="P19" s="1059" t="s">
        <v>1618</v>
      </c>
      <c r="Q19" s="1060" t="s">
        <v>1617</v>
      </c>
      <c r="R19" s="1060" t="s">
        <v>1616</v>
      </c>
      <c r="S19" s="1061" t="s">
        <v>1620</v>
      </c>
      <c r="T19" s="1060" t="s">
        <v>1619</v>
      </c>
      <c r="U19" s="1061" t="s">
        <v>1736</v>
      </c>
      <c r="V19" s="1061" t="s">
        <v>1621</v>
      </c>
    </row>
    <row r="20" spans="1:22" ht="15.75" x14ac:dyDescent="0.2">
      <c r="A20" s="1348"/>
      <c r="B20" s="1348"/>
      <c r="C20" s="1348"/>
      <c r="D20" s="1373">
        <v>1</v>
      </c>
      <c r="E20" s="1373">
        <v>2</v>
      </c>
      <c r="F20" s="1373">
        <v>3</v>
      </c>
      <c r="G20" s="1373">
        <v>4</v>
      </c>
      <c r="H20" s="1373">
        <v>5</v>
      </c>
      <c r="I20" s="1373">
        <v>6</v>
      </c>
      <c r="J20" s="1373">
        <v>7</v>
      </c>
      <c r="K20" s="1374">
        <v>8</v>
      </c>
      <c r="L20" s="1373">
        <v>9</v>
      </c>
      <c r="M20" s="1373">
        <v>10</v>
      </c>
      <c r="N20" s="1374">
        <v>11</v>
      </c>
      <c r="O20" s="1373">
        <v>12</v>
      </c>
      <c r="P20" s="1373">
        <v>13</v>
      </c>
      <c r="Q20" s="1373">
        <v>14</v>
      </c>
      <c r="R20" s="1373">
        <v>15</v>
      </c>
      <c r="S20" s="1373">
        <v>16</v>
      </c>
      <c r="T20" s="1373">
        <v>17</v>
      </c>
      <c r="U20" s="1373">
        <v>18</v>
      </c>
      <c r="V20" s="1373">
        <v>19</v>
      </c>
    </row>
    <row r="21" spans="1:22" ht="15.75" customHeight="1" x14ac:dyDescent="0.2">
      <c r="A21" s="1057"/>
      <c r="B21" s="1348"/>
      <c r="C21" s="1348"/>
      <c r="D21" s="1373">
        <v>1</v>
      </c>
      <c r="E21" s="1311">
        <v>41920</v>
      </c>
      <c r="F21" s="1313">
        <v>7</v>
      </c>
      <c r="G21" s="1313">
        <v>61</v>
      </c>
      <c r="H21" s="1313" t="s">
        <v>1106</v>
      </c>
      <c r="I21" s="1337"/>
      <c r="J21" s="1313">
        <v>1</v>
      </c>
      <c r="K21" s="1315" t="s">
        <v>524</v>
      </c>
      <c r="L21" s="1313" t="s">
        <v>1083</v>
      </c>
      <c r="M21" s="1313" t="s">
        <v>544</v>
      </c>
      <c r="N21" s="1316" t="s">
        <v>936</v>
      </c>
      <c r="O21" s="1317">
        <v>23465</v>
      </c>
      <c r="P21" s="1318">
        <v>3</v>
      </c>
      <c r="Q21" s="1321">
        <f t="shared" ref="Q21:Q27" si="0">IF(P21=0,"N/A",+O21/P21)</f>
        <v>7821.666666666667</v>
      </c>
      <c r="R21" s="1693">
        <f t="shared" ref="R21:R28" si="1">IF(P21=0,"N/A",+Q21/12)</f>
        <v>651.80555555555554</v>
      </c>
      <c r="S21" s="1322">
        <v>2</v>
      </c>
      <c r="T21" s="1322">
        <v>6</v>
      </c>
      <c r="U21" s="1321">
        <f t="shared" ref="U21:U42" si="2">IF(P21=0,"N/A",+Q21*S21+R21*T21)</f>
        <v>19554.166666666668</v>
      </c>
      <c r="V21" s="1321">
        <f t="shared" ref="V21:V52" si="3">IF(P21=0,"N/A",+O21-U21)</f>
        <v>3910.8333333333321</v>
      </c>
    </row>
    <row r="22" spans="1:22" ht="31.5" x14ac:dyDescent="0.2">
      <c r="A22" s="1057"/>
      <c r="B22" s="1348"/>
      <c r="C22" s="1348"/>
      <c r="D22" s="1373">
        <v>2</v>
      </c>
      <c r="E22" s="1311">
        <v>42335</v>
      </c>
      <c r="F22" s="1313">
        <v>7</v>
      </c>
      <c r="G22" s="1313">
        <v>61</v>
      </c>
      <c r="H22" s="1313" t="s">
        <v>1228</v>
      </c>
      <c r="I22" s="1337"/>
      <c r="J22" s="1313">
        <v>2</v>
      </c>
      <c r="K22" s="1315" t="s">
        <v>539</v>
      </c>
      <c r="L22" s="1375"/>
      <c r="M22" s="1375"/>
      <c r="N22" s="1316" t="s">
        <v>1660</v>
      </c>
      <c r="O22" s="1376">
        <v>2400</v>
      </c>
      <c r="P22" s="1377">
        <v>3</v>
      </c>
      <c r="Q22" s="1321">
        <f t="shared" si="0"/>
        <v>800</v>
      </c>
      <c r="R22" s="1693">
        <f t="shared" si="1"/>
        <v>66.666666666666671</v>
      </c>
      <c r="S22" s="1322">
        <v>1</v>
      </c>
      <c r="T22" s="1322">
        <v>5</v>
      </c>
      <c r="U22" s="1321">
        <f t="shared" si="2"/>
        <v>1133.3333333333335</v>
      </c>
      <c r="V22" s="1321">
        <f t="shared" si="3"/>
        <v>1266.6666666666665</v>
      </c>
    </row>
    <row r="23" spans="1:22" ht="15.75" x14ac:dyDescent="0.2">
      <c r="A23" s="1057"/>
      <c r="B23" s="1348"/>
      <c r="C23" s="1348"/>
      <c r="D23" s="1373">
        <v>3</v>
      </c>
      <c r="E23" s="1311">
        <v>42348</v>
      </c>
      <c r="F23" s="1313">
        <v>7</v>
      </c>
      <c r="G23" s="1313">
        <v>61</v>
      </c>
      <c r="H23" s="1313" t="s">
        <v>1107</v>
      </c>
      <c r="I23" s="1337"/>
      <c r="J23" s="1313">
        <v>1</v>
      </c>
      <c r="K23" s="1315" t="s">
        <v>296</v>
      </c>
      <c r="L23" s="1375"/>
      <c r="M23" s="1375"/>
      <c r="N23" s="1316" t="s">
        <v>935</v>
      </c>
      <c r="O23" s="1376">
        <v>5146.45</v>
      </c>
      <c r="P23" s="1377">
        <v>10</v>
      </c>
      <c r="Q23" s="1321">
        <f t="shared" si="0"/>
        <v>514.64499999999998</v>
      </c>
      <c r="R23" s="1693">
        <f t="shared" si="1"/>
        <v>42.887083333333329</v>
      </c>
      <c r="S23" s="1322">
        <v>1</v>
      </c>
      <c r="T23" s="1322">
        <v>4</v>
      </c>
      <c r="U23" s="1321">
        <f t="shared" si="2"/>
        <v>686.19333333333327</v>
      </c>
      <c r="V23" s="1321">
        <f t="shared" si="3"/>
        <v>4460.2566666666662</v>
      </c>
    </row>
    <row r="24" spans="1:22" ht="15.75" customHeight="1" x14ac:dyDescent="0.2">
      <c r="A24" s="1057"/>
      <c r="B24" s="1348"/>
      <c r="C24" s="1348"/>
      <c r="D24" s="1373">
        <v>4</v>
      </c>
      <c r="E24" s="1311">
        <v>42348</v>
      </c>
      <c r="F24" s="1313">
        <v>7</v>
      </c>
      <c r="G24" s="1313">
        <v>61</v>
      </c>
      <c r="H24" s="1313" t="s">
        <v>1229</v>
      </c>
      <c r="I24" s="1337"/>
      <c r="J24" s="1313">
        <v>1</v>
      </c>
      <c r="K24" s="1315" t="s">
        <v>1230</v>
      </c>
      <c r="L24" s="1375"/>
      <c r="M24" s="1375"/>
      <c r="N24" s="1316" t="s">
        <v>936</v>
      </c>
      <c r="O24" s="1376">
        <v>6903</v>
      </c>
      <c r="P24" s="1377">
        <v>10</v>
      </c>
      <c r="Q24" s="1321">
        <f t="shared" si="0"/>
        <v>690.3</v>
      </c>
      <c r="R24" s="1693">
        <f t="shared" si="1"/>
        <v>57.524999999999999</v>
      </c>
      <c r="S24" s="1322">
        <v>1</v>
      </c>
      <c r="T24" s="1322">
        <v>4</v>
      </c>
      <c r="U24" s="1321">
        <f t="shared" si="2"/>
        <v>920.4</v>
      </c>
      <c r="V24" s="1321">
        <f t="shared" si="3"/>
        <v>5982.6</v>
      </c>
    </row>
    <row r="25" spans="1:22" ht="31.5" customHeight="1" x14ac:dyDescent="0.2">
      <c r="A25" s="1057"/>
      <c r="B25" s="1348"/>
      <c r="C25" s="1348"/>
      <c r="D25" s="1373">
        <v>5</v>
      </c>
      <c r="E25" s="1311">
        <v>42348</v>
      </c>
      <c r="F25" s="1313">
        <v>7</v>
      </c>
      <c r="G25" s="1313">
        <v>61</v>
      </c>
      <c r="H25" s="1313" t="s">
        <v>1107</v>
      </c>
      <c r="I25" s="1337"/>
      <c r="J25" s="1313">
        <v>2</v>
      </c>
      <c r="K25" s="1315" t="s">
        <v>1231</v>
      </c>
      <c r="L25" s="1375"/>
      <c r="M25" s="1375"/>
      <c r="N25" s="1316" t="s">
        <v>1661</v>
      </c>
      <c r="O25" s="1376">
        <v>6193.58</v>
      </c>
      <c r="P25" s="1377">
        <v>10</v>
      </c>
      <c r="Q25" s="1321">
        <f t="shared" si="0"/>
        <v>619.35799999999995</v>
      </c>
      <c r="R25" s="1693">
        <f t="shared" si="1"/>
        <v>51.613166666666665</v>
      </c>
      <c r="S25" s="1322">
        <v>1</v>
      </c>
      <c r="T25" s="1322">
        <v>4</v>
      </c>
      <c r="U25" s="1321">
        <f t="shared" si="2"/>
        <v>825.81066666666663</v>
      </c>
      <c r="V25" s="1321">
        <f t="shared" si="3"/>
        <v>5367.7693333333336</v>
      </c>
    </row>
    <row r="26" spans="1:22" ht="31.5" customHeight="1" x14ac:dyDescent="0.2">
      <c r="A26" s="1057"/>
      <c r="B26" s="1348"/>
      <c r="C26" s="1348"/>
      <c r="D26" s="1373">
        <v>6</v>
      </c>
      <c r="E26" s="1311">
        <v>42348</v>
      </c>
      <c r="F26" s="1313">
        <v>7</v>
      </c>
      <c r="G26" s="1313">
        <v>61</v>
      </c>
      <c r="H26" s="1313" t="s">
        <v>1107</v>
      </c>
      <c r="I26" s="1337"/>
      <c r="J26" s="1313">
        <v>2</v>
      </c>
      <c r="K26" s="1315" t="s">
        <v>1232</v>
      </c>
      <c r="L26" s="1375"/>
      <c r="M26" s="1375"/>
      <c r="N26" s="1316" t="s">
        <v>1661</v>
      </c>
      <c r="O26" s="1376">
        <v>28393.64</v>
      </c>
      <c r="P26" s="1377">
        <v>10</v>
      </c>
      <c r="Q26" s="1321">
        <f t="shared" si="0"/>
        <v>2839.364</v>
      </c>
      <c r="R26" s="1693">
        <f t="shared" si="1"/>
        <v>236.61366666666666</v>
      </c>
      <c r="S26" s="1322">
        <v>1</v>
      </c>
      <c r="T26" s="1322">
        <v>4</v>
      </c>
      <c r="U26" s="1321">
        <f t="shared" si="2"/>
        <v>3785.8186666666666</v>
      </c>
      <c r="V26" s="1321">
        <f t="shared" si="3"/>
        <v>24607.821333333333</v>
      </c>
    </row>
    <row r="27" spans="1:22" ht="31.5" x14ac:dyDescent="0.2">
      <c r="A27" s="1057"/>
      <c r="B27" s="1348"/>
      <c r="C27" s="1348"/>
      <c r="D27" s="1373">
        <v>7</v>
      </c>
      <c r="E27" s="1311">
        <v>42110</v>
      </c>
      <c r="F27" s="1313">
        <v>7</v>
      </c>
      <c r="G27" s="1313">
        <v>61</v>
      </c>
      <c r="H27" s="1313" t="s">
        <v>1146</v>
      </c>
      <c r="I27" s="1337"/>
      <c r="J27" s="1313">
        <v>1</v>
      </c>
      <c r="K27" s="1315" t="s">
        <v>1233</v>
      </c>
      <c r="L27" s="1375"/>
      <c r="M27" s="1375"/>
      <c r="N27" s="1316" t="s">
        <v>551</v>
      </c>
      <c r="O27" s="1376">
        <v>21169.200000000001</v>
      </c>
      <c r="P27" s="1377">
        <v>5</v>
      </c>
      <c r="Q27" s="1321">
        <f t="shared" si="0"/>
        <v>4233.84</v>
      </c>
      <c r="R27" s="1693">
        <f t="shared" si="1"/>
        <v>352.82</v>
      </c>
      <c r="S27" s="1322">
        <v>2</v>
      </c>
      <c r="T27" s="1322"/>
      <c r="U27" s="1321">
        <f t="shared" si="2"/>
        <v>8467.68</v>
      </c>
      <c r="V27" s="1321">
        <f t="shared" si="3"/>
        <v>12701.52</v>
      </c>
    </row>
    <row r="28" spans="1:22" ht="15.75" customHeight="1" x14ac:dyDescent="0.2">
      <c r="A28" s="1378">
        <v>1</v>
      </c>
      <c r="B28" s="1379">
        <v>40633</v>
      </c>
      <c r="C28" s="1380">
        <v>6</v>
      </c>
      <c r="D28" s="1373">
        <v>8</v>
      </c>
      <c r="E28" s="1311">
        <v>42075</v>
      </c>
      <c r="F28" s="1313">
        <v>7</v>
      </c>
      <c r="G28" s="1313">
        <v>61</v>
      </c>
      <c r="H28" s="1313" t="s">
        <v>1106</v>
      </c>
      <c r="I28" s="1337"/>
      <c r="J28" s="1313">
        <v>1</v>
      </c>
      <c r="K28" s="1315" t="s">
        <v>1084</v>
      </c>
      <c r="L28" s="1375"/>
      <c r="M28" s="1375" t="s">
        <v>28</v>
      </c>
      <c r="N28" s="1316" t="s">
        <v>551</v>
      </c>
      <c r="O28" s="1376">
        <v>6076</v>
      </c>
      <c r="P28" s="1377">
        <v>3</v>
      </c>
      <c r="Q28" s="1321">
        <f>IF(P28=0,#REF!/T33,+O28/P28)</f>
        <v>2025.3333333333333</v>
      </c>
      <c r="R28" s="1693">
        <f t="shared" si="1"/>
        <v>168.77777777777777</v>
      </c>
      <c r="S28" s="1322">
        <v>2</v>
      </c>
      <c r="T28" s="1322">
        <v>1</v>
      </c>
      <c r="U28" s="1321">
        <f t="shared" si="2"/>
        <v>4219.4444444444443</v>
      </c>
      <c r="V28" s="1321">
        <f t="shared" si="3"/>
        <v>1856.5555555555557</v>
      </c>
    </row>
    <row r="29" spans="1:22" ht="31.5" x14ac:dyDescent="0.2">
      <c r="A29" s="1348"/>
      <c r="B29" s="1348"/>
      <c r="C29" s="1348"/>
      <c r="D29" s="1373">
        <v>9</v>
      </c>
      <c r="E29" s="1311">
        <v>42075</v>
      </c>
      <c r="F29" s="1313">
        <v>7</v>
      </c>
      <c r="G29" s="1313">
        <v>61</v>
      </c>
      <c r="H29" s="1313" t="s">
        <v>1106</v>
      </c>
      <c r="I29" s="1337"/>
      <c r="J29" s="1313">
        <v>1</v>
      </c>
      <c r="K29" s="1315" t="s">
        <v>1234</v>
      </c>
      <c r="L29" s="1375"/>
      <c r="M29" s="1375" t="s">
        <v>134</v>
      </c>
      <c r="N29" s="1316" t="s">
        <v>936</v>
      </c>
      <c r="O29" s="1376">
        <v>19552.009999999998</v>
      </c>
      <c r="P29" s="1377">
        <v>3</v>
      </c>
      <c r="Q29" s="1321">
        <f>IF(P29=0,#REF!/T34,+O29/P29)</f>
        <v>6517.3366666666661</v>
      </c>
      <c r="R29" s="1693">
        <f t="shared" ref="R29:R38" si="4">IF(P29=0,"N/A",+Q29/12)</f>
        <v>543.11138888888888</v>
      </c>
      <c r="S29" s="1322">
        <v>2</v>
      </c>
      <c r="T29" s="1322">
        <v>1</v>
      </c>
      <c r="U29" s="1321">
        <f t="shared" si="2"/>
        <v>13577.784722222221</v>
      </c>
      <c r="V29" s="1321">
        <f t="shared" si="3"/>
        <v>5974.2252777777776</v>
      </c>
    </row>
    <row r="30" spans="1:22" ht="15.75" x14ac:dyDescent="0.2">
      <c r="A30" s="1348"/>
      <c r="B30" s="1348"/>
      <c r="C30" s="1348"/>
      <c r="D30" s="1373">
        <v>10</v>
      </c>
      <c r="E30" s="1311">
        <v>42075</v>
      </c>
      <c r="F30" s="1313">
        <v>7</v>
      </c>
      <c r="G30" s="1313">
        <v>61</v>
      </c>
      <c r="H30" s="1313" t="s">
        <v>1106</v>
      </c>
      <c r="I30" s="1337"/>
      <c r="J30" s="1313">
        <v>1</v>
      </c>
      <c r="K30" s="1315" t="s">
        <v>1235</v>
      </c>
      <c r="L30" s="1375"/>
      <c r="M30" s="1707" t="s">
        <v>73</v>
      </c>
      <c r="N30" s="1316" t="s">
        <v>551</v>
      </c>
      <c r="O30" s="1376">
        <v>7952</v>
      </c>
      <c r="P30" s="1377">
        <v>3</v>
      </c>
      <c r="Q30" s="1321">
        <f>IF(P30=0,#REF!/T35,+O30/P30)</f>
        <v>2650.6666666666665</v>
      </c>
      <c r="R30" s="1693">
        <f t="shared" si="4"/>
        <v>220.88888888888889</v>
      </c>
      <c r="S30" s="1322">
        <v>2</v>
      </c>
      <c r="T30" s="1322">
        <v>1</v>
      </c>
      <c r="U30" s="1321">
        <f t="shared" si="2"/>
        <v>5522.2222222222217</v>
      </c>
      <c r="V30" s="1321">
        <f t="shared" si="3"/>
        <v>2429.7777777777783</v>
      </c>
    </row>
    <row r="31" spans="1:22" ht="15.75" x14ac:dyDescent="0.2">
      <c r="A31" s="1348"/>
      <c r="B31" s="1348"/>
      <c r="C31" s="1348"/>
      <c r="D31" s="1373">
        <v>11</v>
      </c>
      <c r="E31" s="1311">
        <v>42275</v>
      </c>
      <c r="F31" s="1313">
        <v>7</v>
      </c>
      <c r="G31" s="1313">
        <v>61</v>
      </c>
      <c r="H31" s="1313" t="s">
        <v>1106</v>
      </c>
      <c r="I31" s="1337"/>
      <c r="J31" s="1313">
        <v>1</v>
      </c>
      <c r="K31" s="1315" t="s">
        <v>1301</v>
      </c>
      <c r="L31" s="1375" t="s">
        <v>1302</v>
      </c>
      <c r="M31" s="1375" t="s">
        <v>1303</v>
      </c>
      <c r="N31" s="1316" t="s">
        <v>291</v>
      </c>
      <c r="O31" s="1376">
        <v>10185</v>
      </c>
      <c r="P31" s="1377">
        <v>3</v>
      </c>
      <c r="Q31" s="1321">
        <f>IF(P31=0,#REF!/T36,+O31/P31)</f>
        <v>3395</v>
      </c>
      <c r="R31" s="1693">
        <f t="shared" si="4"/>
        <v>282.91666666666669</v>
      </c>
      <c r="S31" s="1322">
        <v>1</v>
      </c>
      <c r="T31" s="1322">
        <v>7</v>
      </c>
      <c r="U31" s="1321">
        <f t="shared" si="2"/>
        <v>5375.416666666667</v>
      </c>
      <c r="V31" s="1321">
        <f t="shared" si="3"/>
        <v>4809.583333333333</v>
      </c>
    </row>
    <row r="32" spans="1:22" ht="15.75" x14ac:dyDescent="0.2">
      <c r="A32" s="1348"/>
      <c r="B32" s="1348"/>
      <c r="C32" s="1348"/>
      <c r="D32" s="1373">
        <v>12</v>
      </c>
      <c r="E32" s="1311">
        <v>42275</v>
      </c>
      <c r="F32" s="1313">
        <v>7</v>
      </c>
      <c r="G32" s="1313">
        <v>61</v>
      </c>
      <c r="H32" s="1313" t="s">
        <v>1106</v>
      </c>
      <c r="I32" s="1337"/>
      <c r="J32" s="1313">
        <v>1</v>
      </c>
      <c r="K32" s="1315" t="s">
        <v>932</v>
      </c>
      <c r="L32" s="1375"/>
      <c r="M32" s="1375" t="s">
        <v>28</v>
      </c>
      <c r="N32" s="1316" t="s">
        <v>291</v>
      </c>
      <c r="O32" s="1376">
        <v>4016</v>
      </c>
      <c r="P32" s="1377">
        <v>3</v>
      </c>
      <c r="Q32" s="1321">
        <f>IF(P32=0,#REF!/T112,+O32/P32)</f>
        <v>1338.6666666666667</v>
      </c>
      <c r="R32" s="1693">
        <f t="shared" si="4"/>
        <v>111.55555555555556</v>
      </c>
      <c r="S32" s="1322">
        <v>1</v>
      </c>
      <c r="T32" s="1322">
        <v>7</v>
      </c>
      <c r="U32" s="1321">
        <f t="shared" si="2"/>
        <v>2119.5555555555557</v>
      </c>
      <c r="V32" s="1321">
        <f t="shared" si="3"/>
        <v>1896.4444444444443</v>
      </c>
    </row>
    <row r="33" spans="1:22" ht="15.75" x14ac:dyDescent="0.2">
      <c r="A33" s="1348"/>
      <c r="B33" s="1348"/>
      <c r="C33" s="1348"/>
      <c r="D33" s="1373">
        <v>13</v>
      </c>
      <c r="E33" s="1311">
        <v>42275</v>
      </c>
      <c r="F33" s="1313">
        <v>7</v>
      </c>
      <c r="G33" s="1313">
        <v>61</v>
      </c>
      <c r="H33" s="1313" t="s">
        <v>1106</v>
      </c>
      <c r="I33" s="1337"/>
      <c r="J33" s="1313">
        <v>1</v>
      </c>
      <c r="K33" s="1315" t="s">
        <v>30</v>
      </c>
      <c r="L33" s="1375"/>
      <c r="M33" s="1375" t="s">
        <v>73</v>
      </c>
      <c r="N33" s="1316" t="s">
        <v>291</v>
      </c>
      <c r="O33" s="1376">
        <v>2695.01</v>
      </c>
      <c r="P33" s="1377">
        <v>3</v>
      </c>
      <c r="Q33" s="1321">
        <f>IF(P33=0,#REF!/T37,+O33/P33)</f>
        <v>898.3366666666667</v>
      </c>
      <c r="R33" s="1693">
        <f t="shared" si="4"/>
        <v>74.861388888888897</v>
      </c>
      <c r="S33" s="1322">
        <v>1</v>
      </c>
      <c r="T33" s="1322">
        <v>7</v>
      </c>
      <c r="U33" s="1321">
        <f t="shared" si="2"/>
        <v>1422.3663888888891</v>
      </c>
      <c r="V33" s="1321">
        <f t="shared" si="3"/>
        <v>1272.6436111111111</v>
      </c>
    </row>
    <row r="34" spans="1:22" ht="15.75" x14ac:dyDescent="0.2">
      <c r="A34" s="1348"/>
      <c r="B34" s="1348"/>
      <c r="C34" s="1348"/>
      <c r="D34" s="1373">
        <v>14</v>
      </c>
      <c r="E34" s="1311">
        <v>42275</v>
      </c>
      <c r="F34" s="1313">
        <v>7</v>
      </c>
      <c r="G34" s="1313">
        <v>61</v>
      </c>
      <c r="H34" s="1313" t="s">
        <v>1106</v>
      </c>
      <c r="I34" s="1337"/>
      <c r="J34" s="1313">
        <v>2</v>
      </c>
      <c r="K34" s="1315" t="s">
        <v>30</v>
      </c>
      <c r="L34" s="1375"/>
      <c r="M34" s="1375" t="s">
        <v>129</v>
      </c>
      <c r="N34" s="1316" t="s">
        <v>551</v>
      </c>
      <c r="O34" s="1376">
        <v>5390.02</v>
      </c>
      <c r="P34" s="1377">
        <v>3</v>
      </c>
      <c r="Q34" s="1321">
        <f>IF(P34=0,#REF!/T113,+O34/P34)</f>
        <v>1796.6733333333334</v>
      </c>
      <c r="R34" s="1693">
        <f t="shared" si="4"/>
        <v>149.72277777777779</v>
      </c>
      <c r="S34" s="1322">
        <v>1</v>
      </c>
      <c r="T34" s="1322">
        <v>7</v>
      </c>
      <c r="U34" s="1321">
        <f t="shared" si="2"/>
        <v>2844.7327777777782</v>
      </c>
      <c r="V34" s="1321">
        <f t="shared" si="3"/>
        <v>2545.2872222222222</v>
      </c>
    </row>
    <row r="35" spans="1:22" ht="47.25" x14ac:dyDescent="0.2">
      <c r="A35" s="1348"/>
      <c r="B35" s="1348"/>
      <c r="C35" s="1348"/>
      <c r="D35" s="1373">
        <v>15</v>
      </c>
      <c r="E35" s="1311">
        <v>42185</v>
      </c>
      <c r="F35" s="1313">
        <v>7</v>
      </c>
      <c r="G35" s="1313">
        <v>61</v>
      </c>
      <c r="H35" s="1313" t="s">
        <v>1107</v>
      </c>
      <c r="I35" s="1337"/>
      <c r="J35" s="1381">
        <v>1</v>
      </c>
      <c r="K35" s="1315" t="s">
        <v>1304</v>
      </c>
      <c r="L35" s="1382"/>
      <c r="M35" s="1375"/>
      <c r="N35" s="1316" t="s">
        <v>1305</v>
      </c>
      <c r="O35" s="1376">
        <v>52982</v>
      </c>
      <c r="P35" s="1377">
        <v>10</v>
      </c>
      <c r="Q35" s="1321">
        <f>IF(P35=0,#REF!/T38,+O35/P35)</f>
        <v>5298.2</v>
      </c>
      <c r="R35" s="1693">
        <f t="shared" si="4"/>
        <v>441.51666666666665</v>
      </c>
      <c r="S35" s="1322">
        <v>1</v>
      </c>
      <c r="T35" s="1322">
        <v>10</v>
      </c>
      <c r="U35" s="1321">
        <f t="shared" si="2"/>
        <v>9713.366666666665</v>
      </c>
      <c r="V35" s="1321">
        <f t="shared" si="3"/>
        <v>43268.633333333331</v>
      </c>
    </row>
    <row r="36" spans="1:22" ht="15.75" x14ac:dyDescent="0.2">
      <c r="A36" s="1348"/>
      <c r="B36" s="1348"/>
      <c r="C36" s="1348"/>
      <c r="D36" s="1373">
        <v>16</v>
      </c>
      <c r="E36" s="1311">
        <v>42205</v>
      </c>
      <c r="F36" s="1313">
        <v>7</v>
      </c>
      <c r="G36" s="1313">
        <v>61</v>
      </c>
      <c r="H36" s="1313" t="s">
        <v>1106</v>
      </c>
      <c r="I36" s="1337"/>
      <c r="J36" s="1313">
        <v>4</v>
      </c>
      <c r="K36" s="1383" t="s">
        <v>1300</v>
      </c>
      <c r="L36" s="1375"/>
      <c r="M36" s="1375" t="s">
        <v>760</v>
      </c>
      <c r="N36" s="1316" t="s">
        <v>1305</v>
      </c>
      <c r="O36" s="1376">
        <v>29972.02</v>
      </c>
      <c r="P36" s="1377">
        <v>3</v>
      </c>
      <c r="Q36" s="1321">
        <f>IF(P36=0,#REF!/T39,+O36/P36)</f>
        <v>9990.6733333333341</v>
      </c>
      <c r="R36" s="1693">
        <f t="shared" si="4"/>
        <v>832.55611111111114</v>
      </c>
      <c r="S36" s="1322">
        <v>1</v>
      </c>
      <c r="T36" s="1322">
        <v>9</v>
      </c>
      <c r="U36" s="1321">
        <f t="shared" si="2"/>
        <v>17483.678333333333</v>
      </c>
      <c r="V36" s="1321">
        <f t="shared" si="3"/>
        <v>12488.341666666667</v>
      </c>
    </row>
    <row r="37" spans="1:22" ht="15.75" x14ac:dyDescent="0.2">
      <c r="A37" s="1348"/>
      <c r="B37" s="1348"/>
      <c r="C37" s="1348"/>
      <c r="D37" s="1373">
        <v>17</v>
      </c>
      <c r="E37" s="1311">
        <v>42325</v>
      </c>
      <c r="F37" s="1313">
        <v>7</v>
      </c>
      <c r="G37" s="1313">
        <v>61</v>
      </c>
      <c r="H37" s="1384" t="s">
        <v>1106</v>
      </c>
      <c r="I37" s="1337"/>
      <c r="J37" s="1313">
        <v>1</v>
      </c>
      <c r="K37" s="1315" t="s">
        <v>31</v>
      </c>
      <c r="L37" s="1375"/>
      <c r="M37" s="1375" t="s">
        <v>1306</v>
      </c>
      <c r="N37" s="1316" t="s">
        <v>1305</v>
      </c>
      <c r="O37" s="1376">
        <v>6428</v>
      </c>
      <c r="P37" s="1377">
        <v>3</v>
      </c>
      <c r="Q37" s="1321">
        <f>IF(P37=0,#REF!/T41,+O37/P37)</f>
        <v>2142.6666666666665</v>
      </c>
      <c r="R37" s="1693">
        <f t="shared" si="4"/>
        <v>178.55555555555554</v>
      </c>
      <c r="S37" s="1322">
        <v>1</v>
      </c>
      <c r="T37" s="1322">
        <v>5</v>
      </c>
      <c r="U37" s="1321">
        <f t="shared" si="2"/>
        <v>3035.4444444444443</v>
      </c>
      <c r="V37" s="1321">
        <f t="shared" si="3"/>
        <v>3392.5555555555557</v>
      </c>
    </row>
    <row r="38" spans="1:22" ht="33" customHeight="1" x14ac:dyDescent="0.2">
      <c r="A38" s="1348"/>
      <c r="B38" s="1348"/>
      <c r="C38" s="1348"/>
      <c r="D38" s="1373">
        <v>18</v>
      </c>
      <c r="E38" s="1311">
        <v>42325</v>
      </c>
      <c r="F38" s="1313">
        <v>7</v>
      </c>
      <c r="G38" s="1313">
        <v>61</v>
      </c>
      <c r="H38" s="1313" t="s">
        <v>1106</v>
      </c>
      <c r="I38" s="1337"/>
      <c r="J38" s="1313">
        <v>1</v>
      </c>
      <c r="K38" s="1315" t="s">
        <v>1236</v>
      </c>
      <c r="L38" s="1375"/>
      <c r="M38" s="1375"/>
      <c r="N38" s="1316" t="s">
        <v>756</v>
      </c>
      <c r="O38" s="1376">
        <v>2251.9899999999998</v>
      </c>
      <c r="P38" s="1377">
        <v>3</v>
      </c>
      <c r="Q38" s="1321">
        <f>IF(P38=0,#REF!/T42,+O38/P38)</f>
        <v>750.6633333333333</v>
      </c>
      <c r="R38" s="1693">
        <f t="shared" si="4"/>
        <v>62.555277777777775</v>
      </c>
      <c r="S38" s="1322">
        <v>1</v>
      </c>
      <c r="T38" s="1322">
        <v>5</v>
      </c>
      <c r="U38" s="1321">
        <f t="shared" si="2"/>
        <v>1063.4397222222221</v>
      </c>
      <c r="V38" s="1321">
        <f t="shared" si="3"/>
        <v>1188.5502777777776</v>
      </c>
    </row>
    <row r="39" spans="1:22" ht="47.25" x14ac:dyDescent="0.2">
      <c r="A39" s="1348"/>
      <c r="B39" s="1348"/>
      <c r="C39" s="1348"/>
      <c r="D39" s="1373">
        <v>19</v>
      </c>
      <c r="E39" s="1311">
        <v>41963</v>
      </c>
      <c r="F39" s="1313">
        <v>7</v>
      </c>
      <c r="G39" s="1313">
        <v>61</v>
      </c>
      <c r="H39" s="1313" t="s">
        <v>1113</v>
      </c>
      <c r="I39" s="1337"/>
      <c r="J39" s="1313">
        <v>8</v>
      </c>
      <c r="K39" s="1315" t="s">
        <v>1089</v>
      </c>
      <c r="L39" s="1375" t="s">
        <v>1087</v>
      </c>
      <c r="M39" s="1375" t="s">
        <v>1088</v>
      </c>
      <c r="N39" s="1316" t="s">
        <v>936</v>
      </c>
      <c r="O39" s="1376">
        <v>58528</v>
      </c>
      <c r="P39" s="1377">
        <v>5</v>
      </c>
      <c r="Q39" s="1321">
        <v>11705.6</v>
      </c>
      <c r="R39" s="1693">
        <f t="shared" ref="R39:R44" si="5">IF(P39=0,"N/A",+Q39/12)</f>
        <v>975.4666666666667</v>
      </c>
      <c r="S39" s="1322">
        <v>2</v>
      </c>
      <c r="T39" s="1322">
        <v>5</v>
      </c>
      <c r="U39" s="1321">
        <f t="shared" si="2"/>
        <v>28288.533333333333</v>
      </c>
      <c r="V39" s="1321">
        <f t="shared" si="3"/>
        <v>30239.466666666667</v>
      </c>
    </row>
    <row r="40" spans="1:22" ht="31.5" x14ac:dyDescent="0.2">
      <c r="A40" s="1348"/>
      <c r="B40" s="1348"/>
      <c r="C40" s="1348"/>
      <c r="D40" s="1373">
        <v>20</v>
      </c>
      <c r="E40" s="1311">
        <v>41963</v>
      </c>
      <c r="F40" s="1313">
        <v>7</v>
      </c>
      <c r="G40" s="1313">
        <v>61</v>
      </c>
      <c r="H40" s="1313" t="s">
        <v>1106</v>
      </c>
      <c r="I40" s="1337"/>
      <c r="J40" s="1313">
        <v>1</v>
      </c>
      <c r="K40" s="1315" t="s">
        <v>1090</v>
      </c>
      <c r="L40" s="1375" t="s">
        <v>1091</v>
      </c>
      <c r="M40" s="1375"/>
      <c r="N40" s="1316" t="s">
        <v>936</v>
      </c>
      <c r="O40" s="1376">
        <v>26550</v>
      </c>
      <c r="P40" s="1377">
        <v>5</v>
      </c>
      <c r="Q40" s="1321">
        <f>IF(P40=0,"N/A",+O40/P40)</f>
        <v>5310</v>
      </c>
      <c r="R40" s="1693">
        <f t="shared" si="5"/>
        <v>442.5</v>
      </c>
      <c r="S40" s="1322">
        <v>2</v>
      </c>
      <c r="T40" s="1322">
        <v>5</v>
      </c>
      <c r="U40" s="1321">
        <f t="shared" si="2"/>
        <v>12832.5</v>
      </c>
      <c r="V40" s="1321">
        <f t="shared" si="3"/>
        <v>13717.5</v>
      </c>
    </row>
    <row r="41" spans="1:22" ht="31.5" x14ac:dyDescent="0.2">
      <c r="A41" s="1348"/>
      <c r="B41" s="1348"/>
      <c r="C41" s="1348"/>
      <c r="D41" s="1373">
        <v>21</v>
      </c>
      <c r="E41" s="1311">
        <v>41991</v>
      </c>
      <c r="F41" s="1313">
        <v>7</v>
      </c>
      <c r="G41" s="1313">
        <v>61</v>
      </c>
      <c r="H41" s="1313" t="s">
        <v>1115</v>
      </c>
      <c r="I41" s="1337"/>
      <c r="J41" s="1313">
        <v>1</v>
      </c>
      <c r="K41" s="1315" t="s">
        <v>1092</v>
      </c>
      <c r="L41" s="1375"/>
      <c r="M41" s="1375"/>
      <c r="N41" s="1316" t="s">
        <v>936</v>
      </c>
      <c r="O41" s="1376">
        <v>22538</v>
      </c>
      <c r="P41" s="1377">
        <v>10</v>
      </c>
      <c r="Q41" s="1321">
        <f>IF(P41=0,"N/A",+O41/P41)</f>
        <v>2253.8000000000002</v>
      </c>
      <c r="R41" s="1693">
        <f t="shared" si="5"/>
        <v>187.81666666666669</v>
      </c>
      <c r="S41" s="1322">
        <v>2</v>
      </c>
      <c r="T41" s="1322">
        <v>4</v>
      </c>
      <c r="U41" s="1321">
        <f t="shared" si="2"/>
        <v>5258.8666666666668</v>
      </c>
      <c r="V41" s="1321">
        <f t="shared" si="3"/>
        <v>17279.133333333331</v>
      </c>
    </row>
    <row r="42" spans="1:22" ht="31.5" x14ac:dyDescent="0.2">
      <c r="A42" s="1348"/>
      <c r="B42" s="1348"/>
      <c r="C42" s="1348"/>
      <c r="D42" s="1373">
        <v>22</v>
      </c>
      <c r="E42" s="1385">
        <v>41799</v>
      </c>
      <c r="F42" s="1313">
        <v>7</v>
      </c>
      <c r="G42" s="1313">
        <v>61</v>
      </c>
      <c r="H42" s="1313" t="s">
        <v>1106</v>
      </c>
      <c r="I42" s="1337"/>
      <c r="J42" s="1313">
        <v>1</v>
      </c>
      <c r="K42" s="1333" t="s">
        <v>1101</v>
      </c>
      <c r="L42" s="1386" t="s">
        <v>1102</v>
      </c>
      <c r="M42" s="1318" t="s">
        <v>167</v>
      </c>
      <c r="N42" s="1316" t="s">
        <v>936</v>
      </c>
      <c r="O42" s="1317">
        <v>9642</v>
      </c>
      <c r="P42" s="1318">
        <v>3</v>
      </c>
      <c r="Q42" s="1321">
        <f>IF(P42=0,"N/A",+O42/P42)</f>
        <v>3214</v>
      </c>
      <c r="R42" s="1693">
        <f t="shared" si="5"/>
        <v>267.83333333333331</v>
      </c>
      <c r="S42" s="1322">
        <v>2</v>
      </c>
      <c r="T42" s="1322">
        <v>10</v>
      </c>
      <c r="U42" s="1321">
        <f t="shared" si="2"/>
        <v>9106.3333333333321</v>
      </c>
      <c r="V42" s="1321">
        <f t="shared" si="3"/>
        <v>535.66666666666788</v>
      </c>
    </row>
    <row r="43" spans="1:22" ht="15.75" customHeight="1" x14ac:dyDescent="0.2">
      <c r="A43" s="1348"/>
      <c r="B43" s="1348"/>
      <c r="C43" s="1348"/>
      <c r="D43" s="1373">
        <v>23</v>
      </c>
      <c r="E43" s="1385">
        <v>41431</v>
      </c>
      <c r="F43" s="1313">
        <v>7</v>
      </c>
      <c r="G43" s="1313">
        <v>61</v>
      </c>
      <c r="H43" s="1313">
        <v>612</v>
      </c>
      <c r="I43" s="1337"/>
      <c r="J43" s="1313">
        <v>1</v>
      </c>
      <c r="K43" s="1333" t="s">
        <v>308</v>
      </c>
      <c r="L43" s="1386"/>
      <c r="M43" s="1318" t="s">
        <v>1005</v>
      </c>
      <c r="N43" s="1316" t="s">
        <v>936</v>
      </c>
      <c r="O43" s="1317">
        <v>5900</v>
      </c>
      <c r="P43" s="1318">
        <v>3</v>
      </c>
      <c r="Q43" s="1319">
        <v>0</v>
      </c>
      <c r="R43" s="1319">
        <f t="shared" si="5"/>
        <v>0</v>
      </c>
      <c r="S43" s="1320">
        <v>3</v>
      </c>
      <c r="T43" s="1320"/>
      <c r="U43" s="1319">
        <v>5900</v>
      </c>
      <c r="V43" s="1319">
        <f t="shared" si="3"/>
        <v>0</v>
      </c>
    </row>
    <row r="44" spans="1:22" ht="15.75" customHeight="1" x14ac:dyDescent="0.2">
      <c r="A44" s="1348"/>
      <c r="B44" s="1348"/>
      <c r="C44" s="1348"/>
      <c r="D44" s="1373">
        <v>24</v>
      </c>
      <c r="E44" s="1311">
        <v>41169</v>
      </c>
      <c r="F44" s="1313">
        <v>7</v>
      </c>
      <c r="G44" s="1313">
        <v>61</v>
      </c>
      <c r="H44" s="1313">
        <v>612</v>
      </c>
      <c r="I44" s="1337"/>
      <c r="J44" s="1313">
        <v>1</v>
      </c>
      <c r="K44" s="1315" t="s">
        <v>800</v>
      </c>
      <c r="L44" s="1337"/>
      <c r="M44" s="1313"/>
      <c r="N44" s="1316" t="s">
        <v>936</v>
      </c>
      <c r="O44" s="1317">
        <f>36452.3+24301.53</f>
        <v>60753.83</v>
      </c>
      <c r="P44" s="1318">
        <v>3</v>
      </c>
      <c r="Q44" s="1319">
        <v>0</v>
      </c>
      <c r="R44" s="1319">
        <f t="shared" si="5"/>
        <v>0</v>
      </c>
      <c r="S44" s="1320">
        <v>3</v>
      </c>
      <c r="T44" s="1320"/>
      <c r="U44" s="1319">
        <v>60753.83</v>
      </c>
      <c r="V44" s="1319">
        <f t="shared" si="3"/>
        <v>0</v>
      </c>
    </row>
    <row r="45" spans="1:22" ht="31.5" x14ac:dyDescent="0.2">
      <c r="A45" s="1348"/>
      <c r="B45" s="1348"/>
      <c r="C45" s="1348"/>
      <c r="D45" s="1373">
        <v>25</v>
      </c>
      <c r="E45" s="1311">
        <v>40562</v>
      </c>
      <c r="F45" s="1313">
        <v>7</v>
      </c>
      <c r="G45" s="1313">
        <v>61</v>
      </c>
      <c r="H45" s="1313">
        <v>612</v>
      </c>
      <c r="I45" s="1337"/>
      <c r="J45" s="1313">
        <v>1</v>
      </c>
      <c r="K45" s="1315" t="s">
        <v>966</v>
      </c>
      <c r="L45" s="1337"/>
      <c r="M45" s="1313" t="s">
        <v>36</v>
      </c>
      <c r="N45" s="1316" t="s">
        <v>936</v>
      </c>
      <c r="O45" s="1317">
        <v>39873.65</v>
      </c>
      <c r="P45" s="1318">
        <v>3</v>
      </c>
      <c r="Q45" s="1319"/>
      <c r="R45" s="1319"/>
      <c r="S45" s="1320">
        <v>3</v>
      </c>
      <c r="T45" s="1320"/>
      <c r="U45" s="1319">
        <v>39873.65</v>
      </c>
      <c r="V45" s="1319">
        <f t="shared" si="3"/>
        <v>0</v>
      </c>
    </row>
    <row r="46" spans="1:22" ht="15.75" x14ac:dyDescent="0.2">
      <c r="A46" s="1348"/>
      <c r="B46" s="1348"/>
      <c r="C46" s="1348"/>
      <c r="D46" s="1373">
        <v>26</v>
      </c>
      <c r="E46" s="1331" t="s">
        <v>557</v>
      </c>
      <c r="F46" s="1313">
        <v>7</v>
      </c>
      <c r="G46" s="1313">
        <v>61</v>
      </c>
      <c r="H46" s="1313">
        <v>614</v>
      </c>
      <c r="I46" s="1313"/>
      <c r="J46" s="1313">
        <v>1</v>
      </c>
      <c r="K46" s="1315" t="s">
        <v>130</v>
      </c>
      <c r="L46" s="1313" t="s">
        <v>134</v>
      </c>
      <c r="M46" s="1313" t="s">
        <v>550</v>
      </c>
      <c r="N46" s="1316" t="s">
        <v>291</v>
      </c>
      <c r="O46" s="1334">
        <v>5385</v>
      </c>
      <c r="P46" s="1318">
        <v>3</v>
      </c>
      <c r="Q46" s="1319"/>
      <c r="R46" s="1319"/>
      <c r="S46" s="1320">
        <v>3</v>
      </c>
      <c r="T46" s="1320"/>
      <c r="U46" s="1319">
        <v>5385</v>
      </c>
      <c r="V46" s="1319">
        <f t="shared" si="3"/>
        <v>0</v>
      </c>
    </row>
    <row r="47" spans="1:22" ht="15.75" customHeight="1" x14ac:dyDescent="0.2">
      <c r="A47" s="1348"/>
      <c r="B47" s="1348"/>
      <c r="C47" s="1348"/>
      <c r="D47" s="1373">
        <v>27</v>
      </c>
      <c r="E47" s="1311">
        <v>40876</v>
      </c>
      <c r="F47" s="1313">
        <v>7</v>
      </c>
      <c r="G47" s="1313">
        <v>61</v>
      </c>
      <c r="H47" s="1313">
        <v>617</v>
      </c>
      <c r="I47" s="1314"/>
      <c r="J47" s="1313">
        <v>1</v>
      </c>
      <c r="K47" s="1315" t="s">
        <v>708</v>
      </c>
      <c r="L47" s="1337"/>
      <c r="M47" s="1313" t="s">
        <v>204</v>
      </c>
      <c r="N47" s="1316" t="s">
        <v>936</v>
      </c>
      <c r="O47" s="1317">
        <v>17219.04</v>
      </c>
      <c r="P47" s="1318">
        <v>10</v>
      </c>
      <c r="Q47" s="1321">
        <f>IF(P47=0,"N/A",+O47/P47)</f>
        <v>1721.904</v>
      </c>
      <c r="R47" s="1693">
        <f>IF(P47=0,"N/A",+Q47/12)</f>
        <v>143.49199999999999</v>
      </c>
      <c r="S47" s="1322">
        <v>5</v>
      </c>
      <c r="T47" s="1322">
        <v>5</v>
      </c>
      <c r="U47" s="1319">
        <f>IF(P47=0,"N/A",+Q47*S47+R47*T47)</f>
        <v>9326.98</v>
      </c>
      <c r="V47" s="1321">
        <f t="shared" si="3"/>
        <v>7892.0600000000013</v>
      </c>
    </row>
    <row r="48" spans="1:22" ht="15.75" customHeight="1" x14ac:dyDescent="0.2">
      <c r="A48" s="1348"/>
      <c r="B48" s="1348"/>
      <c r="C48" s="1348"/>
      <c r="D48" s="1373">
        <v>28</v>
      </c>
      <c r="E48" s="1311">
        <v>36880</v>
      </c>
      <c r="F48" s="1313">
        <v>7</v>
      </c>
      <c r="G48" s="1313">
        <v>61</v>
      </c>
      <c r="H48" s="1313">
        <v>617</v>
      </c>
      <c r="I48" s="1313"/>
      <c r="J48" s="1313">
        <v>1</v>
      </c>
      <c r="K48" s="1315" t="s">
        <v>41</v>
      </c>
      <c r="L48" s="1313" t="s">
        <v>209</v>
      </c>
      <c r="M48" s="1313" t="s">
        <v>42</v>
      </c>
      <c r="N48" s="1316" t="s">
        <v>936</v>
      </c>
      <c r="O48" s="1317">
        <v>6830</v>
      </c>
      <c r="P48" s="1318">
        <v>3</v>
      </c>
      <c r="Q48" s="1319"/>
      <c r="R48" s="1319"/>
      <c r="S48" s="1320">
        <v>3</v>
      </c>
      <c r="T48" s="1320"/>
      <c r="U48" s="1319">
        <v>6830</v>
      </c>
      <c r="V48" s="1319">
        <f t="shared" si="3"/>
        <v>0</v>
      </c>
    </row>
    <row r="49" spans="1:22" ht="15.75" customHeight="1" x14ac:dyDescent="0.2">
      <c r="A49" s="1348"/>
      <c r="B49" s="1348"/>
      <c r="C49" s="1348"/>
      <c r="D49" s="1373">
        <v>29</v>
      </c>
      <c r="E49" s="1311">
        <v>36880</v>
      </c>
      <c r="F49" s="1313">
        <v>7</v>
      </c>
      <c r="G49" s="1313">
        <v>61</v>
      </c>
      <c r="H49" s="1313">
        <v>617</v>
      </c>
      <c r="I49" s="1313"/>
      <c r="J49" s="1313">
        <v>1</v>
      </c>
      <c r="K49" s="1315" t="s">
        <v>18</v>
      </c>
      <c r="L49" s="1313"/>
      <c r="M49" s="1313" t="s">
        <v>19</v>
      </c>
      <c r="N49" s="1316" t="s">
        <v>973</v>
      </c>
      <c r="O49" s="1317">
        <v>3043.84</v>
      </c>
      <c r="P49" s="1318">
        <v>10</v>
      </c>
      <c r="Q49" s="1319"/>
      <c r="R49" s="1319"/>
      <c r="S49" s="1320">
        <v>10</v>
      </c>
      <c r="T49" s="1320"/>
      <c r="U49" s="1319">
        <v>3043.84</v>
      </c>
      <c r="V49" s="1319">
        <f t="shared" si="3"/>
        <v>0</v>
      </c>
    </row>
    <row r="50" spans="1:22" ht="31.5" x14ac:dyDescent="0.2">
      <c r="A50" s="1348"/>
      <c r="B50" s="1348"/>
      <c r="C50" s="1348"/>
      <c r="D50" s="1373">
        <v>30</v>
      </c>
      <c r="E50" s="1311">
        <v>36880</v>
      </c>
      <c r="F50" s="1313">
        <v>7</v>
      </c>
      <c r="G50" s="1313">
        <v>61</v>
      </c>
      <c r="H50" s="1313">
        <v>617</v>
      </c>
      <c r="I50" s="1313"/>
      <c r="J50" s="1313">
        <v>2</v>
      </c>
      <c r="K50" s="1315" t="s">
        <v>508</v>
      </c>
      <c r="L50" s="1313"/>
      <c r="M50" s="1313" t="s">
        <v>19</v>
      </c>
      <c r="N50" s="1316" t="s">
        <v>936</v>
      </c>
      <c r="O50" s="1317">
        <v>5329.62</v>
      </c>
      <c r="P50" s="1318">
        <v>10</v>
      </c>
      <c r="Q50" s="1319"/>
      <c r="R50" s="1319"/>
      <c r="S50" s="1320">
        <v>10</v>
      </c>
      <c r="T50" s="1320"/>
      <c r="U50" s="1319">
        <v>5329.62</v>
      </c>
      <c r="V50" s="1319">
        <f t="shared" si="3"/>
        <v>0</v>
      </c>
    </row>
    <row r="51" spans="1:22" ht="15.75" customHeight="1" x14ac:dyDescent="0.2">
      <c r="A51" s="1348"/>
      <c r="B51" s="1348"/>
      <c r="C51" s="1348"/>
      <c r="D51" s="1373">
        <v>31</v>
      </c>
      <c r="E51" s="1311">
        <v>36880</v>
      </c>
      <c r="F51" s="1313">
        <v>7</v>
      </c>
      <c r="G51" s="1313">
        <v>61</v>
      </c>
      <c r="H51" s="1313">
        <v>617</v>
      </c>
      <c r="I51" s="1313"/>
      <c r="J51" s="1313">
        <v>1</v>
      </c>
      <c r="K51" s="1315" t="s">
        <v>21</v>
      </c>
      <c r="L51" s="1313"/>
      <c r="M51" s="1313"/>
      <c r="N51" s="1316" t="s">
        <v>936</v>
      </c>
      <c r="O51" s="1317">
        <v>10000</v>
      </c>
      <c r="P51" s="1318">
        <v>10</v>
      </c>
      <c r="Q51" s="1319"/>
      <c r="R51" s="1319"/>
      <c r="S51" s="1320">
        <v>10</v>
      </c>
      <c r="T51" s="1320"/>
      <c r="U51" s="1319">
        <v>10000</v>
      </c>
      <c r="V51" s="1319">
        <f t="shared" si="3"/>
        <v>0</v>
      </c>
    </row>
    <row r="52" spans="1:22" ht="15.75" customHeight="1" x14ac:dyDescent="0.2">
      <c r="A52" s="1348"/>
      <c r="B52" s="1348"/>
      <c r="C52" s="1348"/>
      <c r="D52" s="1373">
        <v>32</v>
      </c>
      <c r="E52" s="1311">
        <v>39051</v>
      </c>
      <c r="F52" s="1313">
        <v>7</v>
      </c>
      <c r="G52" s="1313">
        <v>61</v>
      </c>
      <c r="H52" s="1313">
        <v>617</v>
      </c>
      <c r="I52" s="1313"/>
      <c r="J52" s="1313">
        <v>1</v>
      </c>
      <c r="K52" s="1315" t="s">
        <v>63</v>
      </c>
      <c r="L52" s="1313"/>
      <c r="M52" s="1313"/>
      <c r="N52" s="1316" t="s">
        <v>936</v>
      </c>
      <c r="O52" s="1317">
        <v>2729.27</v>
      </c>
      <c r="P52" s="1318">
        <v>10</v>
      </c>
      <c r="Q52" s="1319"/>
      <c r="R52" s="1319"/>
      <c r="S52" s="1320">
        <v>10</v>
      </c>
      <c r="T52" s="1320"/>
      <c r="U52" s="1319">
        <v>2729.27</v>
      </c>
      <c r="V52" s="1319">
        <f t="shared" si="3"/>
        <v>0</v>
      </c>
    </row>
    <row r="53" spans="1:22" ht="15.75" customHeight="1" x14ac:dyDescent="0.2">
      <c r="A53" s="1348"/>
      <c r="B53" s="1348"/>
      <c r="C53" s="1348"/>
      <c r="D53" s="1373">
        <v>33</v>
      </c>
      <c r="E53" s="1311">
        <v>38967</v>
      </c>
      <c r="F53" s="1313">
        <v>7</v>
      </c>
      <c r="G53" s="1313">
        <v>61</v>
      </c>
      <c r="H53" s="1313">
        <v>617</v>
      </c>
      <c r="I53" s="1313"/>
      <c r="J53" s="1313">
        <v>1</v>
      </c>
      <c r="K53" s="1315" t="s">
        <v>66</v>
      </c>
      <c r="L53" s="1313"/>
      <c r="M53" s="1313" t="s">
        <v>24</v>
      </c>
      <c r="N53" s="1316" t="s">
        <v>936</v>
      </c>
      <c r="O53" s="1317">
        <v>3099.99</v>
      </c>
      <c r="P53" s="1318">
        <v>10</v>
      </c>
      <c r="Q53" s="1319"/>
      <c r="R53" s="1319"/>
      <c r="S53" s="1320">
        <v>10</v>
      </c>
      <c r="T53" s="1320"/>
      <c r="U53" s="1319">
        <v>3099.99</v>
      </c>
      <c r="V53" s="1319">
        <f t="shared" ref="V53:V81" si="6">IF(P53=0,"N/A",+O53-U53)</f>
        <v>0</v>
      </c>
    </row>
    <row r="54" spans="1:22" ht="15.75" customHeight="1" x14ac:dyDescent="0.2">
      <c r="A54" s="1348"/>
      <c r="B54" s="1348"/>
      <c r="C54" s="1348"/>
      <c r="D54" s="1373">
        <v>34</v>
      </c>
      <c r="E54" s="1311">
        <v>36857</v>
      </c>
      <c r="F54" s="1313">
        <v>7</v>
      </c>
      <c r="G54" s="1313">
        <v>61</v>
      </c>
      <c r="H54" s="1313">
        <v>617</v>
      </c>
      <c r="I54" s="1313"/>
      <c r="J54" s="1313">
        <v>1</v>
      </c>
      <c r="K54" s="1315" t="s">
        <v>25</v>
      </c>
      <c r="L54" s="1313"/>
      <c r="M54" s="1313" t="s">
        <v>211</v>
      </c>
      <c r="N54" s="1316" t="s">
        <v>936</v>
      </c>
      <c r="O54" s="1317">
        <v>2494</v>
      </c>
      <c r="P54" s="1318">
        <v>10</v>
      </c>
      <c r="Q54" s="1319"/>
      <c r="R54" s="1319"/>
      <c r="S54" s="1320">
        <v>10</v>
      </c>
      <c r="T54" s="1320"/>
      <c r="U54" s="1319">
        <v>2494</v>
      </c>
      <c r="V54" s="1319">
        <f t="shared" si="6"/>
        <v>0</v>
      </c>
    </row>
    <row r="55" spans="1:22" ht="15.75" customHeight="1" x14ac:dyDescent="0.2">
      <c r="D55" s="1373">
        <v>35</v>
      </c>
      <c r="E55" s="1311">
        <v>36857</v>
      </c>
      <c r="F55" s="1313">
        <v>7</v>
      </c>
      <c r="G55" s="1313">
        <v>61</v>
      </c>
      <c r="H55" s="1313">
        <v>617</v>
      </c>
      <c r="I55" s="1313">
        <v>126818</v>
      </c>
      <c r="J55" s="1313">
        <v>1</v>
      </c>
      <c r="K55" s="1315" t="s">
        <v>25</v>
      </c>
      <c r="L55" s="1313"/>
      <c r="M55" s="1313" t="s">
        <v>211</v>
      </c>
      <c r="N55" s="1316" t="s">
        <v>936</v>
      </c>
      <c r="O55" s="1317">
        <v>3132</v>
      </c>
      <c r="P55" s="1318">
        <v>10</v>
      </c>
      <c r="Q55" s="1319"/>
      <c r="R55" s="1319"/>
      <c r="S55" s="1320">
        <v>10</v>
      </c>
      <c r="T55" s="1320"/>
      <c r="U55" s="1319">
        <v>3132</v>
      </c>
      <c r="V55" s="1319">
        <f t="shared" si="6"/>
        <v>0</v>
      </c>
    </row>
    <row r="56" spans="1:22" ht="15.75" customHeight="1" x14ac:dyDescent="0.2">
      <c r="D56" s="1373">
        <v>36</v>
      </c>
      <c r="E56" s="1311">
        <v>36857</v>
      </c>
      <c r="F56" s="1313">
        <v>7</v>
      </c>
      <c r="G56" s="1313">
        <v>61</v>
      </c>
      <c r="H56" s="1313">
        <v>617</v>
      </c>
      <c r="I56" s="1313">
        <v>35140</v>
      </c>
      <c r="J56" s="1313">
        <v>1</v>
      </c>
      <c r="K56" s="1315" t="s">
        <v>25</v>
      </c>
      <c r="L56" s="1313"/>
      <c r="M56" s="1313" t="s">
        <v>211</v>
      </c>
      <c r="N56" s="1316" t="s">
        <v>936</v>
      </c>
      <c r="O56" s="1317">
        <v>2494</v>
      </c>
      <c r="P56" s="1318">
        <v>10</v>
      </c>
      <c r="Q56" s="1319"/>
      <c r="R56" s="1319"/>
      <c r="S56" s="1320">
        <v>10</v>
      </c>
      <c r="T56" s="1320"/>
      <c r="U56" s="1319">
        <v>2494</v>
      </c>
      <c r="V56" s="1319">
        <f t="shared" si="6"/>
        <v>0</v>
      </c>
    </row>
    <row r="57" spans="1:22" ht="15.75" customHeight="1" x14ac:dyDescent="0.2">
      <c r="D57" s="1373">
        <v>37</v>
      </c>
      <c r="E57" s="1311">
        <v>38855</v>
      </c>
      <c r="F57" s="1313">
        <v>7</v>
      </c>
      <c r="G57" s="1313">
        <v>61</v>
      </c>
      <c r="H57" s="1313">
        <v>617</v>
      </c>
      <c r="I57" s="1313">
        <v>35240</v>
      </c>
      <c r="J57" s="1313">
        <v>1</v>
      </c>
      <c r="K57" s="1315" t="s">
        <v>707</v>
      </c>
      <c r="L57" s="1313"/>
      <c r="M57" s="1313"/>
      <c r="N57" s="1316" t="s">
        <v>936</v>
      </c>
      <c r="O57" s="1317">
        <v>1845</v>
      </c>
      <c r="P57" s="1318">
        <v>10</v>
      </c>
      <c r="Q57" s="1319"/>
      <c r="R57" s="1319"/>
      <c r="S57" s="1320">
        <v>10</v>
      </c>
      <c r="T57" s="1320"/>
      <c r="U57" s="1319">
        <v>1845</v>
      </c>
      <c r="V57" s="1319">
        <f t="shared" si="6"/>
        <v>0</v>
      </c>
    </row>
    <row r="58" spans="1:22" ht="15.75" customHeight="1" x14ac:dyDescent="0.2">
      <c r="D58" s="1373">
        <v>38</v>
      </c>
      <c r="E58" s="1311">
        <v>36816</v>
      </c>
      <c r="F58" s="1313">
        <v>7</v>
      </c>
      <c r="G58" s="1313">
        <v>61</v>
      </c>
      <c r="H58" s="1313">
        <v>619</v>
      </c>
      <c r="I58" s="1313"/>
      <c r="J58" s="1313">
        <v>1</v>
      </c>
      <c r="K58" s="1315" t="s">
        <v>44</v>
      </c>
      <c r="L58" s="1313"/>
      <c r="M58" s="1313"/>
      <c r="N58" s="1316" t="s">
        <v>936</v>
      </c>
      <c r="O58" s="1317">
        <v>1200</v>
      </c>
      <c r="P58" s="1318">
        <v>10</v>
      </c>
      <c r="Q58" s="1319"/>
      <c r="R58" s="1319"/>
      <c r="S58" s="1320">
        <v>10</v>
      </c>
      <c r="T58" s="1320"/>
      <c r="U58" s="1319">
        <v>1200</v>
      </c>
      <c r="V58" s="1319">
        <f t="shared" si="6"/>
        <v>0</v>
      </c>
    </row>
    <row r="59" spans="1:22" ht="15.75" customHeight="1" x14ac:dyDescent="0.2">
      <c r="D59" s="1373">
        <v>39</v>
      </c>
      <c r="E59" s="1331">
        <v>41799</v>
      </c>
      <c r="F59" s="1313">
        <v>7</v>
      </c>
      <c r="G59" s="1313">
        <v>61</v>
      </c>
      <c r="H59" s="1313" t="s">
        <v>1106</v>
      </c>
      <c r="I59" s="1313"/>
      <c r="J59" s="1313">
        <v>1</v>
      </c>
      <c r="K59" s="1315" t="s">
        <v>1084</v>
      </c>
      <c r="L59" s="1313"/>
      <c r="M59" s="1313" t="s">
        <v>28</v>
      </c>
      <c r="N59" s="1316" t="s">
        <v>936</v>
      </c>
      <c r="O59" s="1334">
        <v>5938</v>
      </c>
      <c r="P59" s="1318">
        <v>3</v>
      </c>
      <c r="Q59" s="1321">
        <f t="shared" ref="Q59:Q64" si="7">IF(P59=0,"N/A",+O59/P59)</f>
        <v>1979.3333333333333</v>
      </c>
      <c r="R59" s="1693">
        <f>IF(P59=0,"N/A",+Q59/12)</f>
        <v>164.94444444444443</v>
      </c>
      <c r="S59" s="1322">
        <v>2</v>
      </c>
      <c r="T59" s="1322">
        <v>10</v>
      </c>
      <c r="U59" s="1321">
        <f t="shared" ref="U59:U64" si="8">IF(P59=0,"N/A",+Q59*S59+R59*T59)</f>
        <v>5608.1111111111113</v>
      </c>
      <c r="V59" s="1321">
        <f t="shared" si="6"/>
        <v>329.88888888888869</v>
      </c>
    </row>
    <row r="60" spans="1:22" ht="15.75" customHeight="1" x14ac:dyDescent="0.2">
      <c r="D60" s="1373">
        <v>40</v>
      </c>
      <c r="E60" s="1385">
        <v>41562</v>
      </c>
      <c r="F60" s="1313">
        <v>7</v>
      </c>
      <c r="G60" s="1313">
        <v>61</v>
      </c>
      <c r="H60" s="1313">
        <v>614</v>
      </c>
      <c r="I60" s="1337"/>
      <c r="J60" s="1313">
        <v>1</v>
      </c>
      <c r="K60" s="1333" t="s">
        <v>130</v>
      </c>
      <c r="L60" s="1386"/>
      <c r="M60" s="1318" t="s">
        <v>1662</v>
      </c>
      <c r="N60" s="1316" t="s">
        <v>936</v>
      </c>
      <c r="O60" s="1317">
        <v>5527</v>
      </c>
      <c r="P60" s="1318">
        <v>3</v>
      </c>
      <c r="Q60" s="1319"/>
      <c r="R60" s="1319"/>
      <c r="S60" s="1320"/>
      <c r="T60" s="1320"/>
      <c r="U60" s="1319">
        <v>5527</v>
      </c>
      <c r="V60" s="1319">
        <f t="shared" si="6"/>
        <v>0</v>
      </c>
    </row>
    <row r="61" spans="1:22" ht="15.75" customHeight="1" x14ac:dyDescent="0.2">
      <c r="D61" s="1373">
        <v>41</v>
      </c>
      <c r="E61" s="1385">
        <v>41562</v>
      </c>
      <c r="F61" s="1313">
        <v>7</v>
      </c>
      <c r="G61" s="1313">
        <v>61</v>
      </c>
      <c r="H61" s="1313">
        <v>614</v>
      </c>
      <c r="I61" s="1337"/>
      <c r="J61" s="1313">
        <v>1</v>
      </c>
      <c r="K61" s="1333" t="s">
        <v>920</v>
      </c>
      <c r="L61" s="1386" t="s">
        <v>1082</v>
      </c>
      <c r="M61" s="1318" t="s">
        <v>28</v>
      </c>
      <c r="N61" s="1316" t="s">
        <v>948</v>
      </c>
      <c r="O61" s="1317">
        <v>5009.01</v>
      </c>
      <c r="P61" s="1318">
        <v>3</v>
      </c>
      <c r="Q61" s="1319"/>
      <c r="R61" s="1319"/>
      <c r="S61" s="1320">
        <v>3</v>
      </c>
      <c r="T61" s="1320"/>
      <c r="U61" s="1319">
        <v>5009.01</v>
      </c>
      <c r="V61" s="1319">
        <f t="shared" si="6"/>
        <v>0</v>
      </c>
    </row>
    <row r="62" spans="1:22" ht="15.75" customHeight="1" x14ac:dyDescent="0.2">
      <c r="D62" s="1373">
        <v>42</v>
      </c>
      <c r="E62" s="1385">
        <v>41799</v>
      </c>
      <c r="F62" s="1313">
        <v>7</v>
      </c>
      <c r="G62" s="1313">
        <v>61</v>
      </c>
      <c r="H62" s="1313" t="s">
        <v>1106</v>
      </c>
      <c r="I62" s="1337"/>
      <c r="J62" s="1313">
        <v>1</v>
      </c>
      <c r="K62" s="1333" t="s">
        <v>31</v>
      </c>
      <c r="L62" s="1386"/>
      <c r="M62" s="1318" t="s">
        <v>129</v>
      </c>
      <c r="N62" s="1316" t="s">
        <v>801</v>
      </c>
      <c r="O62" s="1317">
        <v>2388</v>
      </c>
      <c r="P62" s="1318">
        <v>3</v>
      </c>
      <c r="Q62" s="1321">
        <f t="shared" si="7"/>
        <v>796</v>
      </c>
      <c r="R62" s="1693">
        <f>IF(P62=0,"N/A",+Q62/12)</f>
        <v>66.333333333333329</v>
      </c>
      <c r="S62" s="1322">
        <v>2</v>
      </c>
      <c r="T62" s="1322">
        <v>10</v>
      </c>
      <c r="U62" s="1321">
        <f t="shared" si="8"/>
        <v>2255.333333333333</v>
      </c>
      <c r="V62" s="1321">
        <f t="shared" si="6"/>
        <v>132.66666666666697</v>
      </c>
    </row>
    <row r="63" spans="1:22" ht="31.5" x14ac:dyDescent="0.2">
      <c r="D63" s="1373">
        <v>43</v>
      </c>
      <c r="E63" s="1331">
        <v>41799</v>
      </c>
      <c r="F63" s="1313">
        <v>7</v>
      </c>
      <c r="G63" s="1313">
        <v>61</v>
      </c>
      <c r="H63" s="1313" t="s">
        <v>1109</v>
      </c>
      <c r="I63" s="1314"/>
      <c r="J63" s="1313">
        <v>1</v>
      </c>
      <c r="K63" s="1315" t="s">
        <v>978</v>
      </c>
      <c r="L63" s="1313" t="s">
        <v>1085</v>
      </c>
      <c r="M63" s="1313" t="s">
        <v>73</v>
      </c>
      <c r="N63" s="1316" t="s">
        <v>801</v>
      </c>
      <c r="O63" s="1317">
        <v>1653</v>
      </c>
      <c r="P63" s="1318">
        <v>3</v>
      </c>
      <c r="Q63" s="1321">
        <f t="shared" si="7"/>
        <v>551</v>
      </c>
      <c r="R63" s="1693">
        <f>IF(P63=0,"N/A",+Q63/12)</f>
        <v>45.916666666666664</v>
      </c>
      <c r="S63" s="1322">
        <v>2</v>
      </c>
      <c r="T63" s="1322">
        <v>10</v>
      </c>
      <c r="U63" s="1321">
        <f t="shared" si="8"/>
        <v>1561.1666666666665</v>
      </c>
      <c r="V63" s="1321">
        <f t="shared" si="6"/>
        <v>91.833333333333485</v>
      </c>
    </row>
    <row r="64" spans="1:22" ht="15.75" customHeight="1" x14ac:dyDescent="0.2">
      <c r="D64" s="1373">
        <v>44</v>
      </c>
      <c r="E64" s="1311">
        <v>39206</v>
      </c>
      <c r="F64" s="1313">
        <v>7</v>
      </c>
      <c r="G64" s="1313">
        <v>61</v>
      </c>
      <c r="H64" s="1313">
        <v>617</v>
      </c>
      <c r="I64" s="1314"/>
      <c r="J64" s="1313">
        <v>1</v>
      </c>
      <c r="K64" s="1315" t="s">
        <v>39</v>
      </c>
      <c r="L64" s="1313"/>
      <c r="M64" s="1313"/>
      <c r="N64" s="1316" t="s">
        <v>801</v>
      </c>
      <c r="O64" s="1317">
        <v>2664.81</v>
      </c>
      <c r="P64" s="1318">
        <v>10</v>
      </c>
      <c r="Q64" s="1321">
        <f t="shared" si="7"/>
        <v>266.48099999999999</v>
      </c>
      <c r="R64" s="1693">
        <f>IF(P64=0,"N/A",+Q64/12)</f>
        <v>22.20675</v>
      </c>
      <c r="S64" s="1322">
        <v>9</v>
      </c>
      <c r="T64" s="1322">
        <v>11</v>
      </c>
      <c r="U64" s="1321">
        <f t="shared" si="8"/>
        <v>2642.6032499999997</v>
      </c>
      <c r="V64" s="1321">
        <f t="shared" si="6"/>
        <v>22.206750000000284</v>
      </c>
    </row>
    <row r="65" spans="1:22" ht="15.75" customHeight="1" x14ac:dyDescent="0.2">
      <c r="D65" s="1373">
        <v>45</v>
      </c>
      <c r="E65" s="1311">
        <v>9</v>
      </c>
      <c r="F65" s="1313">
        <v>7</v>
      </c>
      <c r="G65" s="1313">
        <v>61</v>
      </c>
      <c r="H65" s="1313">
        <v>617</v>
      </c>
      <c r="I65" s="1314"/>
      <c r="J65" s="1313">
        <v>2</v>
      </c>
      <c r="K65" s="1315" t="s">
        <v>20</v>
      </c>
      <c r="L65" s="1313"/>
      <c r="M65" s="1313"/>
      <c r="N65" s="1316" t="s">
        <v>801</v>
      </c>
      <c r="O65" s="1317">
        <v>3094.88</v>
      </c>
      <c r="P65" s="1318">
        <v>10</v>
      </c>
      <c r="Q65" s="1476"/>
      <c r="R65" s="1476"/>
      <c r="S65" s="1802">
        <v>10</v>
      </c>
      <c r="T65" s="1802"/>
      <c r="U65" s="1476">
        <v>3094.88</v>
      </c>
      <c r="V65" s="1476">
        <f t="shared" si="6"/>
        <v>0</v>
      </c>
    </row>
    <row r="66" spans="1:22" ht="15.75" customHeight="1" x14ac:dyDescent="0.2">
      <c r="D66" s="1373">
        <v>46</v>
      </c>
      <c r="E66" s="1311">
        <v>38663</v>
      </c>
      <c r="F66" s="1328">
        <v>7</v>
      </c>
      <c r="G66" s="1313">
        <v>61</v>
      </c>
      <c r="H66" s="1313">
        <v>617</v>
      </c>
      <c r="I66" s="1314"/>
      <c r="J66" s="1313">
        <v>1</v>
      </c>
      <c r="K66" s="1315" t="s">
        <v>40</v>
      </c>
      <c r="L66" s="1313"/>
      <c r="M66" s="1313"/>
      <c r="N66" s="1316" t="s">
        <v>801</v>
      </c>
      <c r="O66" s="1317">
        <v>8113.74</v>
      </c>
      <c r="P66" s="1318">
        <v>10</v>
      </c>
      <c r="Q66" s="1319">
        <v>0</v>
      </c>
      <c r="R66" s="1319">
        <f>IF(P66=0,"N/A",+Q66/12)</f>
        <v>0</v>
      </c>
      <c r="S66" s="1320">
        <v>10</v>
      </c>
      <c r="T66" s="1320"/>
      <c r="U66" s="1319">
        <v>8113.74</v>
      </c>
      <c r="V66" s="1319">
        <f t="shared" si="6"/>
        <v>0</v>
      </c>
    </row>
    <row r="67" spans="1:22" ht="15.75" customHeight="1" x14ac:dyDescent="0.2">
      <c r="D67" s="1373">
        <v>47</v>
      </c>
      <c r="E67" s="1311">
        <v>36889</v>
      </c>
      <c r="F67" s="1328">
        <v>7</v>
      </c>
      <c r="G67" s="1313">
        <v>61</v>
      </c>
      <c r="H67" s="1313">
        <v>617</v>
      </c>
      <c r="I67" s="1314"/>
      <c r="J67" s="1313">
        <v>1</v>
      </c>
      <c r="K67" s="1315" t="s">
        <v>55</v>
      </c>
      <c r="L67" s="1313"/>
      <c r="M67" s="1313" t="s">
        <v>24</v>
      </c>
      <c r="N67" s="1316" t="s">
        <v>801</v>
      </c>
      <c r="O67" s="1317">
        <v>1500</v>
      </c>
      <c r="P67" s="1318">
        <v>10</v>
      </c>
      <c r="Q67" s="1319"/>
      <c r="R67" s="1319"/>
      <c r="S67" s="1320">
        <v>10</v>
      </c>
      <c r="T67" s="1320"/>
      <c r="U67" s="1319">
        <v>1500</v>
      </c>
      <c r="V67" s="1319">
        <f t="shared" si="6"/>
        <v>0</v>
      </c>
    </row>
    <row r="68" spans="1:22" ht="15.75" customHeight="1" x14ac:dyDescent="0.2">
      <c r="D68" s="1373">
        <v>48</v>
      </c>
      <c r="E68" s="1311">
        <v>36857</v>
      </c>
      <c r="F68" s="1328">
        <v>7</v>
      </c>
      <c r="G68" s="1313">
        <v>61</v>
      </c>
      <c r="H68" s="1313">
        <v>617</v>
      </c>
      <c r="I68" s="1314">
        <v>35184</v>
      </c>
      <c r="J68" s="1313">
        <v>1</v>
      </c>
      <c r="K68" s="1315" t="s">
        <v>213</v>
      </c>
      <c r="L68" s="1313"/>
      <c r="M68" s="1313"/>
      <c r="N68" s="1316" t="s">
        <v>801</v>
      </c>
      <c r="O68" s="1317">
        <v>900</v>
      </c>
      <c r="P68" s="1318">
        <v>10</v>
      </c>
      <c r="Q68" s="1319"/>
      <c r="R68" s="1319"/>
      <c r="S68" s="1320">
        <v>10</v>
      </c>
      <c r="T68" s="1320"/>
      <c r="U68" s="1319">
        <v>900</v>
      </c>
      <c r="V68" s="1319">
        <f t="shared" si="6"/>
        <v>0</v>
      </c>
    </row>
    <row r="69" spans="1:22" ht="15.75" customHeight="1" x14ac:dyDescent="0.2">
      <c r="D69" s="1373">
        <v>49</v>
      </c>
      <c r="E69" s="1311">
        <v>36857</v>
      </c>
      <c r="F69" s="1328">
        <v>7</v>
      </c>
      <c r="G69" s="1313">
        <v>61</v>
      </c>
      <c r="H69" s="1313">
        <v>617</v>
      </c>
      <c r="I69" s="1314"/>
      <c r="J69" s="1313">
        <v>1</v>
      </c>
      <c r="K69" s="1315" t="s">
        <v>25</v>
      </c>
      <c r="L69" s="1313"/>
      <c r="M69" s="1313"/>
      <c r="N69" s="1316" t="s">
        <v>801</v>
      </c>
      <c r="O69" s="1317">
        <v>2494</v>
      </c>
      <c r="P69" s="1318">
        <v>10</v>
      </c>
      <c r="Q69" s="1319"/>
      <c r="R69" s="1319"/>
      <c r="S69" s="1320">
        <v>10</v>
      </c>
      <c r="T69" s="1320"/>
      <c r="U69" s="1319">
        <v>2494</v>
      </c>
      <c r="V69" s="1319">
        <f t="shared" si="6"/>
        <v>0</v>
      </c>
    </row>
    <row r="70" spans="1:22" ht="15.75" customHeight="1" x14ac:dyDescent="0.2">
      <c r="D70" s="1373">
        <v>50</v>
      </c>
      <c r="E70" s="1311">
        <v>36857</v>
      </c>
      <c r="F70" s="1328">
        <v>7</v>
      </c>
      <c r="G70" s="1313">
        <v>61</v>
      </c>
      <c r="H70" s="1313">
        <v>617</v>
      </c>
      <c r="I70" s="1314">
        <v>127989</v>
      </c>
      <c r="J70" s="1313">
        <v>1</v>
      </c>
      <c r="K70" s="1315" t="s">
        <v>25</v>
      </c>
      <c r="L70" s="1313"/>
      <c r="M70" s="1313"/>
      <c r="N70" s="1316" t="s">
        <v>801</v>
      </c>
      <c r="O70" s="1317">
        <v>4714.9399999999996</v>
      </c>
      <c r="P70" s="1318">
        <v>10</v>
      </c>
      <c r="Q70" s="1319"/>
      <c r="R70" s="1319"/>
      <c r="S70" s="1320">
        <v>10</v>
      </c>
      <c r="T70" s="1320"/>
      <c r="U70" s="1319">
        <v>4714.9399999999996</v>
      </c>
      <c r="V70" s="1319">
        <f t="shared" si="6"/>
        <v>0</v>
      </c>
    </row>
    <row r="71" spans="1:22" ht="15.75" customHeight="1" x14ac:dyDescent="0.2">
      <c r="D71" s="1373">
        <v>51</v>
      </c>
      <c r="E71" s="1311">
        <v>36857</v>
      </c>
      <c r="F71" s="1328">
        <v>7</v>
      </c>
      <c r="G71" s="1313">
        <v>61</v>
      </c>
      <c r="H71" s="1313">
        <v>617</v>
      </c>
      <c r="I71" s="1314">
        <v>127988</v>
      </c>
      <c r="J71" s="1313">
        <v>1</v>
      </c>
      <c r="K71" s="1315" t="s">
        <v>25</v>
      </c>
      <c r="L71" s="1313"/>
      <c r="M71" s="1313"/>
      <c r="N71" s="1316" t="s">
        <v>801</v>
      </c>
      <c r="O71" s="1317">
        <v>3132</v>
      </c>
      <c r="P71" s="1318">
        <v>10</v>
      </c>
      <c r="Q71" s="1319"/>
      <c r="R71" s="1319"/>
      <c r="S71" s="1320">
        <v>10</v>
      </c>
      <c r="T71" s="1320"/>
      <c r="U71" s="1319">
        <v>3132</v>
      </c>
      <c r="V71" s="1319">
        <f t="shared" si="6"/>
        <v>0</v>
      </c>
    </row>
    <row r="72" spans="1:22" ht="31.5" x14ac:dyDescent="0.2">
      <c r="D72" s="1373">
        <v>52</v>
      </c>
      <c r="E72" s="1311">
        <v>42404</v>
      </c>
      <c r="F72" s="1328">
        <v>7</v>
      </c>
      <c r="G72" s="1313">
        <v>61</v>
      </c>
      <c r="H72" s="1313">
        <v>611</v>
      </c>
      <c r="I72" s="1314"/>
      <c r="J72" s="1313">
        <v>3</v>
      </c>
      <c r="K72" s="1315" t="s">
        <v>1483</v>
      </c>
      <c r="L72" s="1313">
        <v>1925646</v>
      </c>
      <c r="M72" s="1313" t="s">
        <v>1484</v>
      </c>
      <c r="N72" s="1316" t="s">
        <v>1305</v>
      </c>
      <c r="O72" s="1317">
        <v>15930</v>
      </c>
      <c r="P72" s="1318">
        <v>10</v>
      </c>
      <c r="Q72" s="1321">
        <f>IF(P72=0,"N/A",+O72/P72)</f>
        <v>1593</v>
      </c>
      <c r="R72" s="1693">
        <f>IF(P72=0,"N/A",+Q72/12)</f>
        <v>132.75</v>
      </c>
      <c r="S72" s="1322">
        <v>1</v>
      </c>
      <c r="T72" s="1322">
        <v>2</v>
      </c>
      <c r="U72" s="1321">
        <f t="shared" ref="U72:U81" si="9">IF(P72=0,"N/A",+Q72*S72+R72*T72)</f>
        <v>1858.5</v>
      </c>
      <c r="V72" s="1321">
        <f t="shared" si="6"/>
        <v>14071.5</v>
      </c>
    </row>
    <row r="73" spans="1:22" ht="31.5" x14ac:dyDescent="0.2">
      <c r="D73" s="1373">
        <v>53</v>
      </c>
      <c r="E73" s="1311">
        <v>42404</v>
      </c>
      <c r="F73" s="1328">
        <v>7</v>
      </c>
      <c r="G73" s="1313">
        <v>61</v>
      </c>
      <c r="H73" s="1313">
        <v>611</v>
      </c>
      <c r="I73" s="1314"/>
      <c r="J73" s="1313">
        <v>3</v>
      </c>
      <c r="K73" s="1315" t="s">
        <v>1485</v>
      </c>
      <c r="L73" s="1313">
        <v>1925646</v>
      </c>
      <c r="M73" s="1313" t="s">
        <v>890</v>
      </c>
      <c r="N73" s="1316" t="s">
        <v>1305</v>
      </c>
      <c r="O73" s="1317">
        <v>1770</v>
      </c>
      <c r="P73" s="1318">
        <v>10</v>
      </c>
      <c r="Q73" s="1321">
        <f t="shared" ref="Q73:Q78" si="10">IF(P73=0,"N/A",+O73/P73)</f>
        <v>177</v>
      </c>
      <c r="R73" s="1693">
        <f t="shared" ref="R73:R78" si="11">IF(P73=0,"N/A",+Q73/12)</f>
        <v>14.75</v>
      </c>
      <c r="S73" s="1322">
        <v>1</v>
      </c>
      <c r="T73" s="1322">
        <v>2</v>
      </c>
      <c r="U73" s="1321">
        <f t="shared" si="9"/>
        <v>206.5</v>
      </c>
      <c r="V73" s="1321">
        <f t="shared" si="6"/>
        <v>1563.5</v>
      </c>
    </row>
    <row r="74" spans="1:22" ht="31.5" x14ac:dyDescent="0.2">
      <c r="D74" s="1373">
        <v>54</v>
      </c>
      <c r="E74" s="1311">
        <v>42669</v>
      </c>
      <c r="F74" s="1328">
        <v>7</v>
      </c>
      <c r="G74" s="1313">
        <v>61</v>
      </c>
      <c r="H74" s="1313">
        <v>614</v>
      </c>
      <c r="I74" s="1314"/>
      <c r="J74" s="1313">
        <v>1</v>
      </c>
      <c r="K74" s="1315" t="s">
        <v>1486</v>
      </c>
      <c r="L74" s="1313"/>
      <c r="M74" s="1313" t="s">
        <v>1482</v>
      </c>
      <c r="N74" s="1316" t="s">
        <v>1305</v>
      </c>
      <c r="O74" s="1317">
        <v>48268.07</v>
      </c>
      <c r="P74" s="1318">
        <v>3</v>
      </c>
      <c r="Q74" s="1321">
        <f t="shared" si="10"/>
        <v>16089.356666666667</v>
      </c>
      <c r="R74" s="1693">
        <f t="shared" si="11"/>
        <v>1340.7797222222223</v>
      </c>
      <c r="S74" s="1322"/>
      <c r="T74" s="1322">
        <v>6</v>
      </c>
      <c r="U74" s="1321">
        <f t="shared" si="9"/>
        <v>8044.6783333333333</v>
      </c>
      <c r="V74" s="1321">
        <f t="shared" si="6"/>
        <v>40223.391666666663</v>
      </c>
    </row>
    <row r="75" spans="1:22" ht="31.5" x14ac:dyDescent="0.2">
      <c r="D75" s="1373">
        <v>55</v>
      </c>
      <c r="E75" s="1311">
        <v>42669</v>
      </c>
      <c r="F75" s="1328">
        <v>7</v>
      </c>
      <c r="G75" s="1313">
        <v>61</v>
      </c>
      <c r="H75" s="1313">
        <v>614</v>
      </c>
      <c r="I75" s="1314"/>
      <c r="J75" s="1313">
        <v>3</v>
      </c>
      <c r="K75" s="1315" t="s">
        <v>1487</v>
      </c>
      <c r="L75" s="1313" t="s">
        <v>1488</v>
      </c>
      <c r="M75" s="1313" t="s">
        <v>1489</v>
      </c>
      <c r="N75" s="1316" t="s">
        <v>1305</v>
      </c>
      <c r="O75" s="1317">
        <v>84949.03</v>
      </c>
      <c r="P75" s="1318">
        <v>3</v>
      </c>
      <c r="Q75" s="1321">
        <f t="shared" si="10"/>
        <v>28316.343333333334</v>
      </c>
      <c r="R75" s="1693">
        <f t="shared" si="11"/>
        <v>2359.6952777777778</v>
      </c>
      <c r="S75" s="1322"/>
      <c r="T75" s="1322">
        <v>6</v>
      </c>
      <c r="U75" s="1321">
        <f t="shared" si="9"/>
        <v>14158.171666666667</v>
      </c>
      <c r="V75" s="1321">
        <f t="shared" si="6"/>
        <v>70790.858333333337</v>
      </c>
    </row>
    <row r="76" spans="1:22" ht="15.75" x14ac:dyDescent="0.2">
      <c r="D76" s="1373">
        <v>56</v>
      </c>
      <c r="E76" s="1311">
        <v>42669</v>
      </c>
      <c r="F76" s="1328">
        <v>7</v>
      </c>
      <c r="G76" s="1313">
        <v>61</v>
      </c>
      <c r="H76" s="1313">
        <v>614</v>
      </c>
      <c r="I76" s="1314"/>
      <c r="J76" s="1313">
        <v>2</v>
      </c>
      <c r="K76" s="1315" t="s">
        <v>1490</v>
      </c>
      <c r="L76" s="1313" t="s">
        <v>1491</v>
      </c>
      <c r="M76" s="1313" t="s">
        <v>28</v>
      </c>
      <c r="N76" s="1316" t="s">
        <v>551</v>
      </c>
      <c r="O76" s="1317">
        <v>13774.92</v>
      </c>
      <c r="P76" s="1318">
        <v>3</v>
      </c>
      <c r="Q76" s="1321">
        <f t="shared" si="10"/>
        <v>4591.6400000000003</v>
      </c>
      <c r="R76" s="1693">
        <f t="shared" si="11"/>
        <v>382.63666666666671</v>
      </c>
      <c r="S76" s="1322"/>
      <c r="T76" s="1322">
        <v>6</v>
      </c>
      <c r="U76" s="1321">
        <f t="shared" si="9"/>
        <v>2295.8200000000002</v>
      </c>
      <c r="V76" s="1321">
        <f t="shared" si="6"/>
        <v>11479.1</v>
      </c>
    </row>
    <row r="77" spans="1:22" ht="15.75" x14ac:dyDescent="0.2">
      <c r="D77" s="1373">
        <v>57</v>
      </c>
      <c r="E77" s="1311">
        <v>42445</v>
      </c>
      <c r="F77" s="1328">
        <v>7</v>
      </c>
      <c r="G77" s="1313">
        <v>61</v>
      </c>
      <c r="H77" s="1313">
        <v>614</v>
      </c>
      <c r="I77" s="1314"/>
      <c r="J77" s="1313">
        <v>1</v>
      </c>
      <c r="K77" s="1315" t="s">
        <v>1492</v>
      </c>
      <c r="L77" s="1313" t="s">
        <v>986</v>
      </c>
      <c r="M77" s="1313"/>
      <c r="N77" s="1316" t="s">
        <v>1305</v>
      </c>
      <c r="O77" s="1317">
        <v>2830.01</v>
      </c>
      <c r="P77" s="1318">
        <v>3</v>
      </c>
      <c r="Q77" s="1321">
        <f t="shared" si="10"/>
        <v>943.3366666666667</v>
      </c>
      <c r="R77" s="1693">
        <f t="shared" si="11"/>
        <v>78.611388888888897</v>
      </c>
      <c r="S77" s="1322">
        <v>1</v>
      </c>
      <c r="T77" s="1322">
        <v>1</v>
      </c>
      <c r="U77" s="1321">
        <f t="shared" si="9"/>
        <v>1021.9480555555556</v>
      </c>
      <c r="V77" s="1321">
        <f t="shared" si="6"/>
        <v>1808.0619444444446</v>
      </c>
    </row>
    <row r="78" spans="1:22" ht="15.75" x14ac:dyDescent="0.2">
      <c r="D78" s="1373">
        <v>58</v>
      </c>
      <c r="E78" s="1311">
        <v>42445</v>
      </c>
      <c r="F78" s="1328">
        <v>7</v>
      </c>
      <c r="G78" s="1313">
        <v>61</v>
      </c>
      <c r="H78" s="1313">
        <v>614</v>
      </c>
      <c r="I78" s="1314"/>
      <c r="J78" s="1313">
        <v>1</v>
      </c>
      <c r="K78" s="1315" t="s">
        <v>1301</v>
      </c>
      <c r="L78" s="1313" t="s">
        <v>1493</v>
      </c>
      <c r="M78" s="1313" t="s">
        <v>1494</v>
      </c>
      <c r="N78" s="1316" t="s">
        <v>1305</v>
      </c>
      <c r="O78" s="1317">
        <v>6428</v>
      </c>
      <c r="P78" s="1318">
        <v>3</v>
      </c>
      <c r="Q78" s="1321">
        <f t="shared" si="10"/>
        <v>2142.6666666666665</v>
      </c>
      <c r="R78" s="1693">
        <f t="shared" si="11"/>
        <v>178.55555555555554</v>
      </c>
      <c r="S78" s="1322">
        <v>1</v>
      </c>
      <c r="T78" s="1322">
        <v>1</v>
      </c>
      <c r="U78" s="1321">
        <f t="shared" si="9"/>
        <v>2321.2222222222222</v>
      </c>
      <c r="V78" s="1321">
        <f t="shared" si="6"/>
        <v>4106.7777777777774</v>
      </c>
    </row>
    <row r="79" spans="1:22" ht="15.75" x14ac:dyDescent="0.2">
      <c r="A79" s="1048">
        <v>58</v>
      </c>
      <c r="B79" s="1048">
        <v>42550</v>
      </c>
      <c r="C79" s="1048">
        <v>6</v>
      </c>
      <c r="D79" s="1373">
        <v>59</v>
      </c>
      <c r="E79" s="1311">
        <v>42550</v>
      </c>
      <c r="F79" s="1328">
        <v>6</v>
      </c>
      <c r="G79" s="1313">
        <v>61</v>
      </c>
      <c r="H79" s="1313">
        <v>617</v>
      </c>
      <c r="I79" s="1314"/>
      <c r="J79" s="1313">
        <v>2</v>
      </c>
      <c r="K79" s="1315" t="s">
        <v>1398</v>
      </c>
      <c r="L79" s="1313"/>
      <c r="M79" s="1313" t="s">
        <v>1399</v>
      </c>
      <c r="N79" s="1316" t="s">
        <v>1305</v>
      </c>
      <c r="O79" s="1317">
        <v>11580.57</v>
      </c>
      <c r="P79" s="1318">
        <v>10</v>
      </c>
      <c r="Q79" s="1321">
        <f>IF(P79=0,"N/A",+O79/P79)</f>
        <v>1158.057</v>
      </c>
      <c r="R79" s="1693">
        <f>IF(P79=0,"N/A",+Q79/12)</f>
        <v>96.504750000000001</v>
      </c>
      <c r="S79" s="1322"/>
      <c r="T79" s="1322">
        <v>10</v>
      </c>
      <c r="U79" s="1321">
        <f t="shared" si="9"/>
        <v>965.04750000000001</v>
      </c>
      <c r="V79" s="1321">
        <f t="shared" si="6"/>
        <v>10615.522499999999</v>
      </c>
    </row>
    <row r="80" spans="1:22" ht="15.75" x14ac:dyDescent="0.2">
      <c r="D80" s="1266">
        <v>90</v>
      </c>
      <c r="E80" s="1311">
        <v>42761</v>
      </c>
      <c r="F80" s="1328">
        <v>7</v>
      </c>
      <c r="G80" s="1313">
        <v>61</v>
      </c>
      <c r="H80" s="1313" t="s">
        <v>1699</v>
      </c>
      <c r="I80" s="1314"/>
      <c r="J80" s="1313">
        <v>1</v>
      </c>
      <c r="K80" s="1315" t="s">
        <v>1700</v>
      </c>
      <c r="L80" s="1313" t="s">
        <v>1701</v>
      </c>
      <c r="M80" s="1313" t="s">
        <v>910</v>
      </c>
      <c r="N80" s="1316" t="s">
        <v>1305</v>
      </c>
      <c r="O80" s="1317">
        <v>7995</v>
      </c>
      <c r="P80" s="1318">
        <v>5</v>
      </c>
      <c r="Q80" s="1321">
        <f>IF(P80=0,"N/A",+O80/P80)</f>
        <v>1599</v>
      </c>
      <c r="R80" s="1693">
        <f>IF(P80=0,"N/A",+Q80/12)</f>
        <v>133.25</v>
      </c>
      <c r="S80" s="1322"/>
      <c r="T80" s="1322">
        <v>3</v>
      </c>
      <c r="U80" s="1321">
        <f t="shared" si="9"/>
        <v>399.75</v>
      </c>
      <c r="V80" s="1340">
        <f t="shared" si="6"/>
        <v>7595.25</v>
      </c>
    </row>
    <row r="81" spans="1:24" ht="23.25" customHeight="1" x14ac:dyDescent="0.2">
      <c r="D81" s="1048">
        <v>91</v>
      </c>
      <c r="E81" s="1804">
        <v>42823</v>
      </c>
      <c r="F81" s="1328">
        <v>7</v>
      </c>
      <c r="G81" s="1313">
        <v>61</v>
      </c>
      <c r="H81" s="1313" t="s">
        <v>1780</v>
      </c>
      <c r="I81" s="1805"/>
      <c r="J81" s="1328">
        <v>1</v>
      </c>
      <c r="K81" s="1315" t="s">
        <v>1781</v>
      </c>
      <c r="L81" s="1313"/>
      <c r="M81" s="1313"/>
      <c r="N81" s="1316" t="s">
        <v>1305</v>
      </c>
      <c r="O81" s="1317">
        <v>14125</v>
      </c>
      <c r="P81" s="1318">
        <v>5</v>
      </c>
      <c r="Q81" s="1321">
        <f>IF(P81=0,"N/A",+O81/P81)</f>
        <v>2825</v>
      </c>
      <c r="R81" s="1693">
        <f>IF(P81=0,"N/A",+Q81/12)</f>
        <v>235.41666666666666</v>
      </c>
      <c r="S81" s="1322"/>
      <c r="T81" s="1322">
        <v>1</v>
      </c>
      <c r="U81" s="1321">
        <f t="shared" si="9"/>
        <v>235.41666666666666</v>
      </c>
      <c r="V81" s="1340">
        <f t="shared" si="6"/>
        <v>13889.583333333334</v>
      </c>
    </row>
    <row r="82" spans="1:24" ht="15.75" x14ac:dyDescent="0.2">
      <c r="E82" s="1804"/>
      <c r="F82" s="1328"/>
      <c r="G82" s="1313"/>
      <c r="H82" s="1313"/>
      <c r="I82" s="1805"/>
      <c r="J82" s="1328"/>
      <c r="K82" s="1315"/>
      <c r="L82" s="1805"/>
      <c r="M82" s="1314"/>
      <c r="N82" s="1806"/>
      <c r="O82" s="1807">
        <f>SUM(O21:O79)</f>
        <v>762418.14</v>
      </c>
      <c r="P82" s="1807"/>
      <c r="Q82" s="1807">
        <f>SUM(Q21:Q81)</f>
        <v>141556.90899999999</v>
      </c>
      <c r="R82" s="1807">
        <f>SUM(R21:R81)</f>
        <v>11796.40908333333</v>
      </c>
      <c r="S82" s="1807"/>
      <c r="T82" s="1807"/>
      <c r="U82" s="1807">
        <f>SUM(U21:U81)</f>
        <v>398734.10675000015</v>
      </c>
      <c r="V82" s="1393">
        <f>SUM(V21:V81)</f>
        <v>385804.03324999992</v>
      </c>
      <c r="W82" s="1342"/>
      <c r="X82" s="1342"/>
    </row>
    <row r="83" spans="1:24" ht="18" x14ac:dyDescent="0.2">
      <c r="D83" s="1271"/>
      <c r="E83" s="1387"/>
      <c r="F83" s="1708">
        <v>611</v>
      </c>
      <c r="G83" s="1709">
        <v>977.66</v>
      </c>
      <c r="H83" s="1389"/>
      <c r="I83" s="1390"/>
      <c r="J83" s="1388"/>
      <c r="K83" s="1391"/>
      <c r="L83" s="1390"/>
      <c r="M83" s="1392"/>
      <c r="N83" s="1391"/>
      <c r="O83" s="1394"/>
      <c r="P83" s="1395"/>
      <c r="Q83" s="1396"/>
      <c r="R83" s="1397"/>
      <c r="S83" s="1398"/>
      <c r="T83" s="1398"/>
      <c r="U83" s="1399"/>
      <c r="V83" s="1340"/>
    </row>
    <row r="84" spans="1:24" ht="15" x14ac:dyDescent="0.2">
      <c r="E84" s="975"/>
      <c r="F84" s="1710">
        <v>613</v>
      </c>
      <c r="G84" s="1711">
        <v>4218.91</v>
      </c>
      <c r="H84" s="1326"/>
      <c r="I84" s="1326"/>
      <c r="J84" s="1326"/>
      <c r="K84" s="1343"/>
      <c r="L84" s="1326"/>
      <c r="M84" s="1326"/>
      <c r="N84" s="1343"/>
      <c r="O84" s="1326"/>
      <c r="P84" s="1326"/>
      <c r="Q84" s="1326"/>
      <c r="R84" s="1326"/>
      <c r="S84" s="1326"/>
      <c r="T84" s="1326"/>
      <c r="U84" s="1326"/>
      <c r="V84" s="1326"/>
    </row>
    <row r="85" spans="1:24" x14ac:dyDescent="0.2">
      <c r="F85" s="1712">
        <v>614</v>
      </c>
      <c r="G85" s="1711">
        <v>4473.25</v>
      </c>
    </row>
    <row r="86" spans="1:24" x14ac:dyDescent="0.2">
      <c r="F86" s="1712">
        <v>617</v>
      </c>
      <c r="G86" s="1711">
        <v>262.2</v>
      </c>
    </row>
    <row r="87" spans="1:24" x14ac:dyDescent="0.2">
      <c r="F87" s="1712">
        <v>619</v>
      </c>
      <c r="G87" s="1711">
        <v>254.49</v>
      </c>
    </row>
    <row r="88" spans="1:24" x14ac:dyDescent="0.2">
      <c r="F88" s="1712">
        <v>2623</v>
      </c>
      <c r="G88" s="1711">
        <v>975.74</v>
      </c>
    </row>
    <row r="89" spans="1:24" x14ac:dyDescent="0.2">
      <c r="F89" s="1712">
        <v>2655</v>
      </c>
      <c r="G89" s="1711">
        <v>352.82</v>
      </c>
    </row>
    <row r="90" spans="1:24" x14ac:dyDescent="0.2">
      <c r="F90" s="1712">
        <v>2392</v>
      </c>
      <c r="G90" s="1711">
        <v>45.92</v>
      </c>
    </row>
    <row r="91" spans="1:24" x14ac:dyDescent="0.2">
      <c r="F91" s="1712"/>
      <c r="G91" s="1713">
        <f>SUM(G83:G90)</f>
        <v>11560.99</v>
      </c>
    </row>
    <row r="92" spans="1:24" customFormat="1" x14ac:dyDescent="0.2">
      <c r="A92" s="45"/>
      <c r="B92" s="45"/>
      <c r="C92" s="45"/>
      <c r="D92" s="45"/>
      <c r="E92" s="45"/>
      <c r="F92" s="45"/>
      <c r="G92" s="45"/>
      <c r="H92" s="1362"/>
      <c r="I92" s="45"/>
      <c r="J92" s="45"/>
      <c r="K92" s="3"/>
      <c r="L92" s="45"/>
      <c r="M92" s="45"/>
      <c r="N92" s="1402"/>
      <c r="O92" s="1058"/>
      <c r="P92" s="14"/>
      <c r="Q92" s="14"/>
      <c r="R92" s="1058"/>
      <c r="S92" s="1058"/>
      <c r="T92" s="45"/>
      <c r="U92" s="45"/>
      <c r="V92" s="45"/>
    </row>
    <row r="93" spans="1:24" customFormat="1" x14ac:dyDescent="0.2">
      <c r="A93" s="1363" t="s">
        <v>51</v>
      </c>
      <c r="B93" s="1363"/>
      <c r="C93" s="1363"/>
      <c r="D93" s="1862" t="s">
        <v>51</v>
      </c>
      <c r="E93" s="1862"/>
      <c r="F93" s="1862"/>
      <c r="G93" s="1862"/>
      <c r="H93" s="1862"/>
      <c r="I93" s="1862"/>
      <c r="J93" s="1862"/>
      <c r="K93" s="1364"/>
      <c r="L93" s="1863" t="s">
        <v>1627</v>
      </c>
      <c r="M93" s="1863"/>
      <c r="N93" s="1863"/>
      <c r="O93" s="1863"/>
      <c r="P93" s="34"/>
      <c r="Q93" s="34"/>
      <c r="R93" s="1862" t="s">
        <v>1623</v>
      </c>
      <c r="S93" s="1862"/>
      <c r="T93" s="1862"/>
      <c r="U93" s="1862"/>
      <c r="V93" s="1862"/>
    </row>
    <row r="94" spans="1:24" x14ac:dyDescent="0.2">
      <c r="D94" s="1346"/>
      <c r="E94" s="1359"/>
      <c r="F94" s="1359"/>
      <c r="G94" s="1359"/>
      <c r="H94" s="1359"/>
      <c r="I94" s="1359"/>
      <c r="J94" s="1359"/>
      <c r="K94" s="1360"/>
      <c r="L94" s="1359"/>
      <c r="M94" s="1359"/>
      <c r="N94" s="1403"/>
      <c r="O94" s="1361"/>
      <c r="P94" s="1057"/>
    </row>
    <row r="112" spans="1:23" ht="31.5" customHeight="1" x14ac:dyDescent="0.2">
      <c r="A112" s="1348"/>
      <c r="B112" s="1348"/>
      <c r="C112" s="1348"/>
      <c r="D112" s="1373">
        <v>17</v>
      </c>
      <c r="E112" s="1311">
        <v>42334</v>
      </c>
      <c r="F112" s="1313">
        <v>7</v>
      </c>
      <c r="G112" s="1313">
        <v>61</v>
      </c>
      <c r="H112" s="1313" t="s">
        <v>1106</v>
      </c>
      <c r="I112" s="1337"/>
      <c r="J112" s="1313">
        <v>1</v>
      </c>
      <c r="K112" s="1315" t="s">
        <v>30</v>
      </c>
      <c r="L112" s="1375"/>
      <c r="M112" s="1375" t="s">
        <v>129</v>
      </c>
      <c r="N112" s="1316" t="s">
        <v>756</v>
      </c>
      <c r="O112" s="1376">
        <v>2830</v>
      </c>
      <c r="P112" s="1377">
        <v>3</v>
      </c>
      <c r="Q112" s="1321">
        <f>IF(P112=0,#REF!/T40,+O112/P112)</f>
        <v>943.33333333333337</v>
      </c>
      <c r="R112" s="1321">
        <f>IF(P112=0,"N/A",+Q112/12)</f>
        <v>78.611111111111114</v>
      </c>
      <c r="S112" s="1322">
        <v>1</v>
      </c>
      <c r="T112" s="1322">
        <v>1</v>
      </c>
      <c r="U112" s="1321">
        <f>IF(P112=0,"N/A",+Q112*S112+R112*T112)</f>
        <v>1021.9444444444445</v>
      </c>
      <c r="V112" s="1321">
        <f>IF(P112=0,"N/A",+O112-U112)</f>
        <v>1808.0555555555557</v>
      </c>
      <c r="W112" s="1048" t="s">
        <v>1645</v>
      </c>
    </row>
    <row r="113" spans="1:23" ht="31.5" customHeight="1" x14ac:dyDescent="0.2">
      <c r="A113" s="1348"/>
      <c r="B113" s="1348"/>
      <c r="C113" s="1348"/>
      <c r="D113" s="1373">
        <v>19</v>
      </c>
      <c r="E113" s="1311">
        <v>42325</v>
      </c>
      <c r="F113" s="1313">
        <v>7</v>
      </c>
      <c r="G113" s="1313">
        <v>61</v>
      </c>
      <c r="H113" s="1313" t="s">
        <v>1106</v>
      </c>
      <c r="I113" s="1337"/>
      <c r="J113" s="1313">
        <v>1</v>
      </c>
      <c r="K113" s="1315" t="s">
        <v>932</v>
      </c>
      <c r="L113" s="1375"/>
      <c r="M113" s="1375"/>
      <c r="N113" s="1316" t="s">
        <v>756</v>
      </c>
      <c r="O113" s="1376">
        <v>4016</v>
      </c>
      <c r="P113" s="1377">
        <v>3</v>
      </c>
      <c r="Q113" s="1321">
        <f>IF(P113=0,#REF!/T114,+O113/P113)</f>
        <v>1338.6666666666667</v>
      </c>
      <c r="R113" s="1321">
        <f>IF(P113=0,"N/A",+Q113/12)</f>
        <v>111.55555555555556</v>
      </c>
      <c r="S113" s="1322">
        <v>1</v>
      </c>
      <c r="T113" s="1322">
        <v>1</v>
      </c>
      <c r="U113" s="1321">
        <f>IF(P113=0,"N/A",+Q113*S113+R113*T113)</f>
        <v>1450.2222222222224</v>
      </c>
      <c r="V113" s="1321">
        <f>IF(P113=0,"N/A",+O113-U113)</f>
        <v>2565.7777777777774</v>
      </c>
      <c r="W113" s="1048" t="s">
        <v>1645</v>
      </c>
    </row>
    <row r="114" spans="1:23" ht="15.75" customHeight="1" x14ac:dyDescent="0.2">
      <c r="A114" s="1348"/>
      <c r="B114" s="1348"/>
      <c r="C114" s="1348"/>
      <c r="D114" s="1373">
        <v>24</v>
      </c>
      <c r="E114" s="1311" t="s">
        <v>963</v>
      </c>
      <c r="F114" s="1313">
        <v>7</v>
      </c>
      <c r="G114" s="1313">
        <v>61</v>
      </c>
      <c r="H114" s="1313">
        <v>614</v>
      </c>
      <c r="I114" s="1313"/>
      <c r="J114" s="1313">
        <v>1</v>
      </c>
      <c r="K114" s="1333" t="s">
        <v>922</v>
      </c>
      <c r="L114" s="1375"/>
      <c r="M114" s="1375"/>
      <c r="N114" s="1316" t="s">
        <v>936</v>
      </c>
      <c r="O114" s="1400">
        <v>5900</v>
      </c>
      <c r="P114" s="1401">
        <v>3</v>
      </c>
      <c r="Q114" s="1319">
        <f>IF(P114=0,"N/A",+O114/P114)</f>
        <v>1966.6666666666667</v>
      </c>
      <c r="R114" s="1319">
        <f>IF(P114=0,"N/A",+Q114/12)</f>
        <v>163.88888888888889</v>
      </c>
      <c r="S114" s="1320">
        <v>3</v>
      </c>
      <c r="T114" s="1320"/>
      <c r="U114" s="1319">
        <f>IF(P114=0,"N/A",+Q114*S114+R114*T114)</f>
        <v>5900</v>
      </c>
      <c r="V114" s="1319">
        <f>IF(P114=0,"N/A",+O114-U114)</f>
        <v>0</v>
      </c>
      <c r="W114" s="1048" t="s">
        <v>1645</v>
      </c>
    </row>
    <row r="115" spans="1:23" ht="15.75" customHeight="1" x14ac:dyDescent="0.2">
      <c r="D115" s="1373">
        <v>43</v>
      </c>
      <c r="E115" s="1311">
        <v>40319</v>
      </c>
      <c r="F115" s="1313">
        <v>7</v>
      </c>
      <c r="G115" s="1313">
        <v>61</v>
      </c>
      <c r="H115" s="1313">
        <v>614</v>
      </c>
      <c r="I115" s="1313"/>
      <c r="J115" s="1313">
        <v>1</v>
      </c>
      <c r="K115" s="1315" t="s">
        <v>30</v>
      </c>
      <c r="L115" s="1313"/>
      <c r="M115" s="1313" t="s">
        <v>73</v>
      </c>
      <c r="N115" s="1316" t="s">
        <v>936</v>
      </c>
      <c r="O115" s="1334">
        <v>1796.84</v>
      </c>
      <c r="P115" s="1318">
        <v>3</v>
      </c>
      <c r="Q115" s="1319"/>
      <c r="R115" s="1319"/>
      <c r="S115" s="1320">
        <v>3</v>
      </c>
      <c r="T115" s="1320"/>
      <c r="U115" s="1319">
        <v>1796.84</v>
      </c>
      <c r="V115" s="1319">
        <f>IF(P115=0,"N/A",+O115-U115)</f>
        <v>0</v>
      </c>
      <c r="W115" s="1048" t="s">
        <v>1645</v>
      </c>
    </row>
  </sheetData>
  <mergeCells count="8">
    <mergeCell ref="D93:J93"/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D241" zoomScale="80" zoomScaleNormal="80" workbookViewId="0">
      <selection activeCell="T269" sqref="T269"/>
    </sheetView>
  </sheetViews>
  <sheetFormatPr baseColWidth="10" defaultColWidth="9.140625" defaultRowHeight="12.75" x14ac:dyDescent="0.2"/>
  <cols>
    <col min="1" max="3" width="0" style="1048" hidden="1" customWidth="1"/>
    <col min="4" max="4" width="5.7109375" style="1048" customWidth="1"/>
    <col min="5" max="5" width="11" style="1048" customWidth="1"/>
    <col min="6" max="6" width="8.140625" style="1048" customWidth="1"/>
    <col min="7" max="7" width="7.5703125" style="1048" customWidth="1"/>
    <col min="8" max="8" width="14.140625" style="1048" customWidth="1"/>
    <col min="9" max="9" width="10.85546875" style="1048" customWidth="1"/>
    <col min="10" max="10" width="7.28515625" style="1048" customWidth="1"/>
    <col min="11" max="11" width="32" style="1048" customWidth="1"/>
    <col min="12" max="12" width="11.42578125" style="1048" customWidth="1"/>
    <col min="13" max="13" width="15" style="1048" customWidth="1"/>
    <col min="14" max="14" width="31.140625" style="1048" customWidth="1"/>
    <col min="15" max="15" width="16.140625" style="1048" customWidth="1"/>
    <col min="16" max="16" width="7.140625" style="1048" customWidth="1"/>
    <col min="17" max="17" width="12.7109375" style="1048" customWidth="1"/>
    <col min="18" max="18" width="11.85546875" style="1048" customWidth="1"/>
    <col min="19" max="19" width="7.7109375" style="1048" customWidth="1"/>
    <col min="20" max="20" width="4.5703125" style="1048" customWidth="1"/>
    <col min="21" max="21" width="15.28515625" style="1048" customWidth="1"/>
    <col min="22" max="22" width="13" style="1048" customWidth="1"/>
    <col min="23" max="23" width="16.42578125" style="1048" customWidth="1"/>
    <col min="24" max="24" width="15.7109375" style="1048" customWidth="1"/>
    <col min="25" max="16384" width="9.140625" style="1048"/>
  </cols>
  <sheetData>
    <row r="7" spans="4:25" x14ac:dyDescent="0.2">
      <c r="I7" s="959"/>
      <c r="J7" s="959"/>
      <c r="L7" s="959"/>
    </row>
    <row r="8" spans="4:25" ht="15" x14ac:dyDescent="0.2">
      <c r="D8" s="1326"/>
      <c r="E8" s="1326"/>
      <c r="F8" s="1326"/>
      <c r="G8" s="1326"/>
      <c r="H8" s="1326"/>
      <c r="I8" s="975"/>
      <c r="J8" s="975"/>
      <c r="K8" s="1326"/>
      <c r="L8" s="975"/>
      <c r="M8" s="1326"/>
      <c r="N8" s="1326"/>
      <c r="O8" s="1326"/>
      <c r="P8" s="1326"/>
      <c r="Q8" s="1326"/>
      <c r="R8" s="1326"/>
      <c r="S8" s="1326"/>
      <c r="T8" s="1326"/>
      <c r="U8" s="1326"/>
      <c r="V8" s="1326"/>
    </row>
    <row r="9" spans="4:25" x14ac:dyDescent="0.2">
      <c r="D9" s="1880" t="s">
        <v>0</v>
      </c>
      <c r="E9" s="1880"/>
      <c r="F9" s="1880"/>
      <c r="G9" s="1880"/>
      <c r="H9" s="1880"/>
      <c r="I9" s="1880"/>
      <c r="J9" s="1880"/>
      <c r="K9" s="1880"/>
      <c r="L9" s="1880"/>
      <c r="M9" s="1880"/>
      <c r="N9" s="1880"/>
      <c r="O9" s="1880"/>
      <c r="P9" s="1880"/>
      <c r="Q9" s="1880"/>
      <c r="R9" s="1880"/>
      <c r="S9" s="1880"/>
      <c r="T9" s="1880"/>
      <c r="U9" s="1880"/>
      <c r="V9" s="1880"/>
    </row>
    <row r="10" spans="4:25" x14ac:dyDescent="0.2">
      <c r="D10" s="1880" t="s">
        <v>1</v>
      </c>
      <c r="E10" s="1880"/>
      <c r="F10" s="1880"/>
      <c r="G10" s="1880"/>
      <c r="H10" s="1880"/>
      <c r="I10" s="1880"/>
      <c r="J10" s="1880"/>
      <c r="K10" s="1880"/>
      <c r="L10" s="1880"/>
      <c r="M10" s="1880"/>
      <c r="N10" s="1880"/>
      <c r="O10" s="1880"/>
      <c r="P10" s="1880"/>
      <c r="Q10" s="1880"/>
      <c r="R10" s="1880"/>
      <c r="S10" s="1880"/>
      <c r="T10" s="1880"/>
      <c r="U10" s="1880"/>
      <c r="V10" s="1880"/>
    </row>
    <row r="11" spans="4:25" x14ac:dyDescent="0.2">
      <c r="D11" s="1880" t="s">
        <v>2</v>
      </c>
      <c r="E11" s="1880"/>
      <c r="F11" s="1880"/>
      <c r="G11" s="1880"/>
      <c r="H11" s="1880"/>
      <c r="I11" s="1880"/>
      <c r="J11" s="1880"/>
      <c r="K11" s="1880"/>
      <c r="L11" s="1880"/>
      <c r="M11" s="1880"/>
      <c r="N11" s="1880"/>
      <c r="O11" s="1880"/>
      <c r="P11" s="1880"/>
      <c r="Q11" s="1880"/>
      <c r="R11" s="1880"/>
      <c r="S11" s="1880"/>
      <c r="T11" s="1880"/>
      <c r="U11" s="1880"/>
      <c r="V11" s="1880"/>
    </row>
    <row r="12" spans="4:25" x14ac:dyDescent="0.2">
      <c r="D12" s="1880" t="s">
        <v>3</v>
      </c>
      <c r="E12" s="1880"/>
      <c r="F12" s="1880"/>
      <c r="G12" s="1880"/>
      <c r="H12" s="1880"/>
      <c r="I12" s="1880"/>
      <c r="J12" s="1880"/>
      <c r="K12" s="1880"/>
      <c r="L12" s="1880"/>
      <c r="M12" s="1880"/>
      <c r="N12" s="1880"/>
      <c r="O12" s="1880"/>
      <c r="P12" s="1880"/>
      <c r="Q12" s="1880"/>
      <c r="R12" s="1880"/>
      <c r="S12" s="1880"/>
      <c r="T12" s="1880"/>
      <c r="U12" s="1880"/>
      <c r="V12" s="1880"/>
    </row>
    <row r="13" spans="4:25" x14ac:dyDescent="0.2">
      <c r="D13" s="1879" t="s">
        <v>1773</v>
      </c>
      <c r="E13" s="1879"/>
      <c r="F13" s="1879"/>
      <c r="G13" s="1879"/>
      <c r="H13" s="1879"/>
      <c r="I13" s="1879"/>
      <c r="J13" s="1879"/>
      <c r="K13" s="1879"/>
      <c r="L13" s="1879"/>
      <c r="M13" s="1879"/>
      <c r="N13" s="1879"/>
      <c r="O13" s="1879"/>
      <c r="P13" s="1879"/>
      <c r="Q13" s="1879"/>
      <c r="R13" s="1879"/>
      <c r="S13" s="1879"/>
      <c r="T13" s="1879"/>
      <c r="U13" s="1879"/>
      <c r="V13" s="1879"/>
    </row>
    <row r="14" spans="4:25" x14ac:dyDescent="0.2">
      <c r="D14" s="961"/>
      <c r="E14" s="961"/>
      <c r="F14" s="961"/>
      <c r="G14" s="961"/>
      <c r="H14" s="961"/>
      <c r="I14" s="961"/>
      <c r="J14" s="961"/>
      <c r="K14" s="961"/>
      <c r="L14" s="961"/>
      <c r="M14" s="961"/>
      <c r="N14" s="961"/>
      <c r="O14" s="961"/>
      <c r="P14" s="961"/>
      <c r="Q14" s="961"/>
      <c r="R14" s="961"/>
      <c r="S14" s="961"/>
      <c r="T14" s="961"/>
      <c r="U14" s="961"/>
      <c r="V14" s="961"/>
      <c r="W14" s="1346"/>
      <c r="X14" s="1346"/>
      <c r="Y14" s="1346"/>
    </row>
    <row r="15" spans="4:25" ht="60" x14ac:dyDescent="0.2">
      <c r="D15" s="972" t="s">
        <v>4</v>
      </c>
      <c r="E15" s="972" t="s">
        <v>5</v>
      </c>
      <c r="F15" s="1055" t="s">
        <v>1629</v>
      </c>
      <c r="G15" s="1055" t="s">
        <v>7</v>
      </c>
      <c r="H15" s="1055" t="s">
        <v>1614</v>
      </c>
      <c r="I15" s="972" t="s">
        <v>9</v>
      </c>
      <c r="J15" s="972" t="s">
        <v>10</v>
      </c>
      <c r="K15" s="1056" t="s">
        <v>11</v>
      </c>
      <c r="L15" s="972" t="s">
        <v>12</v>
      </c>
      <c r="M15" s="972" t="s">
        <v>13</v>
      </c>
      <c r="N15" s="1841" t="s">
        <v>820</v>
      </c>
      <c r="O15" s="1056" t="s">
        <v>1615</v>
      </c>
      <c r="P15" s="1059" t="s">
        <v>1618</v>
      </c>
      <c r="Q15" s="1060" t="s">
        <v>1617</v>
      </c>
      <c r="R15" s="1060" t="s">
        <v>1616</v>
      </c>
      <c r="S15" s="1061" t="s">
        <v>1620</v>
      </c>
      <c r="T15" s="1060" t="s">
        <v>1619</v>
      </c>
      <c r="U15" s="1061" t="s">
        <v>1736</v>
      </c>
      <c r="V15" s="1061" t="s">
        <v>1621</v>
      </c>
    </row>
    <row r="16" spans="4:25" x14ac:dyDescent="0.2">
      <c r="D16" s="966">
        <v>1</v>
      </c>
      <c r="E16" s="336">
        <v>2</v>
      </c>
      <c r="F16" s="336">
        <v>3</v>
      </c>
      <c r="G16" s="336">
        <v>4</v>
      </c>
      <c r="H16" s="336">
        <v>5</v>
      </c>
      <c r="I16" s="336">
        <v>6</v>
      </c>
      <c r="J16" s="336">
        <v>7</v>
      </c>
      <c r="K16" s="1347">
        <v>8</v>
      </c>
      <c r="L16" s="336">
        <v>9</v>
      </c>
      <c r="M16" s="336">
        <v>10</v>
      </c>
      <c r="N16" s="336">
        <v>11</v>
      </c>
      <c r="O16" s="336">
        <v>12</v>
      </c>
      <c r="P16" s="336">
        <v>13</v>
      </c>
      <c r="Q16" s="336">
        <v>14</v>
      </c>
      <c r="R16" s="336">
        <v>15</v>
      </c>
      <c r="S16" s="336">
        <v>16</v>
      </c>
      <c r="T16" s="336">
        <v>17</v>
      </c>
      <c r="U16" s="336">
        <v>18</v>
      </c>
      <c r="V16" s="336">
        <v>19</v>
      </c>
    </row>
    <row r="17" spans="1:22" ht="15" x14ac:dyDescent="0.2">
      <c r="A17" s="1348"/>
      <c r="B17" s="1348"/>
      <c r="C17" s="1348"/>
      <c r="D17" s="966">
        <v>1</v>
      </c>
      <c r="E17" s="334">
        <v>41432</v>
      </c>
      <c r="F17" s="1171" t="s">
        <v>214</v>
      </c>
      <c r="G17" s="335">
        <v>61</v>
      </c>
      <c r="H17" s="335">
        <v>614</v>
      </c>
      <c r="I17" s="1170"/>
      <c r="J17" s="335">
        <v>1</v>
      </c>
      <c r="K17" s="1046" t="s">
        <v>897</v>
      </c>
      <c r="L17" s="335" t="s">
        <v>899</v>
      </c>
      <c r="M17" s="335" t="s">
        <v>898</v>
      </c>
      <c r="N17" s="335" t="s">
        <v>938</v>
      </c>
      <c r="O17" s="1047">
        <v>6749</v>
      </c>
      <c r="P17" s="339">
        <v>3</v>
      </c>
      <c r="Q17" s="1714"/>
      <c r="R17" s="962">
        <f>IF(P17=0,"N/A",+Q17/12)</f>
        <v>0</v>
      </c>
      <c r="S17" s="1181">
        <v>3</v>
      </c>
      <c r="T17" s="1181"/>
      <c r="U17" s="962">
        <v>6749</v>
      </c>
      <c r="V17" s="962">
        <f t="shared" ref="V17:V80" si="0">IF(P17=0,"N/A",+O17-U17)</f>
        <v>0</v>
      </c>
    </row>
    <row r="18" spans="1:22" ht="15" x14ac:dyDescent="0.2">
      <c r="D18" s="966">
        <v>2</v>
      </c>
      <c r="E18" s="1044">
        <v>41324</v>
      </c>
      <c r="F18" s="1171" t="s">
        <v>214</v>
      </c>
      <c r="G18" s="335">
        <v>61</v>
      </c>
      <c r="H18" s="335">
        <v>614</v>
      </c>
      <c r="I18" s="335"/>
      <c r="J18" s="335">
        <v>1</v>
      </c>
      <c r="K18" s="1046" t="s">
        <v>30</v>
      </c>
      <c r="L18" s="335"/>
      <c r="M18" s="335" t="s">
        <v>884</v>
      </c>
      <c r="N18" s="335" t="s">
        <v>938</v>
      </c>
      <c r="O18" s="1269">
        <v>8732</v>
      </c>
      <c r="P18" s="339">
        <v>3</v>
      </c>
      <c r="Q18" s="1714"/>
      <c r="R18" s="962">
        <f t="shared" ref="R18:R24" si="1">IF(P18=0,"N/A",+Q18/12)</f>
        <v>0</v>
      </c>
      <c r="S18" s="1181">
        <v>3</v>
      </c>
      <c r="T18" s="1181"/>
      <c r="U18" s="962">
        <v>8732</v>
      </c>
      <c r="V18" s="962">
        <f t="shared" si="0"/>
        <v>0</v>
      </c>
    </row>
    <row r="19" spans="1:22" ht="15" x14ac:dyDescent="0.2">
      <c r="D19" s="966">
        <v>3</v>
      </c>
      <c r="E19" s="334">
        <v>41152</v>
      </c>
      <c r="F19" s="1171" t="s">
        <v>214</v>
      </c>
      <c r="G19" s="335">
        <v>61</v>
      </c>
      <c r="H19" s="335">
        <v>614</v>
      </c>
      <c r="I19" s="751"/>
      <c r="J19" s="335">
        <v>1</v>
      </c>
      <c r="K19" s="1046" t="s">
        <v>524</v>
      </c>
      <c r="L19" s="751"/>
      <c r="M19" s="335" t="s">
        <v>544</v>
      </c>
      <c r="N19" s="335" t="s">
        <v>938</v>
      </c>
      <c r="O19" s="1047">
        <v>41187.160000000003</v>
      </c>
      <c r="P19" s="339">
        <v>3</v>
      </c>
      <c r="Q19" s="962">
        <v>0</v>
      </c>
      <c r="R19" s="962">
        <f t="shared" si="1"/>
        <v>0</v>
      </c>
      <c r="S19" s="1181">
        <v>3</v>
      </c>
      <c r="T19" s="1181"/>
      <c r="U19" s="962">
        <v>41187.160000000003</v>
      </c>
      <c r="V19" s="962">
        <f t="shared" si="0"/>
        <v>0</v>
      </c>
    </row>
    <row r="20" spans="1:22" ht="15" x14ac:dyDescent="0.2">
      <c r="D20" s="966">
        <v>4</v>
      </c>
      <c r="E20" s="1044">
        <v>41198</v>
      </c>
      <c r="F20" s="1171" t="s">
        <v>214</v>
      </c>
      <c r="G20" s="335">
        <v>61</v>
      </c>
      <c r="H20" s="335">
        <v>614</v>
      </c>
      <c r="I20" s="335"/>
      <c r="J20" s="335">
        <v>1</v>
      </c>
      <c r="K20" s="1046" t="s">
        <v>235</v>
      </c>
      <c r="L20" s="335"/>
      <c r="M20" s="335" t="s">
        <v>167</v>
      </c>
      <c r="N20" s="335" t="s">
        <v>938</v>
      </c>
      <c r="O20" s="1269">
        <v>204768.56</v>
      </c>
      <c r="P20" s="339">
        <v>3</v>
      </c>
      <c r="Q20" s="962">
        <v>0</v>
      </c>
      <c r="R20" s="962">
        <f t="shared" si="1"/>
        <v>0</v>
      </c>
      <c r="S20" s="1181">
        <v>3</v>
      </c>
      <c r="T20" s="1181"/>
      <c r="U20" s="962">
        <v>204768.56</v>
      </c>
      <c r="V20" s="962">
        <f t="shared" si="0"/>
        <v>0</v>
      </c>
    </row>
    <row r="21" spans="1:22" ht="15" x14ac:dyDescent="0.2">
      <c r="D21" s="966">
        <v>5</v>
      </c>
      <c r="E21" s="334">
        <v>36880</v>
      </c>
      <c r="F21" s="1171" t="s">
        <v>214</v>
      </c>
      <c r="G21" s="335">
        <v>61</v>
      </c>
      <c r="H21" s="335">
        <v>614</v>
      </c>
      <c r="I21" s="335"/>
      <c r="J21" s="335">
        <v>1</v>
      </c>
      <c r="K21" s="1046" t="s">
        <v>126</v>
      </c>
      <c r="L21" s="335" t="s">
        <v>1093</v>
      </c>
      <c r="M21" s="335" t="s">
        <v>118</v>
      </c>
      <c r="N21" s="335" t="s">
        <v>938</v>
      </c>
      <c r="O21" s="1047">
        <v>8500</v>
      </c>
      <c r="P21" s="339">
        <v>3</v>
      </c>
      <c r="Q21" s="962"/>
      <c r="R21" s="962"/>
      <c r="S21" s="1181">
        <v>3</v>
      </c>
      <c r="T21" s="1181"/>
      <c r="U21" s="962">
        <v>8500</v>
      </c>
      <c r="V21" s="962">
        <f t="shared" si="0"/>
        <v>0</v>
      </c>
    </row>
    <row r="22" spans="1:22" ht="15" x14ac:dyDescent="0.2">
      <c r="D22" s="966">
        <v>6</v>
      </c>
      <c r="E22" s="1044">
        <v>38868</v>
      </c>
      <c r="F22" s="1171" t="s">
        <v>214</v>
      </c>
      <c r="G22" s="335">
        <v>61</v>
      </c>
      <c r="H22" s="335">
        <v>614</v>
      </c>
      <c r="I22" s="335"/>
      <c r="J22" s="335">
        <v>1</v>
      </c>
      <c r="K22" s="1046" t="s">
        <v>130</v>
      </c>
      <c r="L22" s="335"/>
      <c r="M22" s="335" t="s">
        <v>212</v>
      </c>
      <c r="N22" s="335" t="s">
        <v>938</v>
      </c>
      <c r="O22" s="1047">
        <v>8847.99</v>
      </c>
      <c r="P22" s="339">
        <v>3</v>
      </c>
      <c r="Q22" s="962"/>
      <c r="R22" s="962"/>
      <c r="S22" s="1181">
        <v>3</v>
      </c>
      <c r="T22" s="1181"/>
      <c r="U22" s="962">
        <v>8847.99</v>
      </c>
      <c r="V22" s="962">
        <f t="shared" si="0"/>
        <v>0</v>
      </c>
    </row>
    <row r="23" spans="1:22" ht="30" x14ac:dyDescent="0.2">
      <c r="D23" s="966">
        <v>7</v>
      </c>
      <c r="E23" s="1044">
        <v>40724</v>
      </c>
      <c r="F23" s="1171" t="s">
        <v>214</v>
      </c>
      <c r="G23" s="335">
        <v>61</v>
      </c>
      <c r="H23" s="335">
        <v>617</v>
      </c>
      <c r="I23" s="335"/>
      <c r="J23" s="335">
        <v>4</v>
      </c>
      <c r="K23" s="1046" t="s">
        <v>719</v>
      </c>
      <c r="L23" s="335"/>
      <c r="M23" s="335"/>
      <c r="N23" s="335" t="s">
        <v>938</v>
      </c>
      <c r="O23" s="1269">
        <v>12513.38</v>
      </c>
      <c r="P23" s="339">
        <v>10</v>
      </c>
      <c r="Q23" s="340">
        <f>IF(P23=0,"N/A",+O23/P23)</f>
        <v>1251.338</v>
      </c>
      <c r="R23" s="340">
        <f t="shared" si="1"/>
        <v>104.27816666666666</v>
      </c>
      <c r="S23" s="1172">
        <v>5</v>
      </c>
      <c r="T23" s="1172">
        <v>10</v>
      </c>
      <c r="U23" s="340">
        <f>IF(P23=0,"N/A",+Q23*S23+R23*T23)</f>
        <v>7299.4716666666664</v>
      </c>
      <c r="V23" s="340">
        <f t="shared" si="0"/>
        <v>5213.9083333333328</v>
      </c>
    </row>
    <row r="24" spans="1:22" ht="30" x14ac:dyDescent="0.2">
      <c r="D24" s="966">
        <v>8</v>
      </c>
      <c r="E24" s="1044">
        <v>40801</v>
      </c>
      <c r="F24" s="1171" t="s">
        <v>214</v>
      </c>
      <c r="G24" s="335">
        <v>61</v>
      </c>
      <c r="H24" s="335">
        <v>617</v>
      </c>
      <c r="I24" s="335"/>
      <c r="J24" s="335">
        <v>1</v>
      </c>
      <c r="K24" s="1046" t="s">
        <v>720</v>
      </c>
      <c r="L24" s="335"/>
      <c r="M24" s="335" t="s">
        <v>523</v>
      </c>
      <c r="N24" s="335" t="s">
        <v>938</v>
      </c>
      <c r="O24" s="1269">
        <v>8874</v>
      </c>
      <c r="P24" s="339">
        <v>10</v>
      </c>
      <c r="Q24" s="340">
        <f>IF(P24=0,"N/A",+O24/P24)</f>
        <v>887.4</v>
      </c>
      <c r="R24" s="340">
        <f t="shared" si="1"/>
        <v>73.95</v>
      </c>
      <c r="S24" s="1172">
        <v>5</v>
      </c>
      <c r="T24" s="1172">
        <v>7</v>
      </c>
      <c r="U24" s="340">
        <f>IF(P24=0,"N/A",+Q24*S24+R24*T24)</f>
        <v>4954.6499999999996</v>
      </c>
      <c r="V24" s="340">
        <f t="shared" si="0"/>
        <v>3919.3500000000004</v>
      </c>
    </row>
    <row r="25" spans="1:22" ht="30" x14ac:dyDescent="0.2">
      <c r="D25" s="966">
        <v>9</v>
      </c>
      <c r="E25" s="334">
        <v>36889</v>
      </c>
      <c r="F25" s="1171" t="s">
        <v>214</v>
      </c>
      <c r="G25" s="335">
        <v>61</v>
      </c>
      <c r="H25" s="335">
        <v>617</v>
      </c>
      <c r="I25" s="335">
        <v>35131</v>
      </c>
      <c r="J25" s="335">
        <v>1</v>
      </c>
      <c r="K25" s="1191" t="s">
        <v>1657</v>
      </c>
      <c r="L25" s="335"/>
      <c r="M25" s="335"/>
      <c r="N25" s="335" t="s">
        <v>938</v>
      </c>
      <c r="O25" s="1047">
        <v>5000</v>
      </c>
      <c r="P25" s="339">
        <v>10</v>
      </c>
      <c r="Q25" s="962"/>
      <c r="R25" s="962"/>
      <c r="S25" s="1181">
        <v>10</v>
      </c>
      <c r="T25" s="1181"/>
      <c r="U25" s="962">
        <v>5000</v>
      </c>
      <c r="V25" s="962">
        <f t="shared" si="0"/>
        <v>0</v>
      </c>
    </row>
    <row r="26" spans="1:22" ht="14.25" customHeight="1" x14ac:dyDescent="0.2">
      <c r="D26" s="966">
        <v>10</v>
      </c>
      <c r="E26" s="334">
        <v>36889</v>
      </c>
      <c r="F26" s="1171" t="s">
        <v>214</v>
      </c>
      <c r="G26" s="335">
        <v>61</v>
      </c>
      <c r="H26" s="335">
        <v>617</v>
      </c>
      <c r="I26" s="335"/>
      <c r="J26" s="335">
        <v>1</v>
      </c>
      <c r="K26" s="1191" t="s">
        <v>18</v>
      </c>
      <c r="L26" s="335"/>
      <c r="M26" s="335" t="s">
        <v>19</v>
      </c>
      <c r="N26" s="335" t="s">
        <v>938</v>
      </c>
      <c r="O26" s="1047">
        <v>3043.84</v>
      </c>
      <c r="P26" s="339">
        <v>10</v>
      </c>
      <c r="Q26" s="962"/>
      <c r="R26" s="962"/>
      <c r="S26" s="1181">
        <v>10</v>
      </c>
      <c r="T26" s="1181"/>
      <c r="U26" s="962">
        <v>3043.84</v>
      </c>
      <c r="V26" s="962">
        <f t="shared" si="0"/>
        <v>0</v>
      </c>
    </row>
    <row r="27" spans="1:22" ht="15" x14ac:dyDescent="0.2">
      <c r="D27" s="966">
        <v>11</v>
      </c>
      <c r="E27" s="334">
        <v>36889</v>
      </c>
      <c r="F27" s="1171" t="s">
        <v>214</v>
      </c>
      <c r="G27" s="335">
        <v>61</v>
      </c>
      <c r="H27" s="335">
        <v>617</v>
      </c>
      <c r="I27" s="335"/>
      <c r="J27" s="335">
        <v>1</v>
      </c>
      <c r="K27" s="1191" t="s">
        <v>20</v>
      </c>
      <c r="L27" s="335"/>
      <c r="M27" s="335" t="s">
        <v>19</v>
      </c>
      <c r="N27" s="335" t="s">
        <v>938</v>
      </c>
      <c r="O27" s="1047">
        <v>2664.81</v>
      </c>
      <c r="P27" s="339">
        <v>10</v>
      </c>
      <c r="Q27" s="962"/>
      <c r="R27" s="962"/>
      <c r="S27" s="1181">
        <v>10</v>
      </c>
      <c r="T27" s="1181"/>
      <c r="U27" s="962">
        <v>2664.81</v>
      </c>
      <c r="V27" s="962">
        <f t="shared" si="0"/>
        <v>0</v>
      </c>
    </row>
    <row r="28" spans="1:22" ht="15" x14ac:dyDescent="0.2">
      <c r="D28" s="966">
        <v>12</v>
      </c>
      <c r="E28" s="334">
        <v>36889</v>
      </c>
      <c r="F28" s="1171" t="s">
        <v>214</v>
      </c>
      <c r="G28" s="335">
        <v>61</v>
      </c>
      <c r="H28" s="335">
        <v>617</v>
      </c>
      <c r="I28" s="335">
        <v>126865</v>
      </c>
      <c r="J28" s="335">
        <v>1</v>
      </c>
      <c r="K28" s="1191" t="s">
        <v>216</v>
      </c>
      <c r="L28" s="335"/>
      <c r="M28" s="335"/>
      <c r="N28" s="335" t="s">
        <v>938</v>
      </c>
      <c r="O28" s="1047">
        <v>1200</v>
      </c>
      <c r="P28" s="339">
        <v>10</v>
      </c>
      <c r="Q28" s="962"/>
      <c r="R28" s="962"/>
      <c r="S28" s="1181">
        <v>10</v>
      </c>
      <c r="T28" s="1181"/>
      <c r="U28" s="962">
        <v>1200</v>
      </c>
      <c r="V28" s="962">
        <f t="shared" si="0"/>
        <v>0</v>
      </c>
    </row>
    <row r="29" spans="1:22" ht="30" x14ac:dyDescent="0.2">
      <c r="D29" s="966">
        <v>13</v>
      </c>
      <c r="E29" s="334">
        <v>36889</v>
      </c>
      <c r="F29" s="1171" t="s">
        <v>214</v>
      </c>
      <c r="G29" s="335">
        <v>61</v>
      </c>
      <c r="H29" s="335">
        <v>617</v>
      </c>
      <c r="I29" s="335">
        <v>126834</v>
      </c>
      <c r="J29" s="335">
        <v>1</v>
      </c>
      <c r="K29" s="1191" t="s">
        <v>709</v>
      </c>
      <c r="L29" s="335"/>
      <c r="M29" s="335"/>
      <c r="N29" s="335" t="s">
        <v>938</v>
      </c>
      <c r="O29" s="1047">
        <v>1200</v>
      </c>
      <c r="P29" s="339">
        <v>10</v>
      </c>
      <c r="Q29" s="962"/>
      <c r="R29" s="962"/>
      <c r="S29" s="1181">
        <v>10</v>
      </c>
      <c r="T29" s="1181"/>
      <c r="U29" s="962">
        <v>1200</v>
      </c>
      <c r="V29" s="962">
        <f t="shared" si="0"/>
        <v>0</v>
      </c>
    </row>
    <row r="30" spans="1:22" ht="15" x14ac:dyDescent="0.2">
      <c r="D30" s="966">
        <v>14</v>
      </c>
      <c r="E30" s="334">
        <v>36889</v>
      </c>
      <c r="F30" s="1171" t="s">
        <v>214</v>
      </c>
      <c r="G30" s="335">
        <v>61</v>
      </c>
      <c r="H30" s="335">
        <v>617</v>
      </c>
      <c r="I30" s="335">
        <v>35181</v>
      </c>
      <c r="J30" s="335">
        <v>1</v>
      </c>
      <c r="K30" s="1191" t="s">
        <v>410</v>
      </c>
      <c r="L30" s="335"/>
      <c r="M30" s="335"/>
      <c r="N30" s="335" t="s">
        <v>938</v>
      </c>
      <c r="O30" s="1047">
        <v>6960</v>
      </c>
      <c r="P30" s="339">
        <v>10</v>
      </c>
      <c r="Q30" s="962"/>
      <c r="R30" s="962"/>
      <c r="S30" s="1181">
        <v>10</v>
      </c>
      <c r="T30" s="1181"/>
      <c r="U30" s="962">
        <v>6960</v>
      </c>
      <c r="V30" s="962">
        <f t="shared" si="0"/>
        <v>0</v>
      </c>
    </row>
    <row r="31" spans="1:22" ht="15" x14ac:dyDescent="0.2">
      <c r="D31" s="966">
        <v>15</v>
      </c>
      <c r="E31" s="334">
        <v>40150</v>
      </c>
      <c r="F31" s="1171" t="s">
        <v>214</v>
      </c>
      <c r="G31" s="335">
        <v>61</v>
      </c>
      <c r="H31" s="335">
        <v>616</v>
      </c>
      <c r="I31" s="335"/>
      <c r="J31" s="335">
        <v>1</v>
      </c>
      <c r="K31" s="1046" t="s">
        <v>37</v>
      </c>
      <c r="L31" s="335"/>
      <c r="M31" s="335" t="s">
        <v>98</v>
      </c>
      <c r="N31" s="335" t="s">
        <v>939</v>
      </c>
      <c r="O31" s="1047">
        <v>4988</v>
      </c>
      <c r="P31" s="339">
        <v>3</v>
      </c>
      <c r="Q31" s="962"/>
      <c r="R31" s="962"/>
      <c r="S31" s="1181">
        <v>3</v>
      </c>
      <c r="T31" s="1181"/>
      <c r="U31" s="962">
        <v>4988</v>
      </c>
      <c r="V31" s="962">
        <f t="shared" si="0"/>
        <v>0</v>
      </c>
    </row>
    <row r="32" spans="1:22" ht="15" x14ac:dyDescent="0.2">
      <c r="D32" s="966">
        <v>16</v>
      </c>
      <c r="E32" s="1349">
        <v>40319</v>
      </c>
      <c r="F32" s="1171" t="s">
        <v>214</v>
      </c>
      <c r="G32" s="335">
        <v>61</v>
      </c>
      <c r="H32" s="335">
        <v>614</v>
      </c>
      <c r="I32" s="335"/>
      <c r="J32" s="335">
        <v>1</v>
      </c>
      <c r="K32" s="1046" t="s">
        <v>932</v>
      </c>
      <c r="L32" s="335" t="s">
        <v>547</v>
      </c>
      <c r="M32" s="335" t="s">
        <v>418</v>
      </c>
      <c r="N32" s="335" t="s">
        <v>939</v>
      </c>
      <c r="O32" s="1269">
        <v>6338.24</v>
      </c>
      <c r="P32" s="339">
        <v>3</v>
      </c>
      <c r="Q32" s="962"/>
      <c r="R32" s="962"/>
      <c r="S32" s="1181">
        <v>3</v>
      </c>
      <c r="T32" s="1181"/>
      <c r="U32" s="962">
        <v>6338.24</v>
      </c>
      <c r="V32" s="962">
        <f t="shared" si="0"/>
        <v>0</v>
      </c>
    </row>
    <row r="33" spans="4:22" ht="15" x14ac:dyDescent="0.2">
      <c r="D33" s="966">
        <v>17</v>
      </c>
      <c r="E33" s="1044">
        <v>41123</v>
      </c>
      <c r="F33" s="1171" t="s">
        <v>214</v>
      </c>
      <c r="G33" s="335">
        <v>61</v>
      </c>
      <c r="H33" s="335">
        <v>614</v>
      </c>
      <c r="I33" s="335"/>
      <c r="J33" s="335">
        <v>1</v>
      </c>
      <c r="K33" s="1046" t="s">
        <v>30</v>
      </c>
      <c r="L33" s="335"/>
      <c r="M33" s="335" t="s">
        <v>1097</v>
      </c>
      <c r="N33" s="335" t="s">
        <v>939</v>
      </c>
      <c r="O33" s="1269">
        <v>1696</v>
      </c>
      <c r="P33" s="339">
        <v>3</v>
      </c>
      <c r="Q33" s="962">
        <v>0</v>
      </c>
      <c r="R33" s="962">
        <f>IF(P33=0,"N/A",+Q33/12)</f>
        <v>0</v>
      </c>
      <c r="S33" s="1181">
        <v>3</v>
      </c>
      <c r="T33" s="1181"/>
      <c r="U33" s="962">
        <v>1696</v>
      </c>
      <c r="V33" s="962">
        <f t="shared" si="0"/>
        <v>0</v>
      </c>
    </row>
    <row r="34" spans="4:22" ht="15" x14ac:dyDescent="0.2">
      <c r="D34" s="966">
        <v>18</v>
      </c>
      <c r="E34" s="1044">
        <v>40763</v>
      </c>
      <c r="F34" s="1171" t="s">
        <v>214</v>
      </c>
      <c r="G34" s="335">
        <v>61</v>
      </c>
      <c r="H34" s="335">
        <v>614</v>
      </c>
      <c r="I34" s="335"/>
      <c r="J34" s="335">
        <v>1</v>
      </c>
      <c r="K34" s="1046" t="s">
        <v>60</v>
      </c>
      <c r="L34" s="335"/>
      <c r="M34" s="335" t="s">
        <v>79</v>
      </c>
      <c r="N34" s="335" t="s">
        <v>939</v>
      </c>
      <c r="O34" s="1269">
        <v>4482</v>
      </c>
      <c r="P34" s="339">
        <v>3</v>
      </c>
      <c r="Q34" s="962">
        <v>0</v>
      </c>
      <c r="R34" s="962"/>
      <c r="S34" s="1181">
        <v>3</v>
      </c>
      <c r="T34" s="1181"/>
      <c r="U34" s="962">
        <v>4482</v>
      </c>
      <c r="V34" s="962">
        <f t="shared" si="0"/>
        <v>0</v>
      </c>
    </row>
    <row r="35" spans="4:22" ht="15" x14ac:dyDescent="0.2">
      <c r="D35" s="966">
        <v>19</v>
      </c>
      <c r="E35" s="334">
        <v>36843</v>
      </c>
      <c r="F35" s="1171" t="s">
        <v>214</v>
      </c>
      <c r="G35" s="335">
        <v>61</v>
      </c>
      <c r="H35" s="335">
        <v>617</v>
      </c>
      <c r="I35" s="335"/>
      <c r="J35" s="335">
        <v>1</v>
      </c>
      <c r="K35" s="1191" t="s">
        <v>40</v>
      </c>
      <c r="L35" s="335"/>
      <c r="M35" s="335"/>
      <c r="N35" s="335" t="s">
        <v>939</v>
      </c>
      <c r="O35" s="1047">
        <v>8600</v>
      </c>
      <c r="P35" s="339">
        <v>10</v>
      </c>
      <c r="Q35" s="962"/>
      <c r="R35" s="962"/>
      <c r="S35" s="1181">
        <v>10</v>
      </c>
      <c r="T35" s="1181"/>
      <c r="U35" s="962">
        <v>8600</v>
      </c>
      <c r="V35" s="962">
        <f t="shared" si="0"/>
        <v>0</v>
      </c>
    </row>
    <row r="36" spans="4:22" ht="15" x14ac:dyDescent="0.2">
      <c r="D36" s="966">
        <v>20</v>
      </c>
      <c r="E36" s="334">
        <v>39248</v>
      </c>
      <c r="F36" s="1171" t="s">
        <v>214</v>
      </c>
      <c r="G36" s="335">
        <v>61</v>
      </c>
      <c r="H36" s="335">
        <v>617</v>
      </c>
      <c r="I36" s="335"/>
      <c r="J36" s="335">
        <v>1</v>
      </c>
      <c r="K36" s="1191" t="s">
        <v>55</v>
      </c>
      <c r="L36" s="335"/>
      <c r="M36" s="335" t="s">
        <v>24</v>
      </c>
      <c r="N36" s="335" t="s">
        <v>939</v>
      </c>
      <c r="O36" s="1047">
        <v>2880</v>
      </c>
      <c r="P36" s="339">
        <v>10</v>
      </c>
      <c r="Q36" s="962"/>
      <c r="R36" s="962"/>
      <c r="S36" s="1181">
        <v>9</v>
      </c>
      <c r="T36" s="1181"/>
      <c r="U36" s="962">
        <v>2880</v>
      </c>
      <c r="V36" s="962">
        <f t="shared" si="0"/>
        <v>0</v>
      </c>
    </row>
    <row r="37" spans="4:22" ht="15" x14ac:dyDescent="0.2">
      <c r="D37" s="966">
        <v>21</v>
      </c>
      <c r="E37" s="334">
        <v>36827</v>
      </c>
      <c r="F37" s="1171" t="s">
        <v>214</v>
      </c>
      <c r="G37" s="335">
        <v>61</v>
      </c>
      <c r="H37" s="335">
        <v>617</v>
      </c>
      <c r="I37" s="335"/>
      <c r="J37" s="335">
        <v>1</v>
      </c>
      <c r="K37" s="1191" t="s">
        <v>218</v>
      </c>
      <c r="L37" s="335"/>
      <c r="M37" s="335" t="s">
        <v>19</v>
      </c>
      <c r="N37" s="335" t="s">
        <v>939</v>
      </c>
      <c r="O37" s="1047">
        <v>3600</v>
      </c>
      <c r="P37" s="339">
        <v>10</v>
      </c>
      <c r="Q37" s="962"/>
      <c r="R37" s="962"/>
      <c r="S37" s="1181">
        <v>10</v>
      </c>
      <c r="T37" s="1181"/>
      <c r="U37" s="962">
        <v>3600</v>
      </c>
      <c r="V37" s="962">
        <f t="shared" si="0"/>
        <v>0</v>
      </c>
    </row>
    <row r="38" spans="4:22" ht="30" x14ac:dyDescent="0.2">
      <c r="D38" s="966">
        <v>22</v>
      </c>
      <c r="E38" s="334">
        <v>36827</v>
      </c>
      <c r="F38" s="1171" t="s">
        <v>214</v>
      </c>
      <c r="G38" s="335">
        <v>61</v>
      </c>
      <c r="H38" s="335">
        <v>617</v>
      </c>
      <c r="I38" s="335"/>
      <c r="J38" s="335">
        <v>1</v>
      </c>
      <c r="K38" s="1191" t="s">
        <v>219</v>
      </c>
      <c r="L38" s="335"/>
      <c r="M38" s="335"/>
      <c r="N38" s="335" t="s">
        <v>1658</v>
      </c>
      <c r="O38" s="1047">
        <v>5000</v>
      </c>
      <c r="P38" s="339">
        <v>10</v>
      </c>
      <c r="Q38" s="962"/>
      <c r="R38" s="962"/>
      <c r="S38" s="1181">
        <v>10</v>
      </c>
      <c r="T38" s="1181"/>
      <c r="U38" s="962">
        <v>5000</v>
      </c>
      <c r="V38" s="962">
        <f t="shared" si="0"/>
        <v>0</v>
      </c>
    </row>
    <row r="39" spans="4:22" ht="15" x14ac:dyDescent="0.2">
      <c r="D39" s="966">
        <v>23</v>
      </c>
      <c r="E39" s="334">
        <v>36827</v>
      </c>
      <c r="F39" s="1171" t="s">
        <v>214</v>
      </c>
      <c r="G39" s="335">
        <v>61</v>
      </c>
      <c r="H39" s="335">
        <v>617</v>
      </c>
      <c r="I39" s="335"/>
      <c r="J39" s="335">
        <v>1</v>
      </c>
      <c r="K39" s="1191" t="s">
        <v>220</v>
      </c>
      <c r="L39" s="335"/>
      <c r="M39" s="335"/>
      <c r="N39" s="335" t="s">
        <v>1658</v>
      </c>
      <c r="O39" s="1047">
        <v>900</v>
      </c>
      <c r="P39" s="339">
        <v>10</v>
      </c>
      <c r="Q39" s="962"/>
      <c r="R39" s="962"/>
      <c r="S39" s="1181">
        <v>10</v>
      </c>
      <c r="T39" s="1181"/>
      <c r="U39" s="962">
        <v>900</v>
      </c>
      <c r="V39" s="962">
        <f t="shared" si="0"/>
        <v>0</v>
      </c>
    </row>
    <row r="40" spans="4:22" ht="30" x14ac:dyDescent="0.2">
      <c r="D40" s="966">
        <v>24</v>
      </c>
      <c r="E40" s="334">
        <v>36827</v>
      </c>
      <c r="F40" s="1171" t="s">
        <v>214</v>
      </c>
      <c r="G40" s="335">
        <v>61</v>
      </c>
      <c r="H40" s="335">
        <v>617</v>
      </c>
      <c r="I40" s="335">
        <v>126861</v>
      </c>
      <c r="J40" s="335">
        <v>1</v>
      </c>
      <c r="K40" s="1191" t="s">
        <v>1086</v>
      </c>
      <c r="L40" s="335"/>
      <c r="M40" s="335"/>
      <c r="N40" s="335" t="s">
        <v>939</v>
      </c>
      <c r="O40" s="1047">
        <v>1200</v>
      </c>
      <c r="P40" s="339">
        <v>10</v>
      </c>
      <c r="Q40" s="962"/>
      <c r="R40" s="962"/>
      <c r="S40" s="1181">
        <v>10</v>
      </c>
      <c r="T40" s="1181"/>
      <c r="U40" s="962">
        <v>1200</v>
      </c>
      <c r="V40" s="962">
        <f t="shared" si="0"/>
        <v>0</v>
      </c>
    </row>
    <row r="41" spans="4:22" ht="15" x14ac:dyDescent="0.2">
      <c r="D41" s="966">
        <v>25</v>
      </c>
      <c r="E41" s="1350">
        <v>41169</v>
      </c>
      <c r="F41" s="1171" t="s">
        <v>214</v>
      </c>
      <c r="G41" s="335">
        <v>61</v>
      </c>
      <c r="H41" s="335">
        <v>614</v>
      </c>
      <c r="I41" s="335"/>
      <c r="J41" s="335">
        <v>1</v>
      </c>
      <c r="K41" s="1191" t="s">
        <v>937</v>
      </c>
      <c r="L41" s="335" t="s">
        <v>803</v>
      </c>
      <c r="M41" s="335" t="s">
        <v>28</v>
      </c>
      <c r="N41" s="335" t="s">
        <v>596</v>
      </c>
      <c r="O41" s="1269">
        <v>7555</v>
      </c>
      <c r="P41" s="339">
        <v>3</v>
      </c>
      <c r="Q41" s="962">
        <v>0</v>
      </c>
      <c r="R41" s="962">
        <f>IF(P41=0,"N/A",+Q41/12)</f>
        <v>0</v>
      </c>
      <c r="S41" s="1181">
        <v>3</v>
      </c>
      <c r="T41" s="1181"/>
      <c r="U41" s="962">
        <v>7555</v>
      </c>
      <c r="V41" s="962">
        <f t="shared" si="0"/>
        <v>0</v>
      </c>
    </row>
    <row r="42" spans="4:22" ht="15" x14ac:dyDescent="0.2">
      <c r="D42" s="966">
        <v>26</v>
      </c>
      <c r="E42" s="1350">
        <v>41169</v>
      </c>
      <c r="F42" s="1171" t="s">
        <v>214</v>
      </c>
      <c r="G42" s="335">
        <v>61</v>
      </c>
      <c r="H42" s="335">
        <v>614</v>
      </c>
      <c r="I42" s="335"/>
      <c r="J42" s="335">
        <v>1</v>
      </c>
      <c r="K42" s="1191" t="s">
        <v>88</v>
      </c>
      <c r="L42" s="335" t="s">
        <v>803</v>
      </c>
      <c r="M42" s="335" t="s">
        <v>118</v>
      </c>
      <c r="N42" s="335" t="s">
        <v>596</v>
      </c>
      <c r="O42" s="1269">
        <v>463</v>
      </c>
      <c r="P42" s="339">
        <v>3</v>
      </c>
      <c r="Q42" s="962">
        <v>0</v>
      </c>
      <c r="R42" s="962">
        <f>IF(P42=0,"N/A",+Q42/12)</f>
        <v>0</v>
      </c>
      <c r="S42" s="1181">
        <v>3</v>
      </c>
      <c r="T42" s="1181"/>
      <c r="U42" s="962">
        <v>463</v>
      </c>
      <c r="V42" s="962">
        <f t="shared" si="0"/>
        <v>0</v>
      </c>
    </row>
    <row r="43" spans="4:22" ht="15" x14ac:dyDescent="0.2">
      <c r="D43" s="966">
        <v>27</v>
      </c>
      <c r="E43" s="1350">
        <v>41169</v>
      </c>
      <c r="F43" s="1171" t="s">
        <v>214</v>
      </c>
      <c r="G43" s="335">
        <v>61</v>
      </c>
      <c r="H43" s="335">
        <v>614</v>
      </c>
      <c r="I43" s="335"/>
      <c r="J43" s="335">
        <v>1</v>
      </c>
      <c r="K43" s="1191" t="s">
        <v>722</v>
      </c>
      <c r="L43" s="335" t="s">
        <v>803</v>
      </c>
      <c r="M43" s="335" t="s">
        <v>118</v>
      </c>
      <c r="N43" s="335" t="s">
        <v>596</v>
      </c>
      <c r="O43" s="1269">
        <v>366</v>
      </c>
      <c r="P43" s="339">
        <v>3</v>
      </c>
      <c r="Q43" s="962">
        <v>0</v>
      </c>
      <c r="R43" s="962">
        <f>IF(P43=0,"N/A",+Q43/12)</f>
        <v>0</v>
      </c>
      <c r="S43" s="1181">
        <v>3</v>
      </c>
      <c r="T43" s="1181"/>
      <c r="U43" s="962">
        <v>366</v>
      </c>
      <c r="V43" s="962">
        <f t="shared" si="0"/>
        <v>0</v>
      </c>
    </row>
    <row r="44" spans="4:22" ht="15" x14ac:dyDescent="0.2">
      <c r="D44" s="966">
        <v>28</v>
      </c>
      <c r="E44" s="1350">
        <v>41169</v>
      </c>
      <c r="F44" s="1171" t="s">
        <v>214</v>
      </c>
      <c r="G44" s="335">
        <v>61</v>
      </c>
      <c r="H44" s="335">
        <v>614</v>
      </c>
      <c r="I44" s="335"/>
      <c r="J44" s="335">
        <v>1</v>
      </c>
      <c r="K44" s="1191" t="s">
        <v>802</v>
      </c>
      <c r="L44" s="335" t="s">
        <v>803</v>
      </c>
      <c r="M44" s="335" t="s">
        <v>118</v>
      </c>
      <c r="N44" s="335" t="s">
        <v>596</v>
      </c>
      <c r="O44" s="1269">
        <v>55179</v>
      </c>
      <c r="P44" s="339">
        <v>3</v>
      </c>
      <c r="Q44" s="962">
        <v>0</v>
      </c>
      <c r="R44" s="962">
        <f>IF(P44=0,"N/A",+Q44/12)</f>
        <v>0</v>
      </c>
      <c r="S44" s="1181">
        <v>3</v>
      </c>
      <c r="T44" s="1181"/>
      <c r="U44" s="962">
        <v>55179</v>
      </c>
      <c r="V44" s="962">
        <f t="shared" si="0"/>
        <v>0</v>
      </c>
    </row>
    <row r="45" spans="4:22" ht="15" x14ac:dyDescent="0.2">
      <c r="D45" s="966">
        <v>29</v>
      </c>
      <c r="E45" s="1044" t="s">
        <v>557</v>
      </c>
      <c r="F45" s="1171" t="s">
        <v>214</v>
      </c>
      <c r="G45" s="335">
        <v>61</v>
      </c>
      <c r="H45" s="335">
        <v>614</v>
      </c>
      <c r="I45" s="335"/>
      <c r="J45" s="335">
        <v>1</v>
      </c>
      <c r="K45" s="1191" t="s">
        <v>533</v>
      </c>
      <c r="L45" s="1351"/>
      <c r="M45" s="335" t="s">
        <v>118</v>
      </c>
      <c r="N45" s="335" t="s">
        <v>596</v>
      </c>
      <c r="O45" s="1269">
        <v>6600.01</v>
      </c>
      <c r="P45" s="339">
        <v>3</v>
      </c>
      <c r="Q45" s="962"/>
      <c r="R45" s="962"/>
      <c r="S45" s="1181">
        <v>3</v>
      </c>
      <c r="T45" s="1181"/>
      <c r="U45" s="962">
        <v>6600.01</v>
      </c>
      <c r="V45" s="962">
        <f t="shared" si="0"/>
        <v>0</v>
      </c>
    </row>
    <row r="46" spans="4:22" ht="15" x14ac:dyDescent="0.2">
      <c r="D46" s="966">
        <v>30</v>
      </c>
      <c r="E46" s="1044" t="s">
        <v>557</v>
      </c>
      <c r="F46" s="1171" t="s">
        <v>214</v>
      </c>
      <c r="G46" s="335">
        <v>61</v>
      </c>
      <c r="H46" s="335">
        <v>614</v>
      </c>
      <c r="I46" s="335"/>
      <c r="J46" s="335">
        <v>1</v>
      </c>
      <c r="K46" s="1191" t="s">
        <v>31</v>
      </c>
      <c r="L46" s="1351"/>
      <c r="M46" s="335" t="s">
        <v>548</v>
      </c>
      <c r="N46" s="335" t="s">
        <v>596</v>
      </c>
      <c r="O46" s="1269">
        <v>1830</v>
      </c>
      <c r="P46" s="339">
        <v>3</v>
      </c>
      <c r="Q46" s="962"/>
      <c r="R46" s="962"/>
      <c r="S46" s="1181">
        <v>3</v>
      </c>
      <c r="T46" s="1181"/>
      <c r="U46" s="962">
        <v>1830</v>
      </c>
      <c r="V46" s="962">
        <f t="shared" si="0"/>
        <v>0</v>
      </c>
    </row>
    <row r="47" spans="4:22" ht="15" x14ac:dyDescent="0.2">
      <c r="D47" s="966">
        <v>31</v>
      </c>
      <c r="E47" s="1044" t="s">
        <v>557</v>
      </c>
      <c r="F47" s="1171" t="s">
        <v>214</v>
      </c>
      <c r="G47" s="335">
        <v>61</v>
      </c>
      <c r="H47" s="335">
        <v>614</v>
      </c>
      <c r="I47" s="335"/>
      <c r="J47" s="335">
        <v>1</v>
      </c>
      <c r="K47" s="1191" t="s">
        <v>534</v>
      </c>
      <c r="L47" s="1351"/>
      <c r="M47" s="335" t="s">
        <v>208</v>
      </c>
      <c r="N47" s="335" t="s">
        <v>596</v>
      </c>
      <c r="O47" s="1269">
        <v>1641.19</v>
      </c>
      <c r="P47" s="339">
        <v>3</v>
      </c>
      <c r="Q47" s="962"/>
      <c r="R47" s="962"/>
      <c r="S47" s="1181">
        <v>3</v>
      </c>
      <c r="T47" s="1181"/>
      <c r="U47" s="962">
        <v>1641.19</v>
      </c>
      <c r="V47" s="962">
        <f t="shared" si="0"/>
        <v>0</v>
      </c>
    </row>
    <row r="48" spans="4:22" ht="15" x14ac:dyDescent="0.2">
      <c r="D48" s="966">
        <v>32</v>
      </c>
      <c r="E48" s="1044">
        <v>40394</v>
      </c>
      <c r="F48" s="1171" t="s">
        <v>214</v>
      </c>
      <c r="G48" s="335">
        <v>61</v>
      </c>
      <c r="H48" s="335">
        <v>614</v>
      </c>
      <c r="I48" s="335"/>
      <c r="J48" s="335">
        <v>1</v>
      </c>
      <c r="K48" s="1046" t="s">
        <v>30</v>
      </c>
      <c r="L48" s="335"/>
      <c r="M48" s="335"/>
      <c r="N48" s="335" t="s">
        <v>551</v>
      </c>
      <c r="O48" s="1269">
        <v>1688.98</v>
      </c>
      <c r="P48" s="339">
        <v>3</v>
      </c>
      <c r="Q48" s="962"/>
      <c r="R48" s="962"/>
      <c r="S48" s="1181">
        <v>3</v>
      </c>
      <c r="T48" s="1181"/>
      <c r="U48" s="962">
        <v>1688.98</v>
      </c>
      <c r="V48" s="962">
        <f t="shared" si="0"/>
        <v>0</v>
      </c>
    </row>
    <row r="49" spans="4:22" ht="15" x14ac:dyDescent="0.2">
      <c r="D49" s="966">
        <v>33</v>
      </c>
      <c r="E49" s="1044">
        <v>40394</v>
      </c>
      <c r="F49" s="1171" t="s">
        <v>214</v>
      </c>
      <c r="G49" s="335">
        <v>61</v>
      </c>
      <c r="H49" s="335">
        <v>614</v>
      </c>
      <c r="I49" s="335"/>
      <c r="J49" s="335">
        <v>1</v>
      </c>
      <c r="K49" s="1191" t="s">
        <v>533</v>
      </c>
      <c r="L49" s="1351"/>
      <c r="M49" s="335" t="s">
        <v>118</v>
      </c>
      <c r="N49" s="335" t="s">
        <v>551</v>
      </c>
      <c r="O49" s="1269">
        <v>6083</v>
      </c>
      <c r="P49" s="339">
        <v>3</v>
      </c>
      <c r="Q49" s="962"/>
      <c r="R49" s="962"/>
      <c r="S49" s="1181">
        <v>3</v>
      </c>
      <c r="T49" s="1181"/>
      <c r="U49" s="962">
        <v>6083</v>
      </c>
      <c r="V49" s="962">
        <f t="shared" si="0"/>
        <v>0</v>
      </c>
    </row>
    <row r="50" spans="4:22" ht="15" x14ac:dyDescent="0.2">
      <c r="D50" s="966">
        <v>34</v>
      </c>
      <c r="E50" s="1044">
        <v>41799</v>
      </c>
      <c r="F50" s="1171" t="s">
        <v>214</v>
      </c>
      <c r="G50" s="335">
        <v>61</v>
      </c>
      <c r="H50" s="335" t="s">
        <v>1106</v>
      </c>
      <c r="I50" s="335"/>
      <c r="J50" s="335">
        <v>1</v>
      </c>
      <c r="K50" s="1191" t="s">
        <v>31</v>
      </c>
      <c r="L50" s="1351"/>
      <c r="M50" s="335"/>
      <c r="N50" s="335" t="s">
        <v>551</v>
      </c>
      <c r="O50" s="1269">
        <v>2388</v>
      </c>
      <c r="P50" s="339">
        <v>3</v>
      </c>
      <c r="Q50" s="340">
        <f>IF(P50=0,"N/A",+O50/P50)</f>
        <v>796</v>
      </c>
      <c r="R50" s="1675">
        <f>IF(P50=0,"N/A",+Q50/12)</f>
        <v>66.333333333333329</v>
      </c>
      <c r="S50" s="1172">
        <v>2</v>
      </c>
      <c r="T50" s="1172">
        <v>10</v>
      </c>
      <c r="U50" s="340">
        <f>IF(P50=0,"N/A",+Q50*S50+R50*T50)</f>
        <v>2255.333333333333</v>
      </c>
      <c r="V50" s="340">
        <f t="shared" si="0"/>
        <v>132.66666666666697</v>
      </c>
    </row>
    <row r="51" spans="4:22" ht="15" x14ac:dyDescent="0.2">
      <c r="D51" s="966">
        <v>35</v>
      </c>
      <c r="E51" s="1044">
        <v>40394</v>
      </c>
      <c r="F51" s="1171" t="s">
        <v>214</v>
      </c>
      <c r="G51" s="335">
        <v>61</v>
      </c>
      <c r="H51" s="335">
        <v>614</v>
      </c>
      <c r="I51" s="335"/>
      <c r="J51" s="335">
        <v>1</v>
      </c>
      <c r="K51" s="1191" t="s">
        <v>534</v>
      </c>
      <c r="L51" s="1351"/>
      <c r="M51" s="335" t="s">
        <v>208</v>
      </c>
      <c r="N51" s="335" t="s">
        <v>551</v>
      </c>
      <c r="O51" s="1269">
        <v>336.4</v>
      </c>
      <c r="P51" s="339">
        <v>3</v>
      </c>
      <c r="Q51" s="962"/>
      <c r="R51" s="962"/>
      <c r="S51" s="1181">
        <v>3</v>
      </c>
      <c r="T51" s="1181"/>
      <c r="U51" s="962">
        <v>336.4</v>
      </c>
      <c r="V51" s="962">
        <f t="shared" si="0"/>
        <v>0</v>
      </c>
    </row>
    <row r="52" spans="4:22" ht="15" x14ac:dyDescent="0.2">
      <c r="D52" s="966">
        <v>36</v>
      </c>
      <c r="E52" s="334">
        <v>40297</v>
      </c>
      <c r="F52" s="1171" t="s">
        <v>214</v>
      </c>
      <c r="G52" s="335">
        <v>61</v>
      </c>
      <c r="H52" s="335">
        <v>614</v>
      </c>
      <c r="I52" s="751"/>
      <c r="J52" s="335">
        <v>1</v>
      </c>
      <c r="K52" s="1046" t="s">
        <v>524</v>
      </c>
      <c r="L52" s="751"/>
      <c r="M52" s="335" t="s">
        <v>544</v>
      </c>
      <c r="N52" s="335" t="s">
        <v>973</v>
      </c>
      <c r="O52" s="1047">
        <f>26900.01+750</f>
        <v>27650.01</v>
      </c>
      <c r="P52" s="339">
        <v>3</v>
      </c>
      <c r="Q52" s="962"/>
      <c r="R52" s="962"/>
      <c r="S52" s="1181">
        <v>3</v>
      </c>
      <c r="T52" s="1181"/>
      <c r="U52" s="962">
        <v>27650.01</v>
      </c>
      <c r="V52" s="962">
        <f t="shared" si="0"/>
        <v>0</v>
      </c>
    </row>
    <row r="53" spans="4:22" ht="30" x14ac:dyDescent="0.2">
      <c r="D53" s="966">
        <v>37</v>
      </c>
      <c r="E53" s="334">
        <v>41701</v>
      </c>
      <c r="F53" s="1171" t="s">
        <v>214</v>
      </c>
      <c r="G53" s="335">
        <v>61</v>
      </c>
      <c r="H53" s="335" t="s">
        <v>1108</v>
      </c>
      <c r="I53" s="751"/>
      <c r="J53" s="335">
        <v>3</v>
      </c>
      <c r="K53" s="1046" t="s">
        <v>1095</v>
      </c>
      <c r="L53" s="1352"/>
      <c r="M53" s="335" t="s">
        <v>240</v>
      </c>
      <c r="N53" s="335" t="s">
        <v>551</v>
      </c>
      <c r="O53" s="1047">
        <v>307980</v>
      </c>
      <c r="P53" s="339">
        <v>10</v>
      </c>
      <c r="Q53" s="340">
        <f>IF(P53=0,"N/A",+O53/P53)</f>
        <v>30798</v>
      </c>
      <c r="R53" s="1675">
        <f>IF(P53=0,"N/A",+Q53/12)</f>
        <v>2566.5</v>
      </c>
      <c r="S53" s="1172">
        <v>3</v>
      </c>
      <c r="T53" s="1172">
        <v>1</v>
      </c>
      <c r="U53" s="340">
        <f>IF(P53=0,"N/A",+Q53*S53+R53*T53)</f>
        <v>94960.5</v>
      </c>
      <c r="V53" s="340">
        <f t="shared" si="0"/>
        <v>213019.5</v>
      </c>
    </row>
    <row r="54" spans="4:22" ht="30" x14ac:dyDescent="0.2">
      <c r="D54" s="966">
        <v>38</v>
      </c>
      <c r="E54" s="334">
        <v>41276</v>
      </c>
      <c r="F54" s="1171" t="s">
        <v>214</v>
      </c>
      <c r="G54" s="335">
        <v>61</v>
      </c>
      <c r="H54" s="335">
        <v>617</v>
      </c>
      <c r="I54" s="751"/>
      <c r="J54" s="335">
        <v>28</v>
      </c>
      <c r="K54" s="1046" t="s">
        <v>1103</v>
      </c>
      <c r="L54" s="1352"/>
      <c r="M54" s="335"/>
      <c r="N54" s="335" t="s">
        <v>551</v>
      </c>
      <c r="O54" s="1047">
        <v>320184.58</v>
      </c>
      <c r="P54" s="339">
        <v>10</v>
      </c>
      <c r="Q54" s="340">
        <f>IF(P54=0,"N/A",+O54/P54)</f>
        <v>32018.458000000002</v>
      </c>
      <c r="R54" s="340">
        <f>IF(P54=0,"N/A",+Q54/12)</f>
        <v>2668.2048333333337</v>
      </c>
      <c r="S54" s="1172">
        <v>4</v>
      </c>
      <c r="T54" s="1172">
        <v>3</v>
      </c>
      <c r="U54" s="340">
        <f>IF(P54=0,"N/A",+Q54*S54+R54*T54)</f>
        <v>136078.44650000002</v>
      </c>
      <c r="V54" s="340">
        <f t="shared" si="0"/>
        <v>184106.1335</v>
      </c>
    </row>
    <row r="55" spans="4:22" ht="15" x14ac:dyDescent="0.2">
      <c r="D55" s="966">
        <v>39</v>
      </c>
      <c r="E55" s="1044">
        <v>36889</v>
      </c>
      <c r="F55" s="1171" t="s">
        <v>214</v>
      </c>
      <c r="G55" s="335">
        <v>61</v>
      </c>
      <c r="H55" s="335">
        <v>614</v>
      </c>
      <c r="I55" s="335"/>
      <c r="J55" s="335">
        <v>1</v>
      </c>
      <c r="K55" s="1191" t="s">
        <v>234</v>
      </c>
      <c r="L55" s="335"/>
      <c r="M55" s="335" t="s">
        <v>118</v>
      </c>
      <c r="N55" s="335" t="s">
        <v>224</v>
      </c>
      <c r="O55" s="1047">
        <v>21889</v>
      </c>
      <c r="P55" s="339">
        <v>3</v>
      </c>
      <c r="Q55" s="962"/>
      <c r="R55" s="962"/>
      <c r="S55" s="1181">
        <v>10</v>
      </c>
      <c r="T55" s="1181"/>
      <c r="U55" s="962">
        <v>21889</v>
      </c>
      <c r="V55" s="962">
        <f t="shared" si="0"/>
        <v>0</v>
      </c>
    </row>
    <row r="56" spans="4:22" ht="15" x14ac:dyDescent="0.2">
      <c r="D56" s="966">
        <v>40</v>
      </c>
      <c r="E56" s="1044">
        <v>36846</v>
      </c>
      <c r="F56" s="1171" t="s">
        <v>214</v>
      </c>
      <c r="G56" s="335">
        <v>61</v>
      </c>
      <c r="H56" s="335">
        <v>614</v>
      </c>
      <c r="I56" s="335"/>
      <c r="J56" s="335">
        <v>1</v>
      </c>
      <c r="K56" s="1191" t="s">
        <v>30</v>
      </c>
      <c r="L56" s="335"/>
      <c r="M56" s="335" t="s">
        <v>32</v>
      </c>
      <c r="N56" s="335" t="s">
        <v>224</v>
      </c>
      <c r="O56" s="1047">
        <v>1300</v>
      </c>
      <c r="P56" s="339">
        <v>3</v>
      </c>
      <c r="Q56" s="962"/>
      <c r="R56" s="962"/>
      <c r="S56" s="1181">
        <v>10</v>
      </c>
      <c r="T56" s="1181"/>
      <c r="U56" s="962">
        <v>1300</v>
      </c>
      <c r="V56" s="962">
        <f t="shared" si="0"/>
        <v>0</v>
      </c>
    </row>
    <row r="57" spans="4:22" ht="15" x14ac:dyDescent="0.2">
      <c r="D57" s="966">
        <v>41</v>
      </c>
      <c r="E57" s="1044">
        <v>36846</v>
      </c>
      <c r="F57" s="1171" t="s">
        <v>214</v>
      </c>
      <c r="G57" s="335">
        <v>61</v>
      </c>
      <c r="H57" s="335">
        <v>614</v>
      </c>
      <c r="I57" s="335"/>
      <c r="J57" s="335">
        <v>1</v>
      </c>
      <c r="K57" s="1191" t="s">
        <v>235</v>
      </c>
      <c r="L57" s="335" t="s">
        <v>1096</v>
      </c>
      <c r="M57" s="335" t="s">
        <v>167</v>
      </c>
      <c r="N57" s="335" t="s">
        <v>224</v>
      </c>
      <c r="O57" s="1047">
        <v>1300</v>
      </c>
      <c r="P57" s="339">
        <v>10</v>
      </c>
      <c r="Q57" s="962"/>
      <c r="R57" s="962"/>
      <c r="S57" s="1181">
        <v>10</v>
      </c>
      <c r="T57" s="1181"/>
      <c r="U57" s="962">
        <v>1300</v>
      </c>
      <c r="V57" s="962">
        <f t="shared" si="0"/>
        <v>0</v>
      </c>
    </row>
    <row r="58" spans="4:22" ht="15" x14ac:dyDescent="0.2">
      <c r="D58" s="966">
        <v>42</v>
      </c>
      <c r="E58" s="1353">
        <v>36889</v>
      </c>
      <c r="F58" s="1171" t="s">
        <v>214</v>
      </c>
      <c r="G58" s="335">
        <v>61</v>
      </c>
      <c r="H58" s="335">
        <v>617</v>
      </c>
      <c r="I58" s="335">
        <v>35078</v>
      </c>
      <c r="J58" s="335">
        <v>1</v>
      </c>
      <c r="K58" s="1191" t="s">
        <v>222</v>
      </c>
      <c r="L58" s="335"/>
      <c r="M58" s="335" t="s">
        <v>223</v>
      </c>
      <c r="N58" s="335" t="s">
        <v>224</v>
      </c>
      <c r="O58" s="1047">
        <v>2664.81</v>
      </c>
      <c r="P58" s="1196">
        <v>10</v>
      </c>
      <c r="Q58" s="962"/>
      <c r="R58" s="962"/>
      <c r="S58" s="1181">
        <v>10</v>
      </c>
      <c r="T58" s="1181"/>
      <c r="U58" s="962">
        <v>2664.81</v>
      </c>
      <c r="V58" s="962">
        <f t="shared" si="0"/>
        <v>0</v>
      </c>
    </row>
    <row r="59" spans="4:22" ht="15" x14ac:dyDescent="0.2">
      <c r="D59" s="966">
        <v>43</v>
      </c>
      <c r="E59" s="334">
        <v>36889</v>
      </c>
      <c r="F59" s="1171" t="s">
        <v>214</v>
      </c>
      <c r="G59" s="335">
        <v>61</v>
      </c>
      <c r="H59" s="335">
        <v>617</v>
      </c>
      <c r="I59" s="335">
        <v>35079</v>
      </c>
      <c r="J59" s="335">
        <v>1</v>
      </c>
      <c r="K59" s="1191" t="s">
        <v>222</v>
      </c>
      <c r="L59" s="335"/>
      <c r="M59" s="335" t="s">
        <v>223</v>
      </c>
      <c r="N59" s="335" t="s">
        <v>224</v>
      </c>
      <c r="O59" s="1047">
        <v>800</v>
      </c>
      <c r="P59" s="339">
        <v>10</v>
      </c>
      <c r="Q59" s="962"/>
      <c r="R59" s="962"/>
      <c r="S59" s="1181">
        <v>10</v>
      </c>
      <c r="T59" s="1181"/>
      <c r="U59" s="962">
        <v>800</v>
      </c>
      <c r="V59" s="962">
        <f t="shared" si="0"/>
        <v>0</v>
      </c>
    </row>
    <row r="60" spans="4:22" ht="15" x14ac:dyDescent="0.2">
      <c r="D60" s="966">
        <v>44</v>
      </c>
      <c r="E60" s="334">
        <v>36889</v>
      </c>
      <c r="F60" s="1171" t="s">
        <v>214</v>
      </c>
      <c r="G60" s="335">
        <v>61</v>
      </c>
      <c r="H60" s="335">
        <v>617</v>
      </c>
      <c r="I60" s="335">
        <v>35073</v>
      </c>
      <c r="J60" s="335">
        <v>1</v>
      </c>
      <c r="K60" s="1191" t="s">
        <v>222</v>
      </c>
      <c r="L60" s="335"/>
      <c r="M60" s="335" t="s">
        <v>223</v>
      </c>
      <c r="N60" s="335" t="s">
        <v>224</v>
      </c>
      <c r="O60" s="1047">
        <v>800</v>
      </c>
      <c r="P60" s="339">
        <v>10</v>
      </c>
      <c r="Q60" s="962"/>
      <c r="R60" s="962"/>
      <c r="S60" s="1181">
        <v>10</v>
      </c>
      <c r="T60" s="1181"/>
      <c r="U60" s="962">
        <v>800</v>
      </c>
      <c r="V60" s="962">
        <f t="shared" si="0"/>
        <v>0</v>
      </c>
    </row>
    <row r="61" spans="4:22" ht="15" x14ac:dyDescent="0.2">
      <c r="D61" s="966">
        <v>45</v>
      </c>
      <c r="E61" s="334">
        <v>36889</v>
      </c>
      <c r="F61" s="1171" t="s">
        <v>214</v>
      </c>
      <c r="G61" s="335">
        <v>61</v>
      </c>
      <c r="H61" s="335">
        <v>617</v>
      </c>
      <c r="I61" s="335">
        <v>35062</v>
      </c>
      <c r="J61" s="335">
        <v>1</v>
      </c>
      <c r="K61" s="1191" t="s">
        <v>222</v>
      </c>
      <c r="L61" s="335"/>
      <c r="M61" s="335" t="s">
        <v>223</v>
      </c>
      <c r="N61" s="335" t="s">
        <v>224</v>
      </c>
      <c r="O61" s="1047">
        <v>800</v>
      </c>
      <c r="P61" s="339">
        <v>10</v>
      </c>
      <c r="Q61" s="962"/>
      <c r="R61" s="962"/>
      <c r="S61" s="1181">
        <v>10</v>
      </c>
      <c r="T61" s="1181"/>
      <c r="U61" s="962">
        <v>800</v>
      </c>
      <c r="V61" s="962">
        <f t="shared" si="0"/>
        <v>0</v>
      </c>
    </row>
    <row r="62" spans="4:22" ht="15" x14ac:dyDescent="0.2">
      <c r="D62" s="966">
        <v>46</v>
      </c>
      <c r="E62" s="334">
        <v>36889</v>
      </c>
      <c r="F62" s="1171" t="s">
        <v>214</v>
      </c>
      <c r="G62" s="335">
        <v>61</v>
      </c>
      <c r="H62" s="335">
        <v>617</v>
      </c>
      <c r="I62" s="335">
        <v>35109</v>
      </c>
      <c r="J62" s="335">
        <v>1</v>
      </c>
      <c r="K62" s="1191" t="s">
        <v>222</v>
      </c>
      <c r="L62" s="335"/>
      <c r="M62" s="335" t="s">
        <v>223</v>
      </c>
      <c r="N62" s="335" t="s">
        <v>224</v>
      </c>
      <c r="O62" s="1047">
        <v>800</v>
      </c>
      <c r="P62" s="339">
        <v>10</v>
      </c>
      <c r="Q62" s="962"/>
      <c r="R62" s="962"/>
      <c r="S62" s="1181">
        <v>10</v>
      </c>
      <c r="T62" s="1181"/>
      <c r="U62" s="962">
        <v>800</v>
      </c>
      <c r="V62" s="962">
        <f t="shared" si="0"/>
        <v>0</v>
      </c>
    </row>
    <row r="63" spans="4:22" ht="15" x14ac:dyDescent="0.2">
      <c r="D63" s="966">
        <v>47</v>
      </c>
      <c r="E63" s="334">
        <v>36889</v>
      </c>
      <c r="F63" s="1171" t="s">
        <v>214</v>
      </c>
      <c r="G63" s="335">
        <v>61</v>
      </c>
      <c r="H63" s="335">
        <v>617</v>
      </c>
      <c r="I63" s="335">
        <v>35108</v>
      </c>
      <c r="J63" s="335">
        <v>1</v>
      </c>
      <c r="K63" s="1191" t="s">
        <v>222</v>
      </c>
      <c r="L63" s="335"/>
      <c r="M63" s="335" t="s">
        <v>223</v>
      </c>
      <c r="N63" s="335" t="s">
        <v>224</v>
      </c>
      <c r="O63" s="1047">
        <v>800</v>
      </c>
      <c r="P63" s="339">
        <v>10</v>
      </c>
      <c r="Q63" s="962"/>
      <c r="R63" s="962"/>
      <c r="S63" s="1181">
        <v>10</v>
      </c>
      <c r="T63" s="1181"/>
      <c r="U63" s="962">
        <v>800</v>
      </c>
      <c r="V63" s="962">
        <f t="shared" si="0"/>
        <v>0</v>
      </c>
    </row>
    <row r="64" spans="4:22" ht="15" x14ac:dyDescent="0.2">
      <c r="D64" s="966">
        <v>48</v>
      </c>
      <c r="E64" s="334">
        <v>36889</v>
      </c>
      <c r="F64" s="1171" t="s">
        <v>214</v>
      </c>
      <c r="G64" s="335">
        <v>61</v>
      </c>
      <c r="H64" s="335">
        <v>617</v>
      </c>
      <c r="I64" s="335">
        <v>35107</v>
      </c>
      <c r="J64" s="335">
        <v>1</v>
      </c>
      <c r="K64" s="1191" t="s">
        <v>222</v>
      </c>
      <c r="L64" s="335"/>
      <c r="M64" s="335" t="s">
        <v>223</v>
      </c>
      <c r="N64" s="335" t="s">
        <v>224</v>
      </c>
      <c r="O64" s="1047">
        <v>800</v>
      </c>
      <c r="P64" s="339">
        <v>10</v>
      </c>
      <c r="Q64" s="962"/>
      <c r="R64" s="962"/>
      <c r="S64" s="1181">
        <v>10</v>
      </c>
      <c r="T64" s="1181"/>
      <c r="U64" s="962">
        <v>800</v>
      </c>
      <c r="V64" s="962">
        <f t="shared" si="0"/>
        <v>0</v>
      </c>
    </row>
    <row r="65" spans="4:22" ht="15" x14ac:dyDescent="0.2">
      <c r="D65" s="966">
        <v>49</v>
      </c>
      <c r="E65" s="334">
        <v>36889</v>
      </c>
      <c r="F65" s="1171" t="s">
        <v>214</v>
      </c>
      <c r="G65" s="335">
        <v>61</v>
      </c>
      <c r="H65" s="335">
        <v>617</v>
      </c>
      <c r="I65" s="335">
        <v>35106</v>
      </c>
      <c r="J65" s="335">
        <v>1</v>
      </c>
      <c r="K65" s="1191" t="s">
        <v>222</v>
      </c>
      <c r="L65" s="335"/>
      <c r="M65" s="335" t="s">
        <v>223</v>
      </c>
      <c r="N65" s="335" t="s">
        <v>224</v>
      </c>
      <c r="O65" s="1047">
        <v>800</v>
      </c>
      <c r="P65" s="339">
        <v>10</v>
      </c>
      <c r="Q65" s="962"/>
      <c r="R65" s="962"/>
      <c r="S65" s="1181">
        <v>10</v>
      </c>
      <c r="T65" s="1181"/>
      <c r="U65" s="962">
        <v>800</v>
      </c>
      <c r="V65" s="962">
        <f t="shared" si="0"/>
        <v>0</v>
      </c>
    </row>
    <row r="66" spans="4:22" ht="15" x14ac:dyDescent="0.2">
      <c r="D66" s="966">
        <v>50</v>
      </c>
      <c r="E66" s="334">
        <v>36889</v>
      </c>
      <c r="F66" s="1171" t="s">
        <v>214</v>
      </c>
      <c r="G66" s="335">
        <v>61</v>
      </c>
      <c r="H66" s="335">
        <v>617</v>
      </c>
      <c r="I66" s="335">
        <v>126836</v>
      </c>
      <c r="J66" s="335">
        <v>1</v>
      </c>
      <c r="K66" s="1191" t="s">
        <v>225</v>
      </c>
      <c r="L66" s="335"/>
      <c r="M66" s="335" t="s">
        <v>81</v>
      </c>
      <c r="N66" s="335" t="s">
        <v>224</v>
      </c>
      <c r="O66" s="1047">
        <v>4000</v>
      </c>
      <c r="P66" s="339">
        <v>10</v>
      </c>
      <c r="Q66" s="962"/>
      <c r="R66" s="962"/>
      <c r="S66" s="1181">
        <v>10</v>
      </c>
      <c r="T66" s="1181"/>
      <c r="U66" s="962">
        <v>4000</v>
      </c>
      <c r="V66" s="962">
        <f t="shared" si="0"/>
        <v>0</v>
      </c>
    </row>
    <row r="67" spans="4:22" ht="15" x14ac:dyDescent="0.2">
      <c r="D67" s="966">
        <v>51</v>
      </c>
      <c r="E67" s="334">
        <v>36889</v>
      </c>
      <c r="F67" s="1171" t="s">
        <v>214</v>
      </c>
      <c r="G67" s="335">
        <v>61</v>
      </c>
      <c r="H67" s="335">
        <v>617</v>
      </c>
      <c r="I67" s="335"/>
      <c r="J67" s="335">
        <v>9</v>
      </c>
      <c r="K67" s="1191" t="s">
        <v>226</v>
      </c>
      <c r="L67" s="335"/>
      <c r="M67" s="335" t="s">
        <v>223</v>
      </c>
      <c r="N67" s="335" t="s">
        <v>224</v>
      </c>
      <c r="O67" s="1047">
        <v>1000</v>
      </c>
      <c r="P67" s="339">
        <v>10</v>
      </c>
      <c r="Q67" s="962"/>
      <c r="R67" s="962"/>
      <c r="S67" s="1181">
        <v>10</v>
      </c>
      <c r="T67" s="1181"/>
      <c r="U67" s="962">
        <v>1000</v>
      </c>
      <c r="V67" s="962">
        <f t="shared" si="0"/>
        <v>0</v>
      </c>
    </row>
    <row r="68" spans="4:22" ht="15" x14ac:dyDescent="0.2">
      <c r="D68" s="966">
        <v>52</v>
      </c>
      <c r="E68" s="334">
        <v>36889</v>
      </c>
      <c r="F68" s="1171" t="s">
        <v>214</v>
      </c>
      <c r="G68" s="335">
        <v>61</v>
      </c>
      <c r="H68" s="335">
        <v>617</v>
      </c>
      <c r="I68" s="335">
        <v>35023</v>
      </c>
      <c r="J68" s="335">
        <v>1</v>
      </c>
      <c r="K68" s="1191" t="s">
        <v>226</v>
      </c>
      <c r="L68" s="335"/>
      <c r="M68" s="335" t="s">
        <v>223</v>
      </c>
      <c r="N68" s="335" t="s">
        <v>224</v>
      </c>
      <c r="O68" s="1047">
        <v>1000</v>
      </c>
      <c r="P68" s="339">
        <v>10</v>
      </c>
      <c r="Q68" s="962"/>
      <c r="R68" s="962"/>
      <c r="S68" s="1181">
        <v>10</v>
      </c>
      <c r="T68" s="1181"/>
      <c r="U68" s="962">
        <v>1000</v>
      </c>
      <c r="V68" s="962">
        <f t="shared" si="0"/>
        <v>0</v>
      </c>
    </row>
    <row r="69" spans="4:22" ht="15" x14ac:dyDescent="0.2">
      <c r="D69" s="966">
        <v>53</v>
      </c>
      <c r="E69" s="334">
        <v>36889</v>
      </c>
      <c r="F69" s="1171" t="s">
        <v>214</v>
      </c>
      <c r="G69" s="335">
        <v>61</v>
      </c>
      <c r="H69" s="335">
        <v>617</v>
      </c>
      <c r="I69" s="335">
        <v>35024</v>
      </c>
      <c r="J69" s="335">
        <v>1</v>
      </c>
      <c r="K69" s="1191" t="s">
        <v>226</v>
      </c>
      <c r="L69" s="335"/>
      <c r="M69" s="335" t="s">
        <v>223</v>
      </c>
      <c r="N69" s="335" t="s">
        <v>224</v>
      </c>
      <c r="O69" s="1047">
        <v>1000</v>
      </c>
      <c r="P69" s="339">
        <v>10</v>
      </c>
      <c r="Q69" s="962"/>
      <c r="R69" s="962"/>
      <c r="S69" s="1181">
        <v>10</v>
      </c>
      <c r="T69" s="1181"/>
      <c r="U69" s="962">
        <v>1000</v>
      </c>
      <c r="V69" s="962">
        <f t="shared" si="0"/>
        <v>0</v>
      </c>
    </row>
    <row r="70" spans="4:22" ht="15" x14ac:dyDescent="0.2">
      <c r="D70" s="966">
        <v>54</v>
      </c>
      <c r="E70" s="334">
        <v>36889</v>
      </c>
      <c r="F70" s="1171" t="s">
        <v>214</v>
      </c>
      <c r="G70" s="335">
        <v>61</v>
      </c>
      <c r="H70" s="335">
        <v>617</v>
      </c>
      <c r="I70" s="335">
        <v>35020</v>
      </c>
      <c r="J70" s="335">
        <v>1</v>
      </c>
      <c r="K70" s="1191" t="s">
        <v>226</v>
      </c>
      <c r="L70" s="335"/>
      <c r="M70" s="335" t="s">
        <v>223</v>
      </c>
      <c r="N70" s="335" t="s">
        <v>224</v>
      </c>
      <c r="O70" s="1047">
        <v>1000</v>
      </c>
      <c r="P70" s="339">
        <v>10</v>
      </c>
      <c r="Q70" s="962"/>
      <c r="R70" s="962"/>
      <c r="S70" s="1181">
        <v>10</v>
      </c>
      <c r="T70" s="1181"/>
      <c r="U70" s="962">
        <v>1000</v>
      </c>
      <c r="V70" s="962">
        <f t="shared" si="0"/>
        <v>0</v>
      </c>
    </row>
    <row r="71" spans="4:22" ht="15" x14ac:dyDescent="0.2">
      <c r="D71" s="966">
        <v>55</v>
      </c>
      <c r="E71" s="334">
        <v>36889</v>
      </c>
      <c r="F71" s="1171" t="s">
        <v>214</v>
      </c>
      <c r="G71" s="335">
        <v>61</v>
      </c>
      <c r="H71" s="335">
        <v>617</v>
      </c>
      <c r="I71" s="335">
        <v>35021</v>
      </c>
      <c r="J71" s="335">
        <v>1</v>
      </c>
      <c r="K71" s="1191" t="s">
        <v>226</v>
      </c>
      <c r="L71" s="335"/>
      <c r="M71" s="335" t="s">
        <v>223</v>
      </c>
      <c r="N71" s="335" t="s">
        <v>224</v>
      </c>
      <c r="O71" s="1047">
        <v>1000</v>
      </c>
      <c r="P71" s="339">
        <v>10</v>
      </c>
      <c r="Q71" s="962"/>
      <c r="R71" s="962"/>
      <c r="S71" s="1181">
        <v>10</v>
      </c>
      <c r="T71" s="1181"/>
      <c r="U71" s="962">
        <v>1000</v>
      </c>
      <c r="V71" s="962">
        <f t="shared" si="0"/>
        <v>0</v>
      </c>
    </row>
    <row r="72" spans="4:22" ht="15" x14ac:dyDescent="0.2">
      <c r="D72" s="966">
        <v>56</v>
      </c>
      <c r="E72" s="334">
        <v>36889</v>
      </c>
      <c r="F72" s="1171" t="s">
        <v>214</v>
      </c>
      <c r="G72" s="335">
        <v>61</v>
      </c>
      <c r="H72" s="335">
        <v>617</v>
      </c>
      <c r="I72" s="335">
        <v>35022</v>
      </c>
      <c r="J72" s="335">
        <v>1</v>
      </c>
      <c r="K72" s="1191" t="s">
        <v>226</v>
      </c>
      <c r="L72" s="335"/>
      <c r="M72" s="335" t="s">
        <v>223</v>
      </c>
      <c r="N72" s="335" t="s">
        <v>224</v>
      </c>
      <c r="O72" s="1047">
        <v>1000</v>
      </c>
      <c r="P72" s="339">
        <v>10</v>
      </c>
      <c r="Q72" s="962"/>
      <c r="R72" s="962"/>
      <c r="S72" s="1181">
        <v>10</v>
      </c>
      <c r="T72" s="1181"/>
      <c r="U72" s="962">
        <v>1000</v>
      </c>
      <c r="V72" s="962">
        <f t="shared" si="0"/>
        <v>0</v>
      </c>
    </row>
    <row r="73" spans="4:22" ht="15" x14ac:dyDescent="0.2">
      <c r="D73" s="966">
        <v>57</v>
      </c>
      <c r="E73" s="334">
        <v>36889</v>
      </c>
      <c r="F73" s="1171" t="s">
        <v>214</v>
      </c>
      <c r="G73" s="335">
        <v>61</v>
      </c>
      <c r="H73" s="335">
        <v>617</v>
      </c>
      <c r="I73" s="335">
        <v>35014</v>
      </c>
      <c r="J73" s="335">
        <v>1</v>
      </c>
      <c r="K73" s="1191" t="s">
        <v>226</v>
      </c>
      <c r="L73" s="335"/>
      <c r="M73" s="335" t="s">
        <v>223</v>
      </c>
      <c r="N73" s="335" t="s">
        <v>224</v>
      </c>
      <c r="O73" s="1047">
        <v>1000</v>
      </c>
      <c r="P73" s="339">
        <v>10</v>
      </c>
      <c r="Q73" s="962"/>
      <c r="R73" s="962"/>
      <c r="S73" s="1181">
        <v>10</v>
      </c>
      <c r="T73" s="1181"/>
      <c r="U73" s="962">
        <v>1000</v>
      </c>
      <c r="V73" s="962">
        <f t="shared" si="0"/>
        <v>0</v>
      </c>
    </row>
    <row r="74" spans="4:22" ht="15" x14ac:dyDescent="0.2">
      <c r="D74" s="966">
        <v>58</v>
      </c>
      <c r="E74" s="334">
        <v>36889</v>
      </c>
      <c r="F74" s="1171" t="s">
        <v>214</v>
      </c>
      <c r="G74" s="335">
        <v>61</v>
      </c>
      <c r="H74" s="335">
        <v>617</v>
      </c>
      <c r="I74" s="335">
        <v>35015</v>
      </c>
      <c r="J74" s="335">
        <v>1</v>
      </c>
      <c r="K74" s="1191" t="s">
        <v>226</v>
      </c>
      <c r="L74" s="335"/>
      <c r="M74" s="335" t="s">
        <v>223</v>
      </c>
      <c r="N74" s="335" t="s">
        <v>224</v>
      </c>
      <c r="O74" s="1047">
        <v>1000</v>
      </c>
      <c r="P74" s="339">
        <v>10</v>
      </c>
      <c r="Q74" s="962"/>
      <c r="R74" s="962"/>
      <c r="S74" s="1181">
        <v>10</v>
      </c>
      <c r="T74" s="1181"/>
      <c r="U74" s="962">
        <v>1000</v>
      </c>
      <c r="V74" s="962">
        <f t="shared" si="0"/>
        <v>0</v>
      </c>
    </row>
    <row r="75" spans="4:22" ht="15" x14ac:dyDescent="0.2">
      <c r="D75" s="966">
        <v>59</v>
      </c>
      <c r="E75" s="334">
        <v>36889</v>
      </c>
      <c r="F75" s="1171" t="s">
        <v>214</v>
      </c>
      <c r="G75" s="335">
        <v>61</v>
      </c>
      <c r="H75" s="335">
        <v>617</v>
      </c>
      <c r="I75" s="335">
        <v>35016</v>
      </c>
      <c r="J75" s="335">
        <v>1</v>
      </c>
      <c r="K75" s="1191" t="s">
        <v>226</v>
      </c>
      <c r="L75" s="751"/>
      <c r="M75" s="335" t="s">
        <v>223</v>
      </c>
      <c r="N75" s="335" t="s">
        <v>224</v>
      </c>
      <c r="O75" s="1047">
        <v>1000</v>
      </c>
      <c r="P75" s="339">
        <v>10</v>
      </c>
      <c r="Q75" s="962"/>
      <c r="R75" s="962"/>
      <c r="S75" s="1181">
        <v>10</v>
      </c>
      <c r="T75" s="1181"/>
      <c r="U75" s="962">
        <v>1000</v>
      </c>
      <c r="V75" s="962">
        <f t="shared" si="0"/>
        <v>0</v>
      </c>
    </row>
    <row r="76" spans="4:22" ht="15" x14ac:dyDescent="0.2">
      <c r="D76" s="966">
        <v>60</v>
      </c>
      <c r="E76" s="334">
        <v>36889</v>
      </c>
      <c r="F76" s="1171" t="s">
        <v>214</v>
      </c>
      <c r="G76" s="335">
        <v>61</v>
      </c>
      <c r="H76" s="335">
        <v>617</v>
      </c>
      <c r="I76" s="335">
        <v>35017</v>
      </c>
      <c r="J76" s="335">
        <v>1</v>
      </c>
      <c r="K76" s="1191" t="s">
        <v>226</v>
      </c>
      <c r="L76" s="751"/>
      <c r="M76" s="335" t="s">
        <v>223</v>
      </c>
      <c r="N76" s="335" t="s">
        <v>224</v>
      </c>
      <c r="O76" s="1047">
        <v>1000</v>
      </c>
      <c r="P76" s="339">
        <v>10</v>
      </c>
      <c r="Q76" s="962"/>
      <c r="R76" s="962"/>
      <c r="S76" s="1181">
        <v>10</v>
      </c>
      <c r="T76" s="1181"/>
      <c r="U76" s="962">
        <v>1000</v>
      </c>
      <c r="V76" s="962">
        <f t="shared" si="0"/>
        <v>0</v>
      </c>
    </row>
    <row r="77" spans="4:22" ht="15" x14ac:dyDescent="0.2">
      <c r="D77" s="966">
        <v>61</v>
      </c>
      <c r="E77" s="334">
        <v>36889</v>
      </c>
      <c r="F77" s="1171" t="s">
        <v>214</v>
      </c>
      <c r="G77" s="335">
        <v>61</v>
      </c>
      <c r="H77" s="335">
        <v>617</v>
      </c>
      <c r="I77" s="335">
        <v>35018</v>
      </c>
      <c r="J77" s="335">
        <v>1</v>
      </c>
      <c r="K77" s="1191" t="s">
        <v>226</v>
      </c>
      <c r="L77" s="751"/>
      <c r="M77" s="335" t="s">
        <v>223</v>
      </c>
      <c r="N77" s="335" t="s">
        <v>224</v>
      </c>
      <c r="O77" s="1047">
        <v>1000</v>
      </c>
      <c r="P77" s="339">
        <v>10</v>
      </c>
      <c r="Q77" s="962"/>
      <c r="R77" s="962"/>
      <c r="S77" s="1181">
        <v>10</v>
      </c>
      <c r="T77" s="1181"/>
      <c r="U77" s="962">
        <v>1000</v>
      </c>
      <c r="V77" s="962">
        <f t="shared" si="0"/>
        <v>0</v>
      </c>
    </row>
    <row r="78" spans="4:22" ht="15" x14ac:dyDescent="0.2">
      <c r="D78" s="966">
        <v>62</v>
      </c>
      <c r="E78" s="334">
        <v>36889</v>
      </c>
      <c r="F78" s="1171" t="s">
        <v>214</v>
      </c>
      <c r="G78" s="335">
        <v>61</v>
      </c>
      <c r="H78" s="335">
        <v>617</v>
      </c>
      <c r="I78" s="335">
        <v>35019</v>
      </c>
      <c r="J78" s="335">
        <v>1</v>
      </c>
      <c r="K78" s="1191" t="s">
        <v>226</v>
      </c>
      <c r="L78" s="751"/>
      <c r="M78" s="335" t="s">
        <v>223</v>
      </c>
      <c r="N78" s="335" t="s">
        <v>224</v>
      </c>
      <c r="O78" s="1047">
        <v>1000</v>
      </c>
      <c r="P78" s="339">
        <v>10</v>
      </c>
      <c r="Q78" s="962"/>
      <c r="R78" s="962"/>
      <c r="S78" s="1181">
        <v>10</v>
      </c>
      <c r="T78" s="1181"/>
      <c r="U78" s="962">
        <v>1000</v>
      </c>
      <c r="V78" s="962">
        <f t="shared" si="0"/>
        <v>0</v>
      </c>
    </row>
    <row r="79" spans="4:22" ht="15" x14ac:dyDescent="0.2">
      <c r="D79" s="966">
        <v>63</v>
      </c>
      <c r="E79" s="334">
        <v>36889</v>
      </c>
      <c r="F79" s="1171" t="s">
        <v>214</v>
      </c>
      <c r="G79" s="335">
        <v>61</v>
      </c>
      <c r="H79" s="335">
        <v>617</v>
      </c>
      <c r="I79" s="335">
        <v>34998</v>
      </c>
      <c r="J79" s="335">
        <v>1</v>
      </c>
      <c r="K79" s="1191" t="s">
        <v>226</v>
      </c>
      <c r="L79" s="751"/>
      <c r="M79" s="335" t="s">
        <v>223</v>
      </c>
      <c r="N79" s="335" t="s">
        <v>224</v>
      </c>
      <c r="O79" s="1047">
        <v>1000</v>
      </c>
      <c r="P79" s="339">
        <v>10</v>
      </c>
      <c r="Q79" s="962"/>
      <c r="R79" s="962"/>
      <c r="S79" s="1181">
        <v>10</v>
      </c>
      <c r="T79" s="1181"/>
      <c r="U79" s="962">
        <v>1000</v>
      </c>
      <c r="V79" s="962">
        <f t="shared" si="0"/>
        <v>0</v>
      </c>
    </row>
    <row r="80" spans="4:22" ht="15" x14ac:dyDescent="0.2">
      <c r="D80" s="966">
        <v>64</v>
      </c>
      <c r="E80" s="334">
        <v>36889</v>
      </c>
      <c r="F80" s="1171" t="s">
        <v>214</v>
      </c>
      <c r="G80" s="335">
        <v>61</v>
      </c>
      <c r="H80" s="335">
        <v>617</v>
      </c>
      <c r="I80" s="335">
        <v>34999</v>
      </c>
      <c r="J80" s="335">
        <v>1</v>
      </c>
      <c r="K80" s="1191" t="s">
        <v>226</v>
      </c>
      <c r="L80" s="751"/>
      <c r="M80" s="335" t="s">
        <v>223</v>
      </c>
      <c r="N80" s="335" t="s">
        <v>224</v>
      </c>
      <c r="O80" s="1047">
        <v>1000</v>
      </c>
      <c r="P80" s="339">
        <v>10</v>
      </c>
      <c r="Q80" s="962"/>
      <c r="R80" s="962"/>
      <c r="S80" s="1181">
        <v>10</v>
      </c>
      <c r="T80" s="1181"/>
      <c r="U80" s="962">
        <v>1000</v>
      </c>
      <c r="V80" s="962">
        <f t="shared" si="0"/>
        <v>0</v>
      </c>
    </row>
    <row r="81" spans="4:22" ht="15" x14ac:dyDescent="0.2">
      <c r="D81" s="966">
        <v>65</v>
      </c>
      <c r="E81" s="334">
        <v>36889</v>
      </c>
      <c r="F81" s="1171" t="s">
        <v>214</v>
      </c>
      <c r="G81" s="335">
        <v>61</v>
      </c>
      <c r="H81" s="335">
        <v>617</v>
      </c>
      <c r="I81" s="335">
        <v>35910</v>
      </c>
      <c r="J81" s="335">
        <v>1</v>
      </c>
      <c r="K81" s="1191" t="s">
        <v>226</v>
      </c>
      <c r="L81" s="751"/>
      <c r="M81" s="335" t="s">
        <v>223</v>
      </c>
      <c r="N81" s="335" t="s">
        <v>224</v>
      </c>
      <c r="O81" s="1047">
        <v>1000</v>
      </c>
      <c r="P81" s="339">
        <v>10</v>
      </c>
      <c r="Q81" s="962"/>
      <c r="R81" s="962"/>
      <c r="S81" s="1181">
        <v>10</v>
      </c>
      <c r="T81" s="1181"/>
      <c r="U81" s="962">
        <v>1000</v>
      </c>
      <c r="V81" s="962">
        <f t="shared" ref="V81:V144" si="2">IF(P81=0,"N/A",+O81-U81)</f>
        <v>0</v>
      </c>
    </row>
    <row r="82" spans="4:22" ht="15" x14ac:dyDescent="0.2">
      <c r="D82" s="966">
        <v>66</v>
      </c>
      <c r="E82" s="334">
        <v>36889</v>
      </c>
      <c r="F82" s="1171" t="s">
        <v>214</v>
      </c>
      <c r="G82" s="335">
        <v>61</v>
      </c>
      <c r="H82" s="335">
        <v>617</v>
      </c>
      <c r="I82" s="335">
        <v>35011</v>
      </c>
      <c r="J82" s="335">
        <v>1</v>
      </c>
      <c r="K82" s="1191" t="s">
        <v>226</v>
      </c>
      <c r="L82" s="751"/>
      <c r="M82" s="335" t="s">
        <v>223</v>
      </c>
      <c r="N82" s="335" t="s">
        <v>224</v>
      </c>
      <c r="O82" s="1047">
        <v>1000</v>
      </c>
      <c r="P82" s="339">
        <v>10</v>
      </c>
      <c r="Q82" s="962"/>
      <c r="R82" s="962"/>
      <c r="S82" s="1181">
        <v>10</v>
      </c>
      <c r="T82" s="1181"/>
      <c r="U82" s="962">
        <v>1000</v>
      </c>
      <c r="V82" s="962">
        <f t="shared" si="2"/>
        <v>0</v>
      </c>
    </row>
    <row r="83" spans="4:22" ht="15" x14ac:dyDescent="0.2">
      <c r="D83" s="966">
        <v>67</v>
      </c>
      <c r="E83" s="334">
        <v>36889</v>
      </c>
      <c r="F83" s="1171" t="s">
        <v>214</v>
      </c>
      <c r="G83" s="335">
        <v>61</v>
      </c>
      <c r="H83" s="335">
        <v>617</v>
      </c>
      <c r="I83" s="335">
        <v>35012</v>
      </c>
      <c r="J83" s="335">
        <v>1</v>
      </c>
      <c r="K83" s="1191" t="s">
        <v>226</v>
      </c>
      <c r="L83" s="751"/>
      <c r="M83" s="335" t="s">
        <v>223</v>
      </c>
      <c r="N83" s="335" t="s">
        <v>224</v>
      </c>
      <c r="O83" s="1047">
        <v>1000</v>
      </c>
      <c r="P83" s="339">
        <v>10</v>
      </c>
      <c r="Q83" s="962"/>
      <c r="R83" s="962"/>
      <c r="S83" s="1181">
        <v>10</v>
      </c>
      <c r="T83" s="1181"/>
      <c r="U83" s="962">
        <v>1000</v>
      </c>
      <c r="V83" s="962">
        <f t="shared" si="2"/>
        <v>0</v>
      </c>
    </row>
    <row r="84" spans="4:22" ht="15" x14ac:dyDescent="0.2">
      <c r="D84" s="966">
        <v>68</v>
      </c>
      <c r="E84" s="334">
        <v>36889</v>
      </c>
      <c r="F84" s="1171" t="s">
        <v>214</v>
      </c>
      <c r="G84" s="335">
        <v>61</v>
      </c>
      <c r="H84" s="335">
        <v>617</v>
      </c>
      <c r="I84" s="335">
        <v>35013</v>
      </c>
      <c r="J84" s="335">
        <v>1</v>
      </c>
      <c r="K84" s="1191" t="s">
        <v>226</v>
      </c>
      <c r="L84" s="751"/>
      <c r="M84" s="335" t="s">
        <v>223</v>
      </c>
      <c r="N84" s="335" t="s">
        <v>224</v>
      </c>
      <c r="O84" s="1047">
        <v>1000</v>
      </c>
      <c r="P84" s="339">
        <v>10</v>
      </c>
      <c r="Q84" s="962"/>
      <c r="R84" s="962"/>
      <c r="S84" s="1181">
        <v>10</v>
      </c>
      <c r="T84" s="1181"/>
      <c r="U84" s="962">
        <v>1000</v>
      </c>
      <c r="V84" s="962">
        <f t="shared" si="2"/>
        <v>0</v>
      </c>
    </row>
    <row r="85" spans="4:22" ht="15" x14ac:dyDescent="0.2">
      <c r="D85" s="966">
        <v>69</v>
      </c>
      <c r="E85" s="334">
        <v>36889</v>
      </c>
      <c r="F85" s="1171" t="s">
        <v>214</v>
      </c>
      <c r="G85" s="335">
        <v>61</v>
      </c>
      <c r="H85" s="335">
        <v>617</v>
      </c>
      <c r="I85" s="335"/>
      <c r="J85" s="335">
        <v>7</v>
      </c>
      <c r="K85" s="1191" t="s">
        <v>226</v>
      </c>
      <c r="L85" s="751"/>
      <c r="M85" s="335" t="s">
        <v>227</v>
      </c>
      <c r="N85" s="335" t="s">
        <v>224</v>
      </c>
      <c r="O85" s="1047">
        <v>1000</v>
      </c>
      <c r="P85" s="339">
        <v>10</v>
      </c>
      <c r="Q85" s="962"/>
      <c r="R85" s="962"/>
      <c r="S85" s="1181">
        <v>10</v>
      </c>
      <c r="T85" s="1181"/>
      <c r="U85" s="962">
        <v>1000</v>
      </c>
      <c r="V85" s="962">
        <f t="shared" si="2"/>
        <v>0</v>
      </c>
    </row>
    <row r="86" spans="4:22" ht="15" x14ac:dyDescent="0.2">
      <c r="D86" s="966">
        <v>70</v>
      </c>
      <c r="E86" s="334">
        <v>36889</v>
      </c>
      <c r="F86" s="1171" t="s">
        <v>214</v>
      </c>
      <c r="G86" s="335">
        <v>61</v>
      </c>
      <c r="H86" s="335">
        <v>617</v>
      </c>
      <c r="I86" s="335">
        <v>34995</v>
      </c>
      <c r="J86" s="335">
        <v>1</v>
      </c>
      <c r="K86" s="1191" t="s">
        <v>226</v>
      </c>
      <c r="L86" s="335"/>
      <c r="M86" s="335" t="s">
        <v>227</v>
      </c>
      <c r="N86" s="335" t="s">
        <v>224</v>
      </c>
      <c r="O86" s="1047">
        <v>1000</v>
      </c>
      <c r="P86" s="339">
        <v>10</v>
      </c>
      <c r="Q86" s="962"/>
      <c r="R86" s="962"/>
      <c r="S86" s="1181">
        <v>10</v>
      </c>
      <c r="T86" s="1181"/>
      <c r="U86" s="962">
        <v>1000</v>
      </c>
      <c r="V86" s="962">
        <f t="shared" si="2"/>
        <v>0</v>
      </c>
    </row>
    <row r="87" spans="4:22" ht="15" x14ac:dyDescent="0.2">
      <c r="D87" s="966">
        <v>71</v>
      </c>
      <c r="E87" s="334">
        <v>36889</v>
      </c>
      <c r="F87" s="1171" t="s">
        <v>214</v>
      </c>
      <c r="G87" s="335">
        <v>61</v>
      </c>
      <c r="H87" s="335">
        <v>617</v>
      </c>
      <c r="I87" s="335">
        <v>34996</v>
      </c>
      <c r="J87" s="335">
        <v>1</v>
      </c>
      <c r="K87" s="1191" t="s">
        <v>226</v>
      </c>
      <c r="L87" s="335"/>
      <c r="M87" s="335" t="s">
        <v>227</v>
      </c>
      <c r="N87" s="335" t="s">
        <v>224</v>
      </c>
      <c r="O87" s="1047">
        <v>1000</v>
      </c>
      <c r="P87" s="339">
        <v>10</v>
      </c>
      <c r="Q87" s="962"/>
      <c r="R87" s="962"/>
      <c r="S87" s="1181">
        <v>10</v>
      </c>
      <c r="T87" s="1181"/>
      <c r="U87" s="962">
        <v>1000</v>
      </c>
      <c r="V87" s="962">
        <f t="shared" si="2"/>
        <v>0</v>
      </c>
    </row>
    <row r="88" spans="4:22" ht="15" x14ac:dyDescent="0.2">
      <c r="D88" s="966">
        <v>72</v>
      </c>
      <c r="E88" s="334">
        <v>36889</v>
      </c>
      <c r="F88" s="1171" t="s">
        <v>214</v>
      </c>
      <c r="G88" s="335">
        <v>61</v>
      </c>
      <c r="H88" s="335">
        <v>617</v>
      </c>
      <c r="I88" s="335">
        <v>34997</v>
      </c>
      <c r="J88" s="335">
        <v>1</v>
      </c>
      <c r="K88" s="1191" t="s">
        <v>226</v>
      </c>
      <c r="L88" s="335"/>
      <c r="M88" s="335" t="s">
        <v>227</v>
      </c>
      <c r="N88" s="335" t="s">
        <v>224</v>
      </c>
      <c r="O88" s="1047">
        <v>1000</v>
      </c>
      <c r="P88" s="339">
        <v>10</v>
      </c>
      <c r="Q88" s="962"/>
      <c r="R88" s="962"/>
      <c r="S88" s="1181">
        <v>10</v>
      </c>
      <c r="T88" s="1181"/>
      <c r="U88" s="962">
        <v>1000</v>
      </c>
      <c r="V88" s="962">
        <f t="shared" si="2"/>
        <v>0</v>
      </c>
    </row>
    <row r="89" spans="4:22" ht="15" x14ac:dyDescent="0.2">
      <c r="D89" s="966">
        <v>73</v>
      </c>
      <c r="E89" s="334">
        <v>36889</v>
      </c>
      <c r="F89" s="1171" t="s">
        <v>214</v>
      </c>
      <c r="G89" s="335">
        <v>61</v>
      </c>
      <c r="H89" s="335">
        <v>617</v>
      </c>
      <c r="I89" s="335">
        <v>35000</v>
      </c>
      <c r="J89" s="335">
        <v>1</v>
      </c>
      <c r="K89" s="1191" t="s">
        <v>226</v>
      </c>
      <c r="L89" s="335"/>
      <c r="M89" s="335" t="s">
        <v>227</v>
      </c>
      <c r="N89" s="335" t="s">
        <v>224</v>
      </c>
      <c r="O89" s="1047">
        <v>1000</v>
      </c>
      <c r="P89" s="339">
        <v>10</v>
      </c>
      <c r="Q89" s="962"/>
      <c r="R89" s="962"/>
      <c r="S89" s="1181">
        <v>10</v>
      </c>
      <c r="T89" s="1181"/>
      <c r="U89" s="962">
        <v>1000</v>
      </c>
      <c r="V89" s="962">
        <f t="shared" si="2"/>
        <v>0</v>
      </c>
    </row>
    <row r="90" spans="4:22" ht="15" x14ac:dyDescent="0.2">
      <c r="D90" s="966">
        <v>74</v>
      </c>
      <c r="E90" s="334">
        <v>36889</v>
      </c>
      <c r="F90" s="1171" t="s">
        <v>214</v>
      </c>
      <c r="G90" s="335">
        <v>61</v>
      </c>
      <c r="H90" s="335">
        <v>617</v>
      </c>
      <c r="I90" s="335">
        <v>35001</v>
      </c>
      <c r="J90" s="335">
        <v>1</v>
      </c>
      <c r="K90" s="1191" t="s">
        <v>226</v>
      </c>
      <c r="L90" s="335"/>
      <c r="M90" s="335" t="s">
        <v>227</v>
      </c>
      <c r="N90" s="335" t="s">
        <v>224</v>
      </c>
      <c r="O90" s="1047">
        <v>1000</v>
      </c>
      <c r="P90" s="339">
        <v>10</v>
      </c>
      <c r="Q90" s="962"/>
      <c r="R90" s="962"/>
      <c r="S90" s="1181">
        <v>10</v>
      </c>
      <c r="T90" s="1181"/>
      <c r="U90" s="962">
        <v>1000</v>
      </c>
      <c r="V90" s="962">
        <f t="shared" si="2"/>
        <v>0</v>
      </c>
    </row>
    <row r="91" spans="4:22" ht="15" x14ac:dyDescent="0.2">
      <c r="D91" s="966">
        <v>75</v>
      </c>
      <c r="E91" s="334">
        <v>36889</v>
      </c>
      <c r="F91" s="1171" t="s">
        <v>214</v>
      </c>
      <c r="G91" s="335">
        <v>61</v>
      </c>
      <c r="H91" s="335">
        <v>617</v>
      </c>
      <c r="I91" s="335">
        <v>35002</v>
      </c>
      <c r="J91" s="335">
        <v>1</v>
      </c>
      <c r="K91" s="1191" t="s">
        <v>226</v>
      </c>
      <c r="L91" s="335"/>
      <c r="M91" s="335" t="s">
        <v>227</v>
      </c>
      <c r="N91" s="335" t="s">
        <v>224</v>
      </c>
      <c r="O91" s="1047">
        <v>1000</v>
      </c>
      <c r="P91" s="339">
        <v>10</v>
      </c>
      <c r="Q91" s="962"/>
      <c r="R91" s="962"/>
      <c r="S91" s="1181">
        <v>10</v>
      </c>
      <c r="T91" s="1181"/>
      <c r="U91" s="962">
        <v>1000</v>
      </c>
      <c r="V91" s="962">
        <f t="shared" si="2"/>
        <v>0</v>
      </c>
    </row>
    <row r="92" spans="4:22" ht="15" x14ac:dyDescent="0.2">
      <c r="D92" s="966">
        <v>76</v>
      </c>
      <c r="E92" s="334">
        <v>36889</v>
      </c>
      <c r="F92" s="1171" t="s">
        <v>214</v>
      </c>
      <c r="G92" s="335">
        <v>61</v>
      </c>
      <c r="H92" s="335">
        <v>617</v>
      </c>
      <c r="I92" s="335">
        <v>35003</v>
      </c>
      <c r="J92" s="335">
        <v>1</v>
      </c>
      <c r="K92" s="1191" t="s">
        <v>226</v>
      </c>
      <c r="L92" s="335"/>
      <c r="M92" s="335" t="s">
        <v>227</v>
      </c>
      <c r="N92" s="335" t="s">
        <v>224</v>
      </c>
      <c r="O92" s="1047">
        <v>1000</v>
      </c>
      <c r="P92" s="339">
        <v>10</v>
      </c>
      <c r="Q92" s="962"/>
      <c r="R92" s="962"/>
      <c r="S92" s="1181">
        <v>10</v>
      </c>
      <c r="T92" s="1181"/>
      <c r="U92" s="962">
        <v>1000</v>
      </c>
      <c r="V92" s="962">
        <f t="shared" si="2"/>
        <v>0</v>
      </c>
    </row>
    <row r="93" spans="4:22" ht="15" x14ac:dyDescent="0.2">
      <c r="D93" s="966">
        <v>77</v>
      </c>
      <c r="E93" s="334">
        <v>36889</v>
      </c>
      <c r="F93" s="1171" t="s">
        <v>214</v>
      </c>
      <c r="G93" s="335">
        <v>61</v>
      </c>
      <c r="H93" s="335">
        <v>617</v>
      </c>
      <c r="I93" s="335">
        <v>35004</v>
      </c>
      <c r="J93" s="335">
        <v>1</v>
      </c>
      <c r="K93" s="1191" t="s">
        <v>226</v>
      </c>
      <c r="L93" s="335"/>
      <c r="M93" s="335" t="s">
        <v>227</v>
      </c>
      <c r="N93" s="335" t="s">
        <v>224</v>
      </c>
      <c r="O93" s="1047">
        <v>1000</v>
      </c>
      <c r="P93" s="339">
        <v>10</v>
      </c>
      <c r="Q93" s="962"/>
      <c r="R93" s="962"/>
      <c r="S93" s="1181">
        <v>10</v>
      </c>
      <c r="T93" s="1181"/>
      <c r="U93" s="962">
        <v>1000</v>
      </c>
      <c r="V93" s="962">
        <f t="shared" si="2"/>
        <v>0</v>
      </c>
    </row>
    <row r="94" spans="4:22" ht="15" x14ac:dyDescent="0.2">
      <c r="D94" s="966">
        <v>78</v>
      </c>
      <c r="E94" s="334">
        <v>36889</v>
      </c>
      <c r="F94" s="1171" t="s">
        <v>214</v>
      </c>
      <c r="G94" s="335">
        <v>61</v>
      </c>
      <c r="H94" s="335">
        <v>617</v>
      </c>
      <c r="I94" s="335">
        <v>35006</v>
      </c>
      <c r="J94" s="335">
        <v>1</v>
      </c>
      <c r="K94" s="1191" t="s">
        <v>226</v>
      </c>
      <c r="L94" s="335"/>
      <c r="M94" s="335" t="s">
        <v>227</v>
      </c>
      <c r="N94" s="335" t="s">
        <v>224</v>
      </c>
      <c r="O94" s="1047">
        <v>1000</v>
      </c>
      <c r="P94" s="339">
        <v>10</v>
      </c>
      <c r="Q94" s="962"/>
      <c r="R94" s="962"/>
      <c r="S94" s="1181">
        <v>10</v>
      </c>
      <c r="T94" s="1181"/>
      <c r="U94" s="962">
        <v>1000</v>
      </c>
      <c r="V94" s="962">
        <f t="shared" si="2"/>
        <v>0</v>
      </c>
    </row>
    <row r="95" spans="4:22" ht="15" x14ac:dyDescent="0.2">
      <c r="D95" s="966">
        <v>79</v>
      </c>
      <c r="E95" s="334">
        <v>36889</v>
      </c>
      <c r="F95" s="1171" t="s">
        <v>214</v>
      </c>
      <c r="G95" s="335">
        <v>61</v>
      </c>
      <c r="H95" s="335">
        <v>617</v>
      </c>
      <c r="I95" s="335">
        <v>35007</v>
      </c>
      <c r="J95" s="335">
        <v>1</v>
      </c>
      <c r="K95" s="1191" t="s">
        <v>226</v>
      </c>
      <c r="L95" s="335"/>
      <c r="M95" s="335" t="s">
        <v>227</v>
      </c>
      <c r="N95" s="335" t="s">
        <v>224</v>
      </c>
      <c r="O95" s="1047">
        <v>1000</v>
      </c>
      <c r="P95" s="339">
        <v>10</v>
      </c>
      <c r="Q95" s="962"/>
      <c r="R95" s="962"/>
      <c r="S95" s="1181">
        <v>10</v>
      </c>
      <c r="T95" s="1181"/>
      <c r="U95" s="962">
        <v>1000</v>
      </c>
      <c r="V95" s="962">
        <f t="shared" si="2"/>
        <v>0</v>
      </c>
    </row>
    <row r="96" spans="4:22" ht="15" x14ac:dyDescent="0.2">
      <c r="D96" s="966">
        <v>80</v>
      </c>
      <c r="E96" s="334">
        <v>36889</v>
      </c>
      <c r="F96" s="1171" t="s">
        <v>214</v>
      </c>
      <c r="G96" s="335">
        <v>61</v>
      </c>
      <c r="H96" s="335">
        <v>617</v>
      </c>
      <c r="I96" s="335">
        <v>35008</v>
      </c>
      <c r="J96" s="335">
        <v>1</v>
      </c>
      <c r="K96" s="1191" t="s">
        <v>226</v>
      </c>
      <c r="L96" s="335"/>
      <c r="M96" s="335" t="s">
        <v>227</v>
      </c>
      <c r="N96" s="335" t="s">
        <v>224</v>
      </c>
      <c r="O96" s="1047">
        <v>1000</v>
      </c>
      <c r="P96" s="339">
        <v>10</v>
      </c>
      <c r="Q96" s="962"/>
      <c r="R96" s="962"/>
      <c r="S96" s="1181">
        <v>10</v>
      </c>
      <c r="T96" s="1181"/>
      <c r="U96" s="962">
        <v>1000</v>
      </c>
      <c r="V96" s="962">
        <f t="shared" si="2"/>
        <v>0</v>
      </c>
    </row>
    <row r="97" spans="4:22" ht="15" x14ac:dyDescent="0.2">
      <c r="D97" s="966">
        <v>81</v>
      </c>
      <c r="E97" s="334">
        <v>36889</v>
      </c>
      <c r="F97" s="1171" t="s">
        <v>214</v>
      </c>
      <c r="G97" s="335">
        <v>61</v>
      </c>
      <c r="H97" s="335">
        <v>617</v>
      </c>
      <c r="I97" s="335">
        <v>35009</v>
      </c>
      <c r="J97" s="335">
        <v>1</v>
      </c>
      <c r="K97" s="1191" t="s">
        <v>226</v>
      </c>
      <c r="L97" s="335"/>
      <c r="M97" s="335" t="s">
        <v>227</v>
      </c>
      <c r="N97" s="335" t="s">
        <v>224</v>
      </c>
      <c r="O97" s="1047">
        <v>1000</v>
      </c>
      <c r="P97" s="339">
        <v>10</v>
      </c>
      <c r="Q97" s="962"/>
      <c r="R97" s="962"/>
      <c r="S97" s="1181">
        <v>10</v>
      </c>
      <c r="T97" s="1181"/>
      <c r="U97" s="962">
        <v>1000</v>
      </c>
      <c r="V97" s="962">
        <f t="shared" si="2"/>
        <v>0</v>
      </c>
    </row>
    <row r="98" spans="4:22" ht="15" x14ac:dyDescent="0.2">
      <c r="D98" s="966">
        <v>82</v>
      </c>
      <c r="E98" s="334">
        <v>36889</v>
      </c>
      <c r="F98" s="1171" t="s">
        <v>214</v>
      </c>
      <c r="G98" s="335">
        <v>61</v>
      </c>
      <c r="H98" s="335">
        <v>617</v>
      </c>
      <c r="I98" s="335">
        <v>127166</v>
      </c>
      <c r="J98" s="335">
        <v>1</v>
      </c>
      <c r="K98" s="1191" t="s">
        <v>226</v>
      </c>
      <c r="L98" s="335"/>
      <c r="M98" s="335" t="s">
        <v>227</v>
      </c>
      <c r="N98" s="335" t="s">
        <v>224</v>
      </c>
      <c r="O98" s="1047">
        <v>1000</v>
      </c>
      <c r="P98" s="339">
        <v>10</v>
      </c>
      <c r="Q98" s="962"/>
      <c r="R98" s="962"/>
      <c r="S98" s="1181">
        <v>10</v>
      </c>
      <c r="T98" s="1181"/>
      <c r="U98" s="962">
        <v>1000</v>
      </c>
      <c r="V98" s="962">
        <f t="shared" si="2"/>
        <v>0</v>
      </c>
    </row>
    <row r="99" spans="4:22" ht="15" x14ac:dyDescent="0.2">
      <c r="D99" s="966">
        <v>83</v>
      </c>
      <c r="E99" s="334">
        <v>36889</v>
      </c>
      <c r="F99" s="1171" t="s">
        <v>214</v>
      </c>
      <c r="G99" s="335">
        <v>61</v>
      </c>
      <c r="H99" s="335">
        <v>617</v>
      </c>
      <c r="I99" s="335">
        <v>127145</v>
      </c>
      <c r="J99" s="335">
        <v>1</v>
      </c>
      <c r="K99" s="1191" t="s">
        <v>226</v>
      </c>
      <c r="L99" s="335"/>
      <c r="M99" s="335" t="s">
        <v>227</v>
      </c>
      <c r="N99" s="335" t="s">
        <v>224</v>
      </c>
      <c r="O99" s="1047">
        <v>1000</v>
      </c>
      <c r="P99" s="339">
        <v>10</v>
      </c>
      <c r="Q99" s="962"/>
      <c r="R99" s="962"/>
      <c r="S99" s="1181">
        <v>10</v>
      </c>
      <c r="T99" s="1181"/>
      <c r="U99" s="962">
        <v>1000</v>
      </c>
      <c r="V99" s="962">
        <f t="shared" si="2"/>
        <v>0</v>
      </c>
    </row>
    <row r="100" spans="4:22" ht="15" x14ac:dyDescent="0.2">
      <c r="D100" s="966">
        <v>84</v>
      </c>
      <c r="E100" s="334">
        <v>36889</v>
      </c>
      <c r="F100" s="1171" t="s">
        <v>214</v>
      </c>
      <c r="G100" s="335">
        <v>61</v>
      </c>
      <c r="H100" s="335">
        <v>617</v>
      </c>
      <c r="I100" s="335">
        <v>127144</v>
      </c>
      <c r="J100" s="335">
        <v>1</v>
      </c>
      <c r="K100" s="1191" t="s">
        <v>226</v>
      </c>
      <c r="L100" s="335"/>
      <c r="M100" s="335" t="s">
        <v>227</v>
      </c>
      <c r="N100" s="335" t="s">
        <v>224</v>
      </c>
      <c r="O100" s="1047">
        <v>1000</v>
      </c>
      <c r="P100" s="339">
        <v>10</v>
      </c>
      <c r="Q100" s="962"/>
      <c r="R100" s="962"/>
      <c r="S100" s="1181">
        <v>10</v>
      </c>
      <c r="T100" s="1181"/>
      <c r="U100" s="962">
        <v>1000</v>
      </c>
      <c r="V100" s="962">
        <f t="shared" si="2"/>
        <v>0</v>
      </c>
    </row>
    <row r="101" spans="4:22" ht="15" x14ac:dyDescent="0.2">
      <c r="D101" s="966">
        <v>85</v>
      </c>
      <c r="E101" s="334">
        <v>36889</v>
      </c>
      <c r="F101" s="1171" t="s">
        <v>214</v>
      </c>
      <c r="G101" s="335">
        <v>61</v>
      </c>
      <c r="H101" s="335">
        <v>617</v>
      </c>
      <c r="I101" s="335">
        <v>35005</v>
      </c>
      <c r="J101" s="335">
        <v>1</v>
      </c>
      <c r="K101" s="1191" t="s">
        <v>222</v>
      </c>
      <c r="L101" s="335"/>
      <c r="M101" s="335" t="s">
        <v>81</v>
      </c>
      <c r="N101" s="335" t="s">
        <v>224</v>
      </c>
      <c r="O101" s="1047">
        <v>800</v>
      </c>
      <c r="P101" s="339">
        <v>10</v>
      </c>
      <c r="Q101" s="962"/>
      <c r="R101" s="962"/>
      <c r="S101" s="1181">
        <v>10</v>
      </c>
      <c r="T101" s="1181"/>
      <c r="U101" s="962">
        <v>800</v>
      </c>
      <c r="V101" s="962">
        <f t="shared" si="2"/>
        <v>0</v>
      </c>
    </row>
    <row r="102" spans="4:22" ht="15" x14ac:dyDescent="0.2">
      <c r="D102" s="966">
        <v>86</v>
      </c>
      <c r="E102" s="334">
        <v>36889</v>
      </c>
      <c r="F102" s="1171" t="s">
        <v>214</v>
      </c>
      <c r="G102" s="335">
        <v>61</v>
      </c>
      <c r="H102" s="335">
        <v>617</v>
      </c>
      <c r="I102" s="335">
        <v>35058</v>
      </c>
      <c r="J102" s="335">
        <v>1</v>
      </c>
      <c r="K102" s="1191" t="s">
        <v>222</v>
      </c>
      <c r="L102" s="335"/>
      <c r="M102" s="335"/>
      <c r="N102" s="335" t="s">
        <v>224</v>
      </c>
      <c r="O102" s="1047">
        <v>800</v>
      </c>
      <c r="P102" s="339">
        <v>10</v>
      </c>
      <c r="Q102" s="962"/>
      <c r="R102" s="962"/>
      <c r="S102" s="1181">
        <v>10</v>
      </c>
      <c r="T102" s="1181"/>
      <c r="U102" s="962">
        <v>800</v>
      </c>
      <c r="V102" s="962">
        <f t="shared" si="2"/>
        <v>0</v>
      </c>
    </row>
    <row r="103" spans="4:22" ht="15" x14ac:dyDescent="0.2">
      <c r="D103" s="966">
        <v>87</v>
      </c>
      <c r="E103" s="334">
        <v>36889</v>
      </c>
      <c r="F103" s="1171" t="s">
        <v>214</v>
      </c>
      <c r="G103" s="335">
        <v>61</v>
      </c>
      <c r="H103" s="335">
        <v>617</v>
      </c>
      <c r="I103" s="335">
        <v>35077</v>
      </c>
      <c r="J103" s="335">
        <v>1</v>
      </c>
      <c r="K103" s="1191" t="s">
        <v>222</v>
      </c>
      <c r="L103" s="335"/>
      <c r="M103" s="335"/>
      <c r="N103" s="335" t="s">
        <v>224</v>
      </c>
      <c r="O103" s="1047">
        <v>800</v>
      </c>
      <c r="P103" s="339">
        <v>10</v>
      </c>
      <c r="Q103" s="962"/>
      <c r="R103" s="962"/>
      <c r="S103" s="1181">
        <v>10</v>
      </c>
      <c r="T103" s="1181"/>
      <c r="U103" s="962">
        <v>800</v>
      </c>
      <c r="V103" s="962">
        <f t="shared" si="2"/>
        <v>0</v>
      </c>
    </row>
    <row r="104" spans="4:22" ht="15" x14ac:dyDescent="0.2">
      <c r="D104" s="966">
        <v>88</v>
      </c>
      <c r="E104" s="334">
        <v>36889</v>
      </c>
      <c r="F104" s="1171" t="s">
        <v>214</v>
      </c>
      <c r="G104" s="335">
        <v>61</v>
      </c>
      <c r="H104" s="335">
        <v>617</v>
      </c>
      <c r="I104" s="335">
        <v>35076</v>
      </c>
      <c r="J104" s="335">
        <v>1</v>
      </c>
      <c r="K104" s="1191" t="s">
        <v>222</v>
      </c>
      <c r="L104" s="335"/>
      <c r="M104" s="335"/>
      <c r="N104" s="335" t="s">
        <v>224</v>
      </c>
      <c r="O104" s="1047">
        <v>800</v>
      </c>
      <c r="P104" s="339">
        <v>10</v>
      </c>
      <c r="Q104" s="962"/>
      <c r="R104" s="962"/>
      <c r="S104" s="1181">
        <v>10</v>
      </c>
      <c r="T104" s="1181"/>
      <c r="U104" s="962">
        <v>800</v>
      </c>
      <c r="V104" s="962">
        <f t="shared" si="2"/>
        <v>0</v>
      </c>
    </row>
    <row r="105" spans="4:22" ht="15" x14ac:dyDescent="0.2">
      <c r="D105" s="966">
        <v>89</v>
      </c>
      <c r="E105" s="334">
        <v>36889</v>
      </c>
      <c r="F105" s="1171" t="s">
        <v>214</v>
      </c>
      <c r="G105" s="335">
        <v>61</v>
      </c>
      <c r="H105" s="335">
        <v>617</v>
      </c>
      <c r="I105" s="335">
        <v>35075</v>
      </c>
      <c r="J105" s="335">
        <v>1</v>
      </c>
      <c r="K105" s="1191" t="s">
        <v>222</v>
      </c>
      <c r="L105" s="335"/>
      <c r="M105" s="335"/>
      <c r="N105" s="335" t="s">
        <v>224</v>
      </c>
      <c r="O105" s="1047">
        <v>800</v>
      </c>
      <c r="P105" s="339">
        <v>10</v>
      </c>
      <c r="Q105" s="962"/>
      <c r="R105" s="962"/>
      <c r="S105" s="1181">
        <v>10</v>
      </c>
      <c r="T105" s="1181"/>
      <c r="U105" s="962">
        <v>800</v>
      </c>
      <c r="V105" s="962">
        <f t="shared" si="2"/>
        <v>0</v>
      </c>
    </row>
    <row r="106" spans="4:22" ht="15" x14ac:dyDescent="0.2">
      <c r="D106" s="966">
        <v>90</v>
      </c>
      <c r="E106" s="334">
        <v>36889</v>
      </c>
      <c r="F106" s="1171" t="s">
        <v>214</v>
      </c>
      <c r="G106" s="335">
        <v>61</v>
      </c>
      <c r="H106" s="335">
        <v>617</v>
      </c>
      <c r="I106" s="335">
        <v>35074</v>
      </c>
      <c r="J106" s="335">
        <v>1</v>
      </c>
      <c r="K106" s="1191" t="s">
        <v>222</v>
      </c>
      <c r="L106" s="335"/>
      <c r="M106" s="335"/>
      <c r="N106" s="335" t="s">
        <v>224</v>
      </c>
      <c r="O106" s="1047">
        <v>800</v>
      </c>
      <c r="P106" s="339">
        <v>10</v>
      </c>
      <c r="Q106" s="962"/>
      <c r="R106" s="962"/>
      <c r="S106" s="1181">
        <v>10</v>
      </c>
      <c r="T106" s="1181"/>
      <c r="U106" s="962">
        <v>800</v>
      </c>
      <c r="V106" s="962">
        <f t="shared" si="2"/>
        <v>0</v>
      </c>
    </row>
    <row r="107" spans="4:22" ht="15" x14ac:dyDescent="0.2">
      <c r="D107" s="966">
        <v>91</v>
      </c>
      <c r="E107" s="334">
        <v>36889</v>
      </c>
      <c r="F107" s="1171" t="s">
        <v>214</v>
      </c>
      <c r="G107" s="335">
        <v>61</v>
      </c>
      <c r="H107" s="335">
        <v>617</v>
      </c>
      <c r="I107" s="335">
        <v>35061</v>
      </c>
      <c r="J107" s="335">
        <v>1</v>
      </c>
      <c r="K107" s="1191" t="s">
        <v>222</v>
      </c>
      <c r="L107" s="335"/>
      <c r="M107" s="335"/>
      <c r="N107" s="335" t="s">
        <v>224</v>
      </c>
      <c r="O107" s="1047">
        <v>800</v>
      </c>
      <c r="P107" s="339">
        <v>10</v>
      </c>
      <c r="Q107" s="962"/>
      <c r="R107" s="962"/>
      <c r="S107" s="1181">
        <v>10</v>
      </c>
      <c r="T107" s="1181"/>
      <c r="U107" s="962">
        <v>800</v>
      </c>
      <c r="V107" s="962">
        <f t="shared" si="2"/>
        <v>0</v>
      </c>
    </row>
    <row r="108" spans="4:22" ht="15" x14ac:dyDescent="0.2">
      <c r="D108" s="966">
        <v>92</v>
      </c>
      <c r="E108" s="334">
        <v>36846</v>
      </c>
      <c r="F108" s="1171" t="s">
        <v>214</v>
      </c>
      <c r="G108" s="335">
        <v>61</v>
      </c>
      <c r="H108" s="335">
        <v>617</v>
      </c>
      <c r="I108" s="335"/>
      <c r="J108" s="335">
        <v>2</v>
      </c>
      <c r="K108" s="1191" t="s">
        <v>228</v>
      </c>
      <c r="L108" s="335"/>
      <c r="M108" s="335"/>
      <c r="N108" s="335" t="s">
        <v>224</v>
      </c>
      <c r="O108" s="1047">
        <v>1200</v>
      </c>
      <c r="P108" s="339">
        <v>10</v>
      </c>
      <c r="Q108" s="962"/>
      <c r="R108" s="962"/>
      <c r="S108" s="1181">
        <v>10</v>
      </c>
      <c r="T108" s="1181"/>
      <c r="U108" s="962">
        <v>1200</v>
      </c>
      <c r="V108" s="962">
        <f t="shared" si="2"/>
        <v>0</v>
      </c>
    </row>
    <row r="109" spans="4:22" ht="15" x14ac:dyDescent="0.2">
      <c r="D109" s="966">
        <v>93</v>
      </c>
      <c r="E109" s="334">
        <v>36846</v>
      </c>
      <c r="F109" s="1171" t="s">
        <v>214</v>
      </c>
      <c r="G109" s="335">
        <v>61</v>
      </c>
      <c r="H109" s="335">
        <v>617</v>
      </c>
      <c r="I109" s="335">
        <v>35461</v>
      </c>
      <c r="J109" s="335">
        <v>1</v>
      </c>
      <c r="K109" s="1191" t="s">
        <v>229</v>
      </c>
      <c r="L109" s="335"/>
      <c r="M109" s="335"/>
      <c r="N109" s="335" t="s">
        <v>224</v>
      </c>
      <c r="O109" s="1047">
        <v>1200</v>
      </c>
      <c r="P109" s="339">
        <v>10</v>
      </c>
      <c r="Q109" s="962"/>
      <c r="R109" s="962"/>
      <c r="S109" s="1181">
        <v>10</v>
      </c>
      <c r="T109" s="1181"/>
      <c r="U109" s="962">
        <v>1200</v>
      </c>
      <c r="V109" s="962">
        <f t="shared" si="2"/>
        <v>0</v>
      </c>
    </row>
    <row r="110" spans="4:22" ht="15" x14ac:dyDescent="0.2">
      <c r="D110" s="966">
        <v>94</v>
      </c>
      <c r="E110" s="334">
        <v>36846</v>
      </c>
      <c r="F110" s="1171" t="s">
        <v>214</v>
      </c>
      <c r="G110" s="335">
        <v>61</v>
      </c>
      <c r="H110" s="335">
        <v>617</v>
      </c>
      <c r="I110" s="335">
        <v>35027</v>
      </c>
      <c r="J110" s="335">
        <v>1</v>
      </c>
      <c r="K110" s="1191" t="s">
        <v>230</v>
      </c>
      <c r="L110" s="335"/>
      <c r="M110" s="335"/>
      <c r="N110" s="335" t="s">
        <v>224</v>
      </c>
      <c r="O110" s="1047">
        <v>600</v>
      </c>
      <c r="P110" s="339">
        <v>10</v>
      </c>
      <c r="Q110" s="962"/>
      <c r="R110" s="962"/>
      <c r="S110" s="1181">
        <v>10</v>
      </c>
      <c r="T110" s="1181"/>
      <c r="U110" s="962">
        <v>600</v>
      </c>
      <c r="V110" s="962">
        <f t="shared" si="2"/>
        <v>0</v>
      </c>
    </row>
    <row r="111" spans="4:22" ht="15" x14ac:dyDescent="0.2">
      <c r="D111" s="966">
        <v>95</v>
      </c>
      <c r="E111" s="334">
        <v>36846</v>
      </c>
      <c r="F111" s="1171" t="s">
        <v>214</v>
      </c>
      <c r="G111" s="335">
        <v>61</v>
      </c>
      <c r="H111" s="335">
        <v>617</v>
      </c>
      <c r="I111" s="335">
        <v>127161</v>
      </c>
      <c r="J111" s="335">
        <v>1</v>
      </c>
      <c r="K111" s="1191" t="s">
        <v>231</v>
      </c>
      <c r="L111" s="335"/>
      <c r="M111" s="335"/>
      <c r="N111" s="335" t="s">
        <v>224</v>
      </c>
      <c r="O111" s="1047">
        <v>400</v>
      </c>
      <c r="P111" s="339">
        <v>10</v>
      </c>
      <c r="Q111" s="962"/>
      <c r="R111" s="962"/>
      <c r="S111" s="1181">
        <v>10</v>
      </c>
      <c r="T111" s="1181"/>
      <c r="U111" s="962">
        <v>400</v>
      </c>
      <c r="V111" s="962">
        <f t="shared" si="2"/>
        <v>0</v>
      </c>
    </row>
    <row r="112" spans="4:22" ht="15" x14ac:dyDescent="0.2">
      <c r="D112" s="966">
        <v>96</v>
      </c>
      <c r="E112" s="334">
        <v>36846</v>
      </c>
      <c r="F112" s="1171" t="s">
        <v>214</v>
      </c>
      <c r="G112" s="335">
        <v>61</v>
      </c>
      <c r="H112" s="335">
        <v>617</v>
      </c>
      <c r="I112" s="335">
        <v>35043</v>
      </c>
      <c r="J112" s="335">
        <v>1</v>
      </c>
      <c r="K112" s="1191" t="s">
        <v>216</v>
      </c>
      <c r="L112" s="335"/>
      <c r="M112" s="335"/>
      <c r="N112" s="335" t="s">
        <v>224</v>
      </c>
      <c r="O112" s="1047">
        <v>600</v>
      </c>
      <c r="P112" s="339">
        <v>10</v>
      </c>
      <c r="Q112" s="962"/>
      <c r="R112" s="962"/>
      <c r="S112" s="1181">
        <v>10</v>
      </c>
      <c r="T112" s="1181"/>
      <c r="U112" s="962">
        <v>600</v>
      </c>
      <c r="V112" s="962">
        <f t="shared" si="2"/>
        <v>0</v>
      </c>
    </row>
    <row r="113" spans="4:22" ht="15" x14ac:dyDescent="0.2">
      <c r="D113" s="966">
        <v>97</v>
      </c>
      <c r="E113" s="334">
        <v>36846</v>
      </c>
      <c r="F113" s="1171" t="s">
        <v>214</v>
      </c>
      <c r="G113" s="335">
        <v>61</v>
      </c>
      <c r="H113" s="335">
        <v>617</v>
      </c>
      <c r="I113" s="335">
        <v>35134</v>
      </c>
      <c r="J113" s="335">
        <v>1</v>
      </c>
      <c r="K113" s="1191" t="s">
        <v>39</v>
      </c>
      <c r="L113" s="335"/>
      <c r="M113" s="335"/>
      <c r="N113" s="335" t="s">
        <v>224</v>
      </c>
      <c r="O113" s="1047">
        <v>2664.81</v>
      </c>
      <c r="P113" s="339">
        <v>10</v>
      </c>
      <c r="Q113" s="962"/>
      <c r="R113" s="962"/>
      <c r="S113" s="1181">
        <v>10</v>
      </c>
      <c r="T113" s="1181"/>
      <c r="U113" s="962">
        <v>2664.81</v>
      </c>
      <c r="V113" s="962">
        <f t="shared" si="2"/>
        <v>0</v>
      </c>
    </row>
    <row r="114" spans="4:22" ht="15" x14ac:dyDescent="0.2">
      <c r="D114" s="966">
        <v>98</v>
      </c>
      <c r="E114" s="334">
        <v>36846</v>
      </c>
      <c r="F114" s="1171" t="s">
        <v>214</v>
      </c>
      <c r="G114" s="335">
        <v>61</v>
      </c>
      <c r="H114" s="335">
        <v>617</v>
      </c>
      <c r="I114" s="335">
        <v>35840</v>
      </c>
      <c r="J114" s="335">
        <v>1</v>
      </c>
      <c r="K114" s="1191" t="s">
        <v>707</v>
      </c>
      <c r="L114" s="335"/>
      <c r="M114" s="335"/>
      <c r="N114" s="335" t="s">
        <v>224</v>
      </c>
      <c r="O114" s="1047">
        <v>600</v>
      </c>
      <c r="P114" s="339">
        <v>10</v>
      </c>
      <c r="Q114" s="962"/>
      <c r="R114" s="962"/>
      <c r="S114" s="1181">
        <v>10</v>
      </c>
      <c r="T114" s="1181"/>
      <c r="U114" s="962">
        <v>600</v>
      </c>
      <c r="V114" s="962">
        <f t="shared" si="2"/>
        <v>0</v>
      </c>
    </row>
    <row r="115" spans="4:22" ht="15" x14ac:dyDescent="0.2">
      <c r="D115" s="966">
        <v>99</v>
      </c>
      <c r="E115" s="334">
        <v>39097</v>
      </c>
      <c r="F115" s="1171" t="s">
        <v>214</v>
      </c>
      <c r="G115" s="335">
        <v>61</v>
      </c>
      <c r="H115" s="335">
        <v>617</v>
      </c>
      <c r="I115" s="335"/>
      <c r="J115" s="335">
        <v>1</v>
      </c>
      <c r="K115" s="1191" t="s">
        <v>221</v>
      </c>
      <c r="L115" s="335"/>
      <c r="M115" s="335"/>
      <c r="N115" s="335" t="s">
        <v>224</v>
      </c>
      <c r="O115" s="1047">
        <v>600</v>
      </c>
      <c r="P115" s="1196">
        <v>10</v>
      </c>
      <c r="Q115" s="962"/>
      <c r="R115" s="962"/>
      <c r="S115" s="1181">
        <v>10</v>
      </c>
      <c r="T115" s="1181"/>
      <c r="U115" s="962">
        <v>660</v>
      </c>
      <c r="V115" s="962">
        <f t="shared" si="2"/>
        <v>-60</v>
      </c>
    </row>
    <row r="116" spans="4:22" ht="15" x14ac:dyDescent="0.2">
      <c r="D116" s="966">
        <v>100</v>
      </c>
      <c r="E116" s="334">
        <v>36889</v>
      </c>
      <c r="F116" s="1171" t="s">
        <v>214</v>
      </c>
      <c r="G116" s="335">
        <v>61</v>
      </c>
      <c r="H116" s="335">
        <v>617</v>
      </c>
      <c r="I116" s="335">
        <v>35130</v>
      </c>
      <c r="J116" s="335">
        <v>1</v>
      </c>
      <c r="K116" s="1191" t="s">
        <v>707</v>
      </c>
      <c r="L116" s="335"/>
      <c r="M116" s="335"/>
      <c r="N116" s="335" t="s">
        <v>224</v>
      </c>
      <c r="O116" s="1047">
        <v>1382.4</v>
      </c>
      <c r="P116" s="339">
        <v>10</v>
      </c>
      <c r="Q116" s="962"/>
      <c r="R116" s="962"/>
      <c r="S116" s="1181">
        <v>10</v>
      </c>
      <c r="T116" s="1181"/>
      <c r="U116" s="962">
        <v>1382.4</v>
      </c>
      <c r="V116" s="962">
        <f t="shared" si="2"/>
        <v>0</v>
      </c>
    </row>
    <row r="117" spans="4:22" ht="30" x14ac:dyDescent="0.2">
      <c r="D117" s="966">
        <v>101</v>
      </c>
      <c r="E117" s="334">
        <v>36889</v>
      </c>
      <c r="F117" s="1171" t="s">
        <v>214</v>
      </c>
      <c r="G117" s="335">
        <v>61</v>
      </c>
      <c r="H117" s="335">
        <v>617</v>
      </c>
      <c r="I117" s="335">
        <v>35033</v>
      </c>
      <c r="J117" s="335">
        <v>1</v>
      </c>
      <c r="K117" s="1191" t="s">
        <v>232</v>
      </c>
      <c r="L117" s="335"/>
      <c r="M117" s="335"/>
      <c r="N117" s="335" t="s">
        <v>224</v>
      </c>
      <c r="O117" s="1047">
        <v>1382.4</v>
      </c>
      <c r="P117" s="339">
        <v>10</v>
      </c>
      <c r="Q117" s="962"/>
      <c r="R117" s="962"/>
      <c r="S117" s="1181">
        <v>10</v>
      </c>
      <c r="T117" s="1181"/>
      <c r="U117" s="962">
        <v>1382.4</v>
      </c>
      <c r="V117" s="962">
        <f t="shared" si="2"/>
        <v>0</v>
      </c>
    </row>
    <row r="118" spans="4:22" ht="30" x14ac:dyDescent="0.2">
      <c r="D118" s="966">
        <v>102</v>
      </c>
      <c r="E118" s="334">
        <v>36889</v>
      </c>
      <c r="F118" s="1171" t="s">
        <v>214</v>
      </c>
      <c r="G118" s="335">
        <v>61</v>
      </c>
      <c r="H118" s="335">
        <v>617</v>
      </c>
      <c r="I118" s="335">
        <v>35034</v>
      </c>
      <c r="J118" s="335">
        <v>1</v>
      </c>
      <c r="K118" s="1191" t="s">
        <v>232</v>
      </c>
      <c r="L118" s="335"/>
      <c r="M118" s="335"/>
      <c r="N118" s="335" t="s">
        <v>224</v>
      </c>
      <c r="O118" s="1047">
        <v>1382.4</v>
      </c>
      <c r="P118" s="339">
        <v>10</v>
      </c>
      <c r="Q118" s="962"/>
      <c r="R118" s="962"/>
      <c r="S118" s="1181">
        <v>10</v>
      </c>
      <c r="T118" s="1181"/>
      <c r="U118" s="962">
        <v>1382.4</v>
      </c>
      <c r="V118" s="962">
        <f t="shared" si="2"/>
        <v>0</v>
      </c>
    </row>
    <row r="119" spans="4:22" ht="30" x14ac:dyDescent="0.2">
      <c r="D119" s="966">
        <v>103</v>
      </c>
      <c r="E119" s="334">
        <v>36889</v>
      </c>
      <c r="F119" s="1171" t="s">
        <v>214</v>
      </c>
      <c r="G119" s="335">
        <v>61</v>
      </c>
      <c r="H119" s="335">
        <v>617</v>
      </c>
      <c r="I119" s="335">
        <v>35035</v>
      </c>
      <c r="J119" s="335">
        <v>1</v>
      </c>
      <c r="K119" s="1191" t="s">
        <v>232</v>
      </c>
      <c r="L119" s="335"/>
      <c r="M119" s="335"/>
      <c r="N119" s="335" t="s">
        <v>224</v>
      </c>
      <c r="O119" s="1047">
        <v>1382.4</v>
      </c>
      <c r="P119" s="339">
        <v>10</v>
      </c>
      <c r="Q119" s="962"/>
      <c r="R119" s="962"/>
      <c r="S119" s="1181">
        <v>10</v>
      </c>
      <c r="T119" s="1181"/>
      <c r="U119" s="962">
        <v>1382.4</v>
      </c>
      <c r="V119" s="962">
        <f t="shared" si="2"/>
        <v>0</v>
      </c>
    </row>
    <row r="120" spans="4:22" ht="30" x14ac:dyDescent="0.2">
      <c r="D120" s="966">
        <v>104</v>
      </c>
      <c r="E120" s="334">
        <v>36889</v>
      </c>
      <c r="F120" s="1171" t="s">
        <v>214</v>
      </c>
      <c r="G120" s="335">
        <v>61</v>
      </c>
      <c r="H120" s="335">
        <v>617</v>
      </c>
      <c r="I120" s="335">
        <v>35036</v>
      </c>
      <c r="J120" s="335">
        <v>1</v>
      </c>
      <c r="K120" s="1191" t="s">
        <v>232</v>
      </c>
      <c r="L120" s="335"/>
      <c r="M120" s="335"/>
      <c r="N120" s="335" t="s">
        <v>224</v>
      </c>
      <c r="O120" s="1047">
        <v>1382.4</v>
      </c>
      <c r="P120" s="339">
        <v>10</v>
      </c>
      <c r="Q120" s="962"/>
      <c r="R120" s="962"/>
      <c r="S120" s="1181">
        <v>10</v>
      </c>
      <c r="T120" s="1181"/>
      <c r="U120" s="962">
        <v>1382.4</v>
      </c>
      <c r="V120" s="962">
        <f t="shared" si="2"/>
        <v>0</v>
      </c>
    </row>
    <row r="121" spans="4:22" ht="30" x14ac:dyDescent="0.2">
      <c r="D121" s="966">
        <v>105</v>
      </c>
      <c r="E121" s="334">
        <v>36889</v>
      </c>
      <c r="F121" s="1171" t="s">
        <v>214</v>
      </c>
      <c r="G121" s="335">
        <v>61</v>
      </c>
      <c r="H121" s="335">
        <v>617</v>
      </c>
      <c r="I121" s="335">
        <v>35037</v>
      </c>
      <c r="J121" s="335">
        <v>1</v>
      </c>
      <c r="K121" s="1191" t="s">
        <v>232</v>
      </c>
      <c r="L121" s="335"/>
      <c r="M121" s="335"/>
      <c r="N121" s="335" t="s">
        <v>224</v>
      </c>
      <c r="O121" s="1047">
        <v>1382.4</v>
      </c>
      <c r="P121" s="339">
        <v>10</v>
      </c>
      <c r="Q121" s="962"/>
      <c r="R121" s="962"/>
      <c r="S121" s="1181">
        <v>10</v>
      </c>
      <c r="T121" s="1181"/>
      <c r="U121" s="962">
        <v>1382.4</v>
      </c>
      <c r="V121" s="962">
        <f t="shared" si="2"/>
        <v>0</v>
      </c>
    </row>
    <row r="122" spans="4:22" ht="30" x14ac:dyDescent="0.2">
      <c r="D122" s="966">
        <v>106</v>
      </c>
      <c r="E122" s="334">
        <v>36889</v>
      </c>
      <c r="F122" s="1171" t="s">
        <v>214</v>
      </c>
      <c r="G122" s="335">
        <v>61</v>
      </c>
      <c r="H122" s="335">
        <v>617</v>
      </c>
      <c r="I122" s="335">
        <v>35038</v>
      </c>
      <c r="J122" s="335">
        <v>1</v>
      </c>
      <c r="K122" s="1191" t="s">
        <v>232</v>
      </c>
      <c r="L122" s="335" t="s">
        <v>1136</v>
      </c>
      <c r="M122" s="335"/>
      <c r="N122" s="335" t="s">
        <v>224</v>
      </c>
      <c r="O122" s="1047">
        <v>1382.4</v>
      </c>
      <c r="P122" s="339">
        <v>10</v>
      </c>
      <c r="Q122" s="962"/>
      <c r="R122" s="962"/>
      <c r="S122" s="1181">
        <v>10</v>
      </c>
      <c r="T122" s="1181"/>
      <c r="U122" s="962">
        <v>1382.4</v>
      </c>
      <c r="V122" s="962">
        <f t="shared" si="2"/>
        <v>0</v>
      </c>
    </row>
    <row r="123" spans="4:22" ht="30" x14ac:dyDescent="0.2">
      <c r="D123" s="966">
        <v>107</v>
      </c>
      <c r="E123" s="334">
        <v>36889</v>
      </c>
      <c r="F123" s="1171" t="s">
        <v>214</v>
      </c>
      <c r="G123" s="335">
        <v>61</v>
      </c>
      <c r="H123" s="335">
        <v>617</v>
      </c>
      <c r="I123" s="335">
        <v>35039</v>
      </c>
      <c r="J123" s="335">
        <v>1</v>
      </c>
      <c r="K123" s="1191" t="s">
        <v>232</v>
      </c>
      <c r="L123" s="751"/>
      <c r="M123" s="751"/>
      <c r="N123" s="335" t="s">
        <v>224</v>
      </c>
      <c r="O123" s="1047">
        <v>1382.4</v>
      </c>
      <c r="P123" s="339">
        <v>10</v>
      </c>
      <c r="Q123" s="962"/>
      <c r="R123" s="962"/>
      <c r="S123" s="1181">
        <v>10</v>
      </c>
      <c r="T123" s="1181"/>
      <c r="U123" s="962">
        <v>1382.4</v>
      </c>
      <c r="V123" s="962">
        <f t="shared" si="2"/>
        <v>0</v>
      </c>
    </row>
    <row r="124" spans="4:22" ht="30" x14ac:dyDescent="0.2">
      <c r="D124" s="966">
        <v>108</v>
      </c>
      <c r="E124" s="334">
        <v>36889</v>
      </c>
      <c r="F124" s="1171" t="s">
        <v>214</v>
      </c>
      <c r="G124" s="335">
        <v>61</v>
      </c>
      <c r="H124" s="335">
        <v>617</v>
      </c>
      <c r="I124" s="335">
        <v>35055</v>
      </c>
      <c r="J124" s="335">
        <v>1</v>
      </c>
      <c r="K124" s="1191" t="s">
        <v>232</v>
      </c>
      <c r="L124" s="751"/>
      <c r="M124" s="751"/>
      <c r="N124" s="335" t="s">
        <v>224</v>
      </c>
      <c r="O124" s="1047">
        <v>1382.4</v>
      </c>
      <c r="P124" s="339">
        <v>10</v>
      </c>
      <c r="Q124" s="962"/>
      <c r="R124" s="962"/>
      <c r="S124" s="1181">
        <v>10</v>
      </c>
      <c r="T124" s="1181"/>
      <c r="U124" s="962">
        <v>1382.4</v>
      </c>
      <c r="V124" s="962">
        <f t="shared" si="2"/>
        <v>0</v>
      </c>
    </row>
    <row r="125" spans="4:22" ht="15" x14ac:dyDescent="0.2">
      <c r="D125" s="966">
        <v>109</v>
      </c>
      <c r="E125" s="334">
        <v>36889</v>
      </c>
      <c r="F125" s="1171" t="s">
        <v>214</v>
      </c>
      <c r="G125" s="335">
        <v>61</v>
      </c>
      <c r="H125" s="335">
        <v>617</v>
      </c>
      <c r="I125" s="335"/>
      <c r="J125" s="335">
        <v>1</v>
      </c>
      <c r="K125" s="1191" t="s">
        <v>230</v>
      </c>
      <c r="L125" s="335"/>
      <c r="M125" s="335"/>
      <c r="N125" s="335" t="s">
        <v>224</v>
      </c>
      <c r="O125" s="1047">
        <v>1200</v>
      </c>
      <c r="P125" s="339">
        <v>10</v>
      </c>
      <c r="Q125" s="962"/>
      <c r="R125" s="962"/>
      <c r="S125" s="1181">
        <v>10</v>
      </c>
      <c r="T125" s="1181"/>
      <c r="U125" s="962">
        <v>1200</v>
      </c>
      <c r="V125" s="962">
        <f t="shared" si="2"/>
        <v>0</v>
      </c>
    </row>
    <row r="126" spans="4:22" ht="15" x14ac:dyDescent="0.2">
      <c r="D126" s="966">
        <v>110</v>
      </c>
      <c r="E126" s="334">
        <v>36846</v>
      </c>
      <c r="F126" s="1171" t="s">
        <v>214</v>
      </c>
      <c r="G126" s="335">
        <v>61</v>
      </c>
      <c r="H126" s="335">
        <v>617</v>
      </c>
      <c r="I126" s="335"/>
      <c r="J126" s="335">
        <v>1</v>
      </c>
      <c r="K126" s="1191" t="s">
        <v>40</v>
      </c>
      <c r="L126" s="335"/>
      <c r="M126" s="335"/>
      <c r="N126" s="335" t="s">
        <v>224</v>
      </c>
      <c r="O126" s="1047">
        <v>8600</v>
      </c>
      <c r="P126" s="339">
        <v>10</v>
      </c>
      <c r="Q126" s="962"/>
      <c r="R126" s="962"/>
      <c r="S126" s="1181">
        <v>10</v>
      </c>
      <c r="T126" s="1181"/>
      <c r="U126" s="962">
        <v>8600</v>
      </c>
      <c r="V126" s="962">
        <f t="shared" si="2"/>
        <v>0</v>
      </c>
    </row>
    <row r="127" spans="4:22" ht="15" x14ac:dyDescent="0.2">
      <c r="D127" s="966">
        <v>111</v>
      </c>
      <c r="E127" s="334">
        <v>36846</v>
      </c>
      <c r="F127" s="1171" t="s">
        <v>214</v>
      </c>
      <c r="G127" s="335">
        <v>61</v>
      </c>
      <c r="H127" s="335">
        <v>617</v>
      </c>
      <c r="I127" s="335"/>
      <c r="J127" s="335">
        <v>8</v>
      </c>
      <c r="K127" s="1191" t="s">
        <v>236</v>
      </c>
      <c r="L127" s="335"/>
      <c r="M127" s="335"/>
      <c r="N127" s="335" t="s">
        <v>224</v>
      </c>
      <c r="O127" s="1047">
        <v>3025</v>
      </c>
      <c r="P127" s="339">
        <v>10</v>
      </c>
      <c r="Q127" s="962"/>
      <c r="R127" s="962"/>
      <c r="S127" s="1181">
        <v>10</v>
      </c>
      <c r="T127" s="1181"/>
      <c r="U127" s="962">
        <v>3025</v>
      </c>
      <c r="V127" s="962">
        <f t="shared" si="2"/>
        <v>0</v>
      </c>
    </row>
    <row r="128" spans="4:22" ht="15" x14ac:dyDescent="0.2">
      <c r="D128" s="966">
        <v>112</v>
      </c>
      <c r="E128" s="334">
        <v>36846</v>
      </c>
      <c r="F128" s="1171" t="s">
        <v>214</v>
      </c>
      <c r="G128" s="335">
        <v>61</v>
      </c>
      <c r="H128" s="335">
        <v>617</v>
      </c>
      <c r="I128" s="335">
        <v>35050</v>
      </c>
      <c r="J128" s="335">
        <v>1</v>
      </c>
      <c r="K128" s="1191" t="s">
        <v>710</v>
      </c>
      <c r="L128" s="335"/>
      <c r="M128" s="335"/>
      <c r="N128" s="335" t="s">
        <v>276</v>
      </c>
      <c r="O128" s="1047">
        <v>1000</v>
      </c>
      <c r="P128" s="339">
        <v>10</v>
      </c>
      <c r="Q128" s="962"/>
      <c r="R128" s="962"/>
      <c r="S128" s="1181">
        <v>10</v>
      </c>
      <c r="T128" s="1181"/>
      <c r="U128" s="962">
        <v>1000</v>
      </c>
      <c r="V128" s="962">
        <f t="shared" si="2"/>
        <v>0</v>
      </c>
    </row>
    <row r="129" spans="4:22" ht="15" x14ac:dyDescent="0.2">
      <c r="D129" s="966">
        <v>113</v>
      </c>
      <c r="E129" s="334">
        <v>36846</v>
      </c>
      <c r="F129" s="1171" t="s">
        <v>214</v>
      </c>
      <c r="G129" s="335">
        <v>61</v>
      </c>
      <c r="H129" s="335">
        <v>617</v>
      </c>
      <c r="I129" s="335">
        <v>35030</v>
      </c>
      <c r="J129" s="335">
        <v>1</v>
      </c>
      <c r="K129" s="1191" t="s">
        <v>238</v>
      </c>
      <c r="L129" s="335"/>
      <c r="M129" s="335" t="s">
        <v>204</v>
      </c>
      <c r="N129" s="335" t="s">
        <v>224</v>
      </c>
      <c r="O129" s="1047">
        <v>1500</v>
      </c>
      <c r="P129" s="339">
        <v>10</v>
      </c>
      <c r="Q129" s="962"/>
      <c r="R129" s="962"/>
      <c r="S129" s="1181">
        <v>10</v>
      </c>
      <c r="T129" s="1181"/>
      <c r="U129" s="962">
        <v>1500</v>
      </c>
      <c r="V129" s="962">
        <f t="shared" si="2"/>
        <v>0</v>
      </c>
    </row>
    <row r="130" spans="4:22" ht="15" x14ac:dyDescent="0.2">
      <c r="D130" s="966">
        <v>114</v>
      </c>
      <c r="E130" s="334">
        <v>36846</v>
      </c>
      <c r="F130" s="1171" t="s">
        <v>214</v>
      </c>
      <c r="G130" s="335">
        <v>61</v>
      </c>
      <c r="H130" s="335">
        <v>617</v>
      </c>
      <c r="I130" s="335">
        <v>35114</v>
      </c>
      <c r="J130" s="335">
        <v>1</v>
      </c>
      <c r="K130" s="1191" t="s">
        <v>238</v>
      </c>
      <c r="L130" s="335"/>
      <c r="M130" s="335" t="s">
        <v>204</v>
      </c>
      <c r="N130" s="335" t="s">
        <v>224</v>
      </c>
      <c r="O130" s="1047">
        <v>1500</v>
      </c>
      <c r="P130" s="339">
        <v>10</v>
      </c>
      <c r="Q130" s="962"/>
      <c r="R130" s="962"/>
      <c r="S130" s="1181">
        <v>10</v>
      </c>
      <c r="T130" s="1181"/>
      <c r="U130" s="962">
        <v>1500</v>
      </c>
      <c r="V130" s="962">
        <f t="shared" si="2"/>
        <v>0</v>
      </c>
    </row>
    <row r="131" spans="4:22" ht="15" x14ac:dyDescent="0.2">
      <c r="D131" s="966">
        <v>115</v>
      </c>
      <c r="E131" s="334">
        <v>36846</v>
      </c>
      <c r="F131" s="1171" t="s">
        <v>214</v>
      </c>
      <c r="G131" s="335">
        <v>61</v>
      </c>
      <c r="H131" s="335">
        <v>617</v>
      </c>
      <c r="I131" s="335">
        <v>35126</v>
      </c>
      <c r="J131" s="335">
        <v>1</v>
      </c>
      <c r="K131" s="1191" t="s">
        <v>238</v>
      </c>
      <c r="L131" s="335"/>
      <c r="M131" s="335" t="s">
        <v>204</v>
      </c>
      <c r="N131" s="335" t="s">
        <v>224</v>
      </c>
      <c r="O131" s="1047">
        <v>1500</v>
      </c>
      <c r="P131" s="339">
        <v>10</v>
      </c>
      <c r="Q131" s="962"/>
      <c r="R131" s="962"/>
      <c r="S131" s="1181">
        <v>10</v>
      </c>
      <c r="T131" s="1181"/>
      <c r="U131" s="962">
        <v>1500</v>
      </c>
      <c r="V131" s="962">
        <f t="shared" si="2"/>
        <v>0</v>
      </c>
    </row>
    <row r="132" spans="4:22" ht="15" x14ac:dyDescent="0.2">
      <c r="D132" s="966">
        <v>116</v>
      </c>
      <c r="E132" s="334">
        <v>36846</v>
      </c>
      <c r="F132" s="1171" t="s">
        <v>214</v>
      </c>
      <c r="G132" s="335">
        <v>61</v>
      </c>
      <c r="H132" s="335">
        <v>617</v>
      </c>
      <c r="I132" s="335">
        <v>127997</v>
      </c>
      <c r="J132" s="335">
        <v>1</v>
      </c>
      <c r="K132" s="1191" t="s">
        <v>242</v>
      </c>
      <c r="L132" s="335"/>
      <c r="M132" s="335"/>
      <c r="N132" s="335" t="s">
        <v>224</v>
      </c>
      <c r="O132" s="1047">
        <v>1200</v>
      </c>
      <c r="P132" s="339">
        <v>10</v>
      </c>
      <c r="Q132" s="962"/>
      <c r="R132" s="962"/>
      <c r="S132" s="1181">
        <v>10</v>
      </c>
      <c r="T132" s="1181"/>
      <c r="U132" s="962">
        <v>1200</v>
      </c>
      <c r="V132" s="962">
        <f t="shared" si="2"/>
        <v>0</v>
      </c>
    </row>
    <row r="133" spans="4:22" ht="15" x14ac:dyDescent="0.2">
      <c r="D133" s="966">
        <v>117</v>
      </c>
      <c r="E133" s="334">
        <v>36846</v>
      </c>
      <c r="F133" s="1171" t="s">
        <v>214</v>
      </c>
      <c r="G133" s="335">
        <v>61</v>
      </c>
      <c r="H133" s="335">
        <v>617</v>
      </c>
      <c r="I133" s="335">
        <v>35161</v>
      </c>
      <c r="J133" s="335">
        <v>1</v>
      </c>
      <c r="K133" s="1191" t="s">
        <v>243</v>
      </c>
      <c r="L133" s="335"/>
      <c r="M133" s="335"/>
      <c r="N133" s="335" t="s">
        <v>224</v>
      </c>
      <c r="O133" s="1047">
        <v>700</v>
      </c>
      <c r="P133" s="339">
        <v>10</v>
      </c>
      <c r="Q133" s="962"/>
      <c r="R133" s="962"/>
      <c r="S133" s="1181">
        <v>10</v>
      </c>
      <c r="T133" s="1181"/>
      <c r="U133" s="962">
        <v>700</v>
      </c>
      <c r="V133" s="962">
        <f t="shared" si="2"/>
        <v>0</v>
      </c>
    </row>
    <row r="134" spans="4:22" ht="30" x14ac:dyDescent="0.2">
      <c r="D134" s="966">
        <v>118</v>
      </c>
      <c r="E134" s="334">
        <v>36846</v>
      </c>
      <c r="F134" s="1171" t="s">
        <v>214</v>
      </c>
      <c r="G134" s="335">
        <v>61</v>
      </c>
      <c r="H134" s="335">
        <v>617</v>
      </c>
      <c r="I134" s="335">
        <v>35051</v>
      </c>
      <c r="J134" s="335">
        <v>1</v>
      </c>
      <c r="K134" s="1191" t="s">
        <v>244</v>
      </c>
      <c r="L134" s="335"/>
      <c r="M134" s="335"/>
      <c r="N134" s="335" t="s">
        <v>224</v>
      </c>
      <c r="O134" s="1047">
        <v>1000</v>
      </c>
      <c r="P134" s="339">
        <v>10</v>
      </c>
      <c r="Q134" s="962"/>
      <c r="R134" s="962"/>
      <c r="S134" s="1181">
        <v>10</v>
      </c>
      <c r="T134" s="1181"/>
      <c r="U134" s="962">
        <v>1000</v>
      </c>
      <c r="V134" s="962">
        <f t="shared" si="2"/>
        <v>0</v>
      </c>
    </row>
    <row r="135" spans="4:22" ht="15" x14ac:dyDescent="0.2">
      <c r="D135" s="966">
        <v>119</v>
      </c>
      <c r="E135" s="334">
        <v>36846</v>
      </c>
      <c r="F135" s="1171" t="s">
        <v>214</v>
      </c>
      <c r="G135" s="335">
        <v>61</v>
      </c>
      <c r="H135" s="335">
        <v>617</v>
      </c>
      <c r="I135" s="335">
        <v>35111</v>
      </c>
      <c r="J135" s="335">
        <v>1</v>
      </c>
      <c r="K135" s="1191" t="s">
        <v>245</v>
      </c>
      <c r="L135" s="335" t="s">
        <v>246</v>
      </c>
      <c r="M135" s="335"/>
      <c r="N135" s="335" t="s">
        <v>224</v>
      </c>
      <c r="O135" s="1047">
        <v>600</v>
      </c>
      <c r="P135" s="339">
        <v>10</v>
      </c>
      <c r="Q135" s="962"/>
      <c r="R135" s="962"/>
      <c r="S135" s="1181">
        <v>10</v>
      </c>
      <c r="T135" s="1181"/>
      <c r="U135" s="962">
        <v>600</v>
      </c>
      <c r="V135" s="962">
        <f t="shared" si="2"/>
        <v>0</v>
      </c>
    </row>
    <row r="136" spans="4:22" ht="15" x14ac:dyDescent="0.2">
      <c r="D136" s="966">
        <v>120</v>
      </c>
      <c r="E136" s="334">
        <v>36846</v>
      </c>
      <c r="F136" s="1171" t="s">
        <v>214</v>
      </c>
      <c r="G136" s="335">
        <v>61</v>
      </c>
      <c r="H136" s="335">
        <v>617</v>
      </c>
      <c r="I136" s="335">
        <v>35160</v>
      </c>
      <c r="J136" s="335">
        <v>1</v>
      </c>
      <c r="K136" s="1191" t="s">
        <v>48</v>
      </c>
      <c r="L136" s="335"/>
      <c r="M136" s="335"/>
      <c r="N136" s="335" t="s">
        <v>224</v>
      </c>
      <c r="O136" s="1047">
        <v>900</v>
      </c>
      <c r="P136" s="339">
        <v>10</v>
      </c>
      <c r="Q136" s="962"/>
      <c r="R136" s="962"/>
      <c r="S136" s="1181">
        <v>10</v>
      </c>
      <c r="T136" s="1181"/>
      <c r="U136" s="962">
        <v>900</v>
      </c>
      <c r="V136" s="962">
        <f t="shared" si="2"/>
        <v>0</v>
      </c>
    </row>
    <row r="137" spans="4:22" ht="15" x14ac:dyDescent="0.2">
      <c r="D137" s="966">
        <v>121</v>
      </c>
      <c r="E137" s="334">
        <v>38881</v>
      </c>
      <c r="F137" s="1171" t="s">
        <v>214</v>
      </c>
      <c r="G137" s="335">
        <v>61</v>
      </c>
      <c r="H137" s="335">
        <v>617</v>
      </c>
      <c r="I137" s="335"/>
      <c r="J137" s="335">
        <v>1</v>
      </c>
      <c r="K137" s="1046" t="s">
        <v>152</v>
      </c>
      <c r="L137" s="335"/>
      <c r="M137" s="335" t="s">
        <v>210</v>
      </c>
      <c r="N137" s="335" t="s">
        <v>224</v>
      </c>
      <c r="O137" s="1047">
        <v>332479.2</v>
      </c>
      <c r="P137" s="339">
        <v>10</v>
      </c>
      <c r="Q137" s="962">
        <v>0</v>
      </c>
      <c r="R137" s="962">
        <f>IF(P137=0,"N/A",+Q137/12)</f>
        <v>0</v>
      </c>
      <c r="S137" s="1181">
        <v>10</v>
      </c>
      <c r="T137" s="1181"/>
      <c r="U137" s="962">
        <v>332479.2</v>
      </c>
      <c r="V137" s="962">
        <f t="shared" si="2"/>
        <v>0</v>
      </c>
    </row>
    <row r="138" spans="4:22" ht="15" x14ac:dyDescent="0.2">
      <c r="D138" s="966">
        <v>122</v>
      </c>
      <c r="E138" s="334">
        <v>36846</v>
      </c>
      <c r="F138" s="1171" t="s">
        <v>214</v>
      </c>
      <c r="G138" s="335">
        <v>61</v>
      </c>
      <c r="H138" s="335">
        <v>619</v>
      </c>
      <c r="I138" s="335">
        <v>35031</v>
      </c>
      <c r="J138" s="335">
        <v>1</v>
      </c>
      <c r="K138" s="1191" t="s">
        <v>237</v>
      </c>
      <c r="L138" s="335"/>
      <c r="M138" s="335"/>
      <c r="N138" s="335" t="s">
        <v>224</v>
      </c>
      <c r="O138" s="1047">
        <v>1200</v>
      </c>
      <c r="P138" s="339">
        <v>10</v>
      </c>
      <c r="Q138" s="962"/>
      <c r="R138" s="962"/>
      <c r="S138" s="1181">
        <v>10</v>
      </c>
      <c r="T138" s="1181"/>
      <c r="U138" s="962">
        <v>1200</v>
      </c>
      <c r="V138" s="962">
        <f t="shared" si="2"/>
        <v>0</v>
      </c>
    </row>
    <row r="139" spans="4:22" ht="15" x14ac:dyDescent="0.2">
      <c r="D139" s="966">
        <v>123</v>
      </c>
      <c r="E139" s="334">
        <v>36846</v>
      </c>
      <c r="F139" s="1171" t="s">
        <v>214</v>
      </c>
      <c r="G139" s="335">
        <v>61</v>
      </c>
      <c r="H139" s="335">
        <v>619</v>
      </c>
      <c r="I139" s="335" t="s">
        <v>1098</v>
      </c>
      <c r="J139" s="335">
        <v>3</v>
      </c>
      <c r="K139" s="1191" t="s">
        <v>237</v>
      </c>
      <c r="L139" s="335"/>
      <c r="M139" s="335"/>
      <c r="N139" s="335" t="s">
        <v>224</v>
      </c>
      <c r="O139" s="1047">
        <v>1200</v>
      </c>
      <c r="P139" s="339">
        <v>10</v>
      </c>
      <c r="Q139" s="962"/>
      <c r="R139" s="962"/>
      <c r="S139" s="1181">
        <v>10</v>
      </c>
      <c r="T139" s="1181"/>
      <c r="U139" s="962">
        <v>1200</v>
      </c>
      <c r="V139" s="962">
        <f t="shared" si="2"/>
        <v>0</v>
      </c>
    </row>
    <row r="140" spans="4:22" ht="15" x14ac:dyDescent="0.2">
      <c r="D140" s="966">
        <v>124</v>
      </c>
      <c r="E140" s="334">
        <v>36846</v>
      </c>
      <c r="F140" s="1171" t="s">
        <v>214</v>
      </c>
      <c r="G140" s="335">
        <v>61</v>
      </c>
      <c r="H140" s="335">
        <v>619</v>
      </c>
      <c r="I140" s="335">
        <v>126815</v>
      </c>
      <c r="J140" s="335">
        <v>1</v>
      </c>
      <c r="K140" s="1191" t="s">
        <v>237</v>
      </c>
      <c r="L140" s="335"/>
      <c r="M140" s="335"/>
      <c r="N140" s="335" t="s">
        <v>224</v>
      </c>
      <c r="O140" s="1047">
        <v>1200</v>
      </c>
      <c r="P140" s="339">
        <v>10</v>
      </c>
      <c r="Q140" s="962"/>
      <c r="R140" s="962"/>
      <c r="S140" s="1181">
        <v>10</v>
      </c>
      <c r="T140" s="1181"/>
      <c r="U140" s="962">
        <v>1200</v>
      </c>
      <c r="V140" s="962">
        <f t="shared" si="2"/>
        <v>0</v>
      </c>
    </row>
    <row r="141" spans="4:22" ht="15" x14ac:dyDescent="0.2">
      <c r="D141" s="966">
        <v>125</v>
      </c>
      <c r="E141" s="334">
        <v>36846</v>
      </c>
      <c r="F141" s="1171" t="s">
        <v>214</v>
      </c>
      <c r="G141" s="335">
        <v>61</v>
      </c>
      <c r="H141" s="335">
        <v>619</v>
      </c>
      <c r="I141" s="335">
        <v>35115</v>
      </c>
      <c r="J141" s="335">
        <v>1</v>
      </c>
      <c r="K141" s="1191" t="s">
        <v>241</v>
      </c>
      <c r="L141" s="335"/>
      <c r="M141" s="335"/>
      <c r="N141" s="335" t="s">
        <v>224</v>
      </c>
      <c r="O141" s="1047">
        <v>2000</v>
      </c>
      <c r="P141" s="339">
        <v>10</v>
      </c>
      <c r="Q141" s="962"/>
      <c r="R141" s="962"/>
      <c r="S141" s="1181">
        <v>10</v>
      </c>
      <c r="T141" s="1181"/>
      <c r="U141" s="962">
        <v>2000</v>
      </c>
      <c r="V141" s="962">
        <f t="shared" si="2"/>
        <v>0</v>
      </c>
    </row>
    <row r="142" spans="4:22" ht="15" x14ac:dyDescent="0.2">
      <c r="D142" s="966">
        <v>126</v>
      </c>
      <c r="E142" s="334">
        <v>36846</v>
      </c>
      <c r="F142" s="1171" t="s">
        <v>214</v>
      </c>
      <c r="G142" s="335">
        <v>61</v>
      </c>
      <c r="H142" s="335">
        <v>619</v>
      </c>
      <c r="I142" s="335">
        <v>127135</v>
      </c>
      <c r="J142" s="335">
        <v>1</v>
      </c>
      <c r="K142" s="1191" t="s">
        <v>241</v>
      </c>
      <c r="L142" s="751"/>
      <c r="M142" s="751"/>
      <c r="N142" s="335" t="s">
        <v>224</v>
      </c>
      <c r="O142" s="1047">
        <v>2000</v>
      </c>
      <c r="P142" s="339">
        <v>10</v>
      </c>
      <c r="Q142" s="962"/>
      <c r="R142" s="962"/>
      <c r="S142" s="1181">
        <v>10</v>
      </c>
      <c r="T142" s="1181"/>
      <c r="U142" s="962">
        <v>2000</v>
      </c>
      <c r="V142" s="962">
        <f t="shared" si="2"/>
        <v>0</v>
      </c>
    </row>
    <row r="143" spans="4:22" ht="15" x14ac:dyDescent="0.2">
      <c r="D143" s="966">
        <v>127</v>
      </c>
      <c r="E143" s="334">
        <v>36846</v>
      </c>
      <c r="F143" s="1171" t="s">
        <v>214</v>
      </c>
      <c r="G143" s="335">
        <v>61</v>
      </c>
      <c r="H143" s="335">
        <v>619</v>
      </c>
      <c r="I143" s="335">
        <v>127136</v>
      </c>
      <c r="J143" s="335">
        <v>1</v>
      </c>
      <c r="K143" s="1191" t="s">
        <v>241</v>
      </c>
      <c r="L143" s="751"/>
      <c r="M143" s="751"/>
      <c r="N143" s="335" t="s">
        <v>224</v>
      </c>
      <c r="O143" s="1047">
        <v>2000</v>
      </c>
      <c r="P143" s="339">
        <v>10</v>
      </c>
      <c r="Q143" s="962"/>
      <c r="R143" s="962"/>
      <c r="S143" s="1181">
        <v>10</v>
      </c>
      <c r="T143" s="1181"/>
      <c r="U143" s="962">
        <v>2000</v>
      </c>
      <c r="V143" s="962">
        <f t="shared" si="2"/>
        <v>0</v>
      </c>
    </row>
    <row r="144" spans="4:22" ht="15" x14ac:dyDescent="0.2">
      <c r="D144" s="966">
        <v>128</v>
      </c>
      <c r="E144" s="334">
        <v>36889</v>
      </c>
      <c r="F144" s="1171" t="s">
        <v>214</v>
      </c>
      <c r="G144" s="335">
        <v>61</v>
      </c>
      <c r="H144" s="335">
        <v>619</v>
      </c>
      <c r="I144" s="335">
        <v>35029</v>
      </c>
      <c r="J144" s="335">
        <v>1</v>
      </c>
      <c r="K144" s="1191" t="s">
        <v>237</v>
      </c>
      <c r="L144" s="335"/>
      <c r="M144" s="335"/>
      <c r="N144" s="335" t="s">
        <v>276</v>
      </c>
      <c r="O144" s="1047">
        <v>100</v>
      </c>
      <c r="P144" s="339">
        <v>10</v>
      </c>
      <c r="Q144" s="962"/>
      <c r="R144" s="962"/>
      <c r="S144" s="1181">
        <v>10</v>
      </c>
      <c r="T144" s="1181"/>
      <c r="U144" s="962">
        <v>100</v>
      </c>
      <c r="V144" s="962">
        <f t="shared" si="2"/>
        <v>0</v>
      </c>
    </row>
    <row r="145" spans="4:22" ht="15" x14ac:dyDescent="0.2">
      <c r="D145" s="966">
        <v>129</v>
      </c>
      <c r="E145" s="334">
        <v>38875</v>
      </c>
      <c r="F145" s="1171" t="s">
        <v>214</v>
      </c>
      <c r="G145" s="335">
        <v>61</v>
      </c>
      <c r="H145" s="335">
        <v>612</v>
      </c>
      <c r="I145" s="335"/>
      <c r="J145" s="335">
        <v>1</v>
      </c>
      <c r="K145" s="1191" t="s">
        <v>857</v>
      </c>
      <c r="L145" s="335" t="s">
        <v>264</v>
      </c>
      <c r="M145" s="335" t="s">
        <v>167</v>
      </c>
      <c r="N145" s="335" t="s">
        <v>597</v>
      </c>
      <c r="O145" s="1047">
        <v>43995.32</v>
      </c>
      <c r="P145" s="339">
        <v>5</v>
      </c>
      <c r="Q145" s="967">
        <v>0</v>
      </c>
      <c r="R145" s="967">
        <v>0</v>
      </c>
      <c r="S145" s="1195">
        <v>5</v>
      </c>
      <c r="T145" s="1195"/>
      <c r="U145" s="967">
        <v>43995.32</v>
      </c>
      <c r="V145" s="967">
        <f t="shared" ref="V145:V208" si="3">IF(P145=0,"N/A",+O145-U145)</f>
        <v>0</v>
      </c>
    </row>
    <row r="146" spans="4:22" ht="15" x14ac:dyDescent="0.2">
      <c r="D146" s="966">
        <v>130</v>
      </c>
      <c r="E146" s="334">
        <v>38875</v>
      </c>
      <c r="F146" s="1171" t="s">
        <v>214</v>
      </c>
      <c r="G146" s="335">
        <v>61</v>
      </c>
      <c r="H146" s="335">
        <v>612</v>
      </c>
      <c r="I146" s="335"/>
      <c r="J146" s="335">
        <v>1</v>
      </c>
      <c r="K146" s="1191" t="s">
        <v>857</v>
      </c>
      <c r="L146" s="335" t="s">
        <v>265</v>
      </c>
      <c r="M146" s="335" t="s">
        <v>266</v>
      </c>
      <c r="N146" s="335" t="s">
        <v>597</v>
      </c>
      <c r="O146" s="1047">
        <v>43995.32</v>
      </c>
      <c r="P146" s="339">
        <v>5</v>
      </c>
      <c r="Q146" s="967">
        <v>0</v>
      </c>
      <c r="R146" s="967">
        <f>IF(P146=0,"N/A",+Q146/12)</f>
        <v>0</v>
      </c>
      <c r="S146" s="1195">
        <v>5</v>
      </c>
      <c r="T146" s="1195"/>
      <c r="U146" s="967">
        <v>43995.32</v>
      </c>
      <c r="V146" s="967">
        <f t="shared" si="3"/>
        <v>0</v>
      </c>
    </row>
    <row r="147" spans="4:22" ht="15" x14ac:dyDescent="0.2">
      <c r="D147" s="966">
        <v>131</v>
      </c>
      <c r="E147" s="334">
        <v>38880</v>
      </c>
      <c r="F147" s="1171" t="s">
        <v>214</v>
      </c>
      <c r="G147" s="335">
        <v>61</v>
      </c>
      <c r="H147" s="335">
        <v>612</v>
      </c>
      <c r="I147" s="335"/>
      <c r="J147" s="335">
        <v>1</v>
      </c>
      <c r="K147" s="1191" t="s">
        <v>267</v>
      </c>
      <c r="L147" s="335"/>
      <c r="M147" s="335" t="s">
        <v>268</v>
      </c>
      <c r="N147" s="335" t="s">
        <v>597</v>
      </c>
      <c r="O147" s="1047">
        <v>18241</v>
      </c>
      <c r="P147" s="339">
        <v>5</v>
      </c>
      <c r="Q147" s="967">
        <v>0</v>
      </c>
      <c r="R147" s="967">
        <f>IF(P147=0,"N/A",+Q147/12)</f>
        <v>0</v>
      </c>
      <c r="S147" s="1195">
        <v>5</v>
      </c>
      <c r="T147" s="1195"/>
      <c r="U147" s="967">
        <v>18241</v>
      </c>
      <c r="V147" s="967">
        <f t="shared" si="3"/>
        <v>0</v>
      </c>
    </row>
    <row r="148" spans="4:22" ht="15" x14ac:dyDescent="0.2">
      <c r="D148" s="966">
        <v>132</v>
      </c>
      <c r="E148" s="334">
        <v>36885</v>
      </c>
      <c r="F148" s="1171" t="s">
        <v>214</v>
      </c>
      <c r="G148" s="335">
        <v>61</v>
      </c>
      <c r="H148" s="335">
        <v>614</v>
      </c>
      <c r="I148" s="335"/>
      <c r="J148" s="335">
        <v>1</v>
      </c>
      <c r="K148" s="1191" t="s">
        <v>718</v>
      </c>
      <c r="L148" s="335"/>
      <c r="M148" s="335" t="s">
        <v>72</v>
      </c>
      <c r="N148" s="335" t="s">
        <v>597</v>
      </c>
      <c r="O148" s="1047">
        <v>18675</v>
      </c>
      <c r="P148" s="339">
        <v>3</v>
      </c>
      <c r="Q148" s="962"/>
      <c r="R148" s="962"/>
      <c r="S148" s="1181">
        <v>3</v>
      </c>
      <c r="T148" s="1181"/>
      <c r="U148" s="962">
        <v>18675</v>
      </c>
      <c r="V148" s="962">
        <f t="shared" si="3"/>
        <v>0</v>
      </c>
    </row>
    <row r="149" spans="4:22" ht="15" x14ac:dyDescent="0.2">
      <c r="D149" s="966">
        <v>133</v>
      </c>
      <c r="E149" s="334">
        <v>36886</v>
      </c>
      <c r="F149" s="1171" t="s">
        <v>214</v>
      </c>
      <c r="G149" s="335">
        <v>61</v>
      </c>
      <c r="H149" s="335">
        <v>614</v>
      </c>
      <c r="I149" s="335"/>
      <c r="J149" s="335">
        <v>1</v>
      </c>
      <c r="K149" s="1191" t="s">
        <v>718</v>
      </c>
      <c r="L149" s="335"/>
      <c r="M149" s="335" t="s">
        <v>72</v>
      </c>
      <c r="N149" s="335" t="s">
        <v>597</v>
      </c>
      <c r="O149" s="1047">
        <v>21590</v>
      </c>
      <c r="P149" s="339">
        <v>3</v>
      </c>
      <c r="Q149" s="962"/>
      <c r="R149" s="962"/>
      <c r="S149" s="1181">
        <v>3</v>
      </c>
      <c r="T149" s="1181"/>
      <c r="U149" s="962">
        <v>21590</v>
      </c>
      <c r="V149" s="962">
        <f t="shared" si="3"/>
        <v>0</v>
      </c>
    </row>
    <row r="150" spans="4:22" ht="15" x14ac:dyDescent="0.2">
      <c r="D150" s="966">
        <v>134</v>
      </c>
      <c r="E150" s="334">
        <v>36883</v>
      </c>
      <c r="F150" s="1171" t="s">
        <v>214</v>
      </c>
      <c r="G150" s="335">
        <v>61</v>
      </c>
      <c r="H150" s="335">
        <v>617</v>
      </c>
      <c r="I150" s="335"/>
      <c r="J150" s="335">
        <v>1</v>
      </c>
      <c r="K150" s="1191" t="s">
        <v>182</v>
      </c>
      <c r="L150" s="335"/>
      <c r="M150" s="335" t="s">
        <v>256</v>
      </c>
      <c r="N150" s="335" t="s">
        <v>597</v>
      </c>
      <c r="O150" s="1047">
        <v>1382.4</v>
      </c>
      <c r="P150" s="339">
        <v>10</v>
      </c>
      <c r="Q150" s="962"/>
      <c r="R150" s="962"/>
      <c r="S150" s="1181">
        <v>10</v>
      </c>
      <c r="T150" s="1181"/>
      <c r="U150" s="962">
        <v>1382.4</v>
      </c>
      <c r="V150" s="962">
        <f t="shared" si="3"/>
        <v>0</v>
      </c>
    </row>
    <row r="151" spans="4:22" ht="15" x14ac:dyDescent="0.2">
      <c r="D151" s="966">
        <v>135</v>
      </c>
      <c r="E151" s="334">
        <v>40093</v>
      </c>
      <c r="F151" s="1171" t="s">
        <v>214</v>
      </c>
      <c r="G151" s="335">
        <v>61</v>
      </c>
      <c r="H151" s="335">
        <v>614</v>
      </c>
      <c r="I151" s="335"/>
      <c r="J151" s="335">
        <v>1</v>
      </c>
      <c r="K151" s="1191" t="s">
        <v>30</v>
      </c>
      <c r="L151" s="751"/>
      <c r="M151" s="751"/>
      <c r="N151" s="335" t="s">
        <v>247</v>
      </c>
      <c r="O151" s="1047">
        <v>1699.99</v>
      </c>
      <c r="P151" s="339">
        <v>10</v>
      </c>
      <c r="Q151" s="340">
        <f>IF(P151=0,"N/A",+O151/P151)</f>
        <v>169.999</v>
      </c>
      <c r="R151" s="1675">
        <f>IF(P151=0,"N/A",+Q151/12)</f>
        <v>14.166583333333334</v>
      </c>
      <c r="S151" s="1172">
        <v>7</v>
      </c>
      <c r="T151" s="1172">
        <v>6</v>
      </c>
      <c r="U151" s="340">
        <f>IF(P151=0,"N/A",+Q151*S151+R151*T151)</f>
        <v>1274.9924999999998</v>
      </c>
      <c r="V151" s="340">
        <f t="shared" si="3"/>
        <v>424.99750000000017</v>
      </c>
    </row>
    <row r="152" spans="4:22" ht="15" x14ac:dyDescent="0.2">
      <c r="D152" s="966">
        <v>136</v>
      </c>
      <c r="E152" s="334">
        <v>36846</v>
      </c>
      <c r="F152" s="1171" t="s">
        <v>214</v>
      </c>
      <c r="G152" s="335">
        <v>61</v>
      </c>
      <c r="H152" s="335">
        <v>617</v>
      </c>
      <c r="I152" s="335"/>
      <c r="J152" s="335">
        <v>4</v>
      </c>
      <c r="K152" s="1191" t="s">
        <v>711</v>
      </c>
      <c r="L152" s="335"/>
      <c r="M152" s="335"/>
      <c r="N152" s="335" t="s">
        <v>247</v>
      </c>
      <c r="O152" s="1047">
        <v>2289</v>
      </c>
      <c r="P152" s="339">
        <v>10</v>
      </c>
      <c r="Q152" s="962"/>
      <c r="R152" s="962"/>
      <c r="S152" s="1181">
        <v>10</v>
      </c>
      <c r="T152" s="1181"/>
      <c r="U152" s="962">
        <v>2289</v>
      </c>
      <c r="V152" s="962">
        <f t="shared" si="3"/>
        <v>0</v>
      </c>
    </row>
    <row r="153" spans="4:22" ht="15" x14ac:dyDescent="0.2">
      <c r="D153" s="966">
        <v>137</v>
      </c>
      <c r="E153" s="334">
        <v>36846</v>
      </c>
      <c r="F153" s="1171" t="s">
        <v>214</v>
      </c>
      <c r="G153" s="335">
        <v>61</v>
      </c>
      <c r="H153" s="335">
        <v>617</v>
      </c>
      <c r="I153" s="335"/>
      <c r="J153" s="335">
        <v>1</v>
      </c>
      <c r="K153" s="1191" t="s">
        <v>21</v>
      </c>
      <c r="L153" s="335"/>
      <c r="M153" s="335"/>
      <c r="N153" s="335" t="s">
        <v>247</v>
      </c>
      <c r="O153" s="1047">
        <v>5000</v>
      </c>
      <c r="P153" s="339">
        <v>10</v>
      </c>
      <c r="Q153" s="962"/>
      <c r="R153" s="962"/>
      <c r="S153" s="1181">
        <v>10</v>
      </c>
      <c r="T153" s="1181"/>
      <c r="U153" s="962">
        <v>5000</v>
      </c>
      <c r="V153" s="962">
        <f t="shared" si="3"/>
        <v>0</v>
      </c>
    </row>
    <row r="154" spans="4:22" ht="30" x14ac:dyDescent="0.2">
      <c r="D154" s="966">
        <v>138</v>
      </c>
      <c r="E154" s="334">
        <v>36846</v>
      </c>
      <c r="F154" s="1171" t="s">
        <v>214</v>
      </c>
      <c r="G154" s="335">
        <v>61</v>
      </c>
      <c r="H154" s="335">
        <v>617</v>
      </c>
      <c r="I154" s="335">
        <v>35179</v>
      </c>
      <c r="J154" s="335">
        <v>1</v>
      </c>
      <c r="K154" s="1191" t="s">
        <v>232</v>
      </c>
      <c r="L154" s="335"/>
      <c r="M154" s="335"/>
      <c r="N154" s="335" t="s">
        <v>247</v>
      </c>
      <c r="O154" s="1047">
        <v>1382.4</v>
      </c>
      <c r="P154" s="339">
        <v>10</v>
      </c>
      <c r="Q154" s="962"/>
      <c r="R154" s="962"/>
      <c r="S154" s="1181">
        <v>10</v>
      </c>
      <c r="T154" s="1181"/>
      <c r="U154" s="962">
        <v>1382.4</v>
      </c>
      <c r="V154" s="962">
        <f t="shared" si="3"/>
        <v>0</v>
      </c>
    </row>
    <row r="155" spans="4:22" ht="15" x14ac:dyDescent="0.2">
      <c r="D155" s="966">
        <v>139</v>
      </c>
      <c r="E155" s="334">
        <v>36846</v>
      </c>
      <c r="F155" s="1171" t="s">
        <v>214</v>
      </c>
      <c r="G155" s="335">
        <v>61</v>
      </c>
      <c r="H155" s="335">
        <v>617</v>
      </c>
      <c r="I155" s="335">
        <v>126862</v>
      </c>
      <c r="J155" s="335">
        <v>1</v>
      </c>
      <c r="K155" s="1191" t="s">
        <v>248</v>
      </c>
      <c r="L155" s="335"/>
      <c r="M155" s="335"/>
      <c r="N155" s="335" t="s">
        <v>247</v>
      </c>
      <c r="O155" s="1047">
        <v>500</v>
      </c>
      <c r="P155" s="339">
        <v>10</v>
      </c>
      <c r="Q155" s="962"/>
      <c r="R155" s="962"/>
      <c r="S155" s="1181">
        <v>10</v>
      </c>
      <c r="T155" s="1181"/>
      <c r="U155" s="962">
        <v>500</v>
      </c>
      <c r="V155" s="962">
        <f t="shared" si="3"/>
        <v>0</v>
      </c>
    </row>
    <row r="156" spans="4:22" ht="15" x14ac:dyDescent="0.2">
      <c r="D156" s="966">
        <v>140</v>
      </c>
      <c r="E156" s="334">
        <v>36846</v>
      </c>
      <c r="F156" s="1171" t="s">
        <v>214</v>
      </c>
      <c r="G156" s="335">
        <v>61</v>
      </c>
      <c r="H156" s="335">
        <v>617</v>
      </c>
      <c r="I156" s="335"/>
      <c r="J156" s="335">
        <v>1</v>
      </c>
      <c r="K156" s="1191" t="s">
        <v>25</v>
      </c>
      <c r="L156" s="335"/>
      <c r="M156" s="335" t="s">
        <v>19</v>
      </c>
      <c r="N156" s="335" t="s">
        <v>247</v>
      </c>
      <c r="O156" s="1047">
        <v>6960</v>
      </c>
      <c r="P156" s="339">
        <v>10</v>
      </c>
      <c r="Q156" s="962"/>
      <c r="R156" s="962"/>
      <c r="S156" s="1181">
        <v>10</v>
      </c>
      <c r="T156" s="1181"/>
      <c r="U156" s="962">
        <v>6960</v>
      </c>
      <c r="V156" s="962">
        <f t="shared" si="3"/>
        <v>0</v>
      </c>
    </row>
    <row r="157" spans="4:22" ht="30" x14ac:dyDescent="0.2">
      <c r="D157" s="966">
        <v>141</v>
      </c>
      <c r="E157" s="334">
        <v>36846</v>
      </c>
      <c r="F157" s="1171" t="s">
        <v>214</v>
      </c>
      <c r="G157" s="335">
        <v>61</v>
      </c>
      <c r="H157" s="335">
        <v>617</v>
      </c>
      <c r="I157" s="335"/>
      <c r="J157" s="335">
        <v>2</v>
      </c>
      <c r="K157" s="1191" t="s">
        <v>414</v>
      </c>
      <c r="L157" s="335"/>
      <c r="M157" s="335"/>
      <c r="N157" s="335" t="s">
        <v>247</v>
      </c>
      <c r="O157" s="1047">
        <v>1200</v>
      </c>
      <c r="P157" s="339">
        <v>10</v>
      </c>
      <c r="Q157" s="962"/>
      <c r="R157" s="962"/>
      <c r="S157" s="1181">
        <v>10</v>
      </c>
      <c r="T157" s="1181"/>
      <c r="U157" s="962">
        <v>1200</v>
      </c>
      <c r="V157" s="962">
        <f t="shared" si="3"/>
        <v>0</v>
      </c>
    </row>
    <row r="158" spans="4:22" ht="15" x14ac:dyDescent="0.2">
      <c r="D158" s="966">
        <v>142</v>
      </c>
      <c r="E158" s="334">
        <v>36846</v>
      </c>
      <c r="F158" s="1171" t="s">
        <v>214</v>
      </c>
      <c r="G158" s="335">
        <v>61</v>
      </c>
      <c r="H158" s="335">
        <v>617</v>
      </c>
      <c r="I158" s="335"/>
      <c r="J158" s="335">
        <v>1</v>
      </c>
      <c r="K158" s="1191" t="s">
        <v>250</v>
      </c>
      <c r="L158" s="335"/>
      <c r="M158" s="335" t="s">
        <v>68</v>
      </c>
      <c r="N158" s="335" t="s">
        <v>247</v>
      </c>
      <c r="O158" s="1047">
        <v>850</v>
      </c>
      <c r="P158" s="339">
        <v>10</v>
      </c>
      <c r="Q158" s="962"/>
      <c r="R158" s="962"/>
      <c r="S158" s="1181">
        <v>10</v>
      </c>
      <c r="T158" s="1181"/>
      <c r="U158" s="962">
        <v>850</v>
      </c>
      <c r="V158" s="962">
        <f t="shared" si="3"/>
        <v>0</v>
      </c>
    </row>
    <row r="159" spans="4:22" ht="15" x14ac:dyDescent="0.2">
      <c r="D159" s="966">
        <v>143</v>
      </c>
      <c r="E159" s="334">
        <v>36883</v>
      </c>
      <c r="F159" s="1171" t="s">
        <v>214</v>
      </c>
      <c r="G159" s="335">
        <v>61</v>
      </c>
      <c r="H159" s="335">
        <v>617</v>
      </c>
      <c r="I159" s="335"/>
      <c r="J159" s="335">
        <v>1</v>
      </c>
      <c r="K159" s="1191" t="s">
        <v>251</v>
      </c>
      <c r="L159" s="335"/>
      <c r="M159" s="335" t="s">
        <v>252</v>
      </c>
      <c r="N159" s="335" t="s">
        <v>247</v>
      </c>
      <c r="O159" s="1047">
        <v>2915</v>
      </c>
      <c r="P159" s="339">
        <v>10</v>
      </c>
      <c r="Q159" s="962"/>
      <c r="R159" s="962"/>
      <c r="S159" s="1181">
        <v>5</v>
      </c>
      <c r="T159" s="1181"/>
      <c r="U159" s="962">
        <v>2915</v>
      </c>
      <c r="V159" s="962">
        <f t="shared" si="3"/>
        <v>0</v>
      </c>
    </row>
    <row r="160" spans="4:22" ht="15" x14ac:dyDescent="0.2">
      <c r="D160" s="966">
        <v>144</v>
      </c>
      <c r="E160" s="334">
        <v>36883</v>
      </c>
      <c r="F160" s="1171" t="s">
        <v>214</v>
      </c>
      <c r="G160" s="335">
        <v>61</v>
      </c>
      <c r="H160" s="335">
        <v>617</v>
      </c>
      <c r="I160" s="335"/>
      <c r="J160" s="335">
        <v>1</v>
      </c>
      <c r="K160" s="1191" t="s">
        <v>253</v>
      </c>
      <c r="L160" s="335"/>
      <c r="M160" s="335"/>
      <c r="N160" s="335" t="s">
        <v>247</v>
      </c>
      <c r="O160" s="1047">
        <v>3431.93</v>
      </c>
      <c r="P160" s="339">
        <v>10</v>
      </c>
      <c r="Q160" s="962"/>
      <c r="R160" s="962"/>
      <c r="S160" s="1181">
        <v>10</v>
      </c>
      <c r="T160" s="1181"/>
      <c r="U160" s="962">
        <v>3431.93</v>
      </c>
      <c r="V160" s="962">
        <f t="shared" si="3"/>
        <v>0</v>
      </c>
    </row>
    <row r="161" spans="4:23" ht="15" x14ac:dyDescent="0.2">
      <c r="D161" s="966">
        <v>145</v>
      </c>
      <c r="E161" s="334">
        <v>36883</v>
      </c>
      <c r="F161" s="1171" t="s">
        <v>214</v>
      </c>
      <c r="G161" s="335">
        <v>61</v>
      </c>
      <c r="H161" s="335">
        <v>617</v>
      </c>
      <c r="I161" s="335">
        <v>35049</v>
      </c>
      <c r="J161" s="335">
        <v>2</v>
      </c>
      <c r="K161" s="1191" t="s">
        <v>254</v>
      </c>
      <c r="L161" s="335"/>
      <c r="M161" s="335"/>
      <c r="N161" s="335" t="s">
        <v>247</v>
      </c>
      <c r="O161" s="1047">
        <v>900</v>
      </c>
      <c r="P161" s="339">
        <v>10</v>
      </c>
      <c r="Q161" s="962"/>
      <c r="R161" s="962"/>
      <c r="S161" s="1181">
        <v>10</v>
      </c>
      <c r="T161" s="1181"/>
      <c r="U161" s="962">
        <v>900</v>
      </c>
      <c r="V161" s="962">
        <f t="shared" si="3"/>
        <v>0</v>
      </c>
    </row>
    <row r="162" spans="4:23" ht="15" x14ac:dyDescent="0.2">
      <c r="D162" s="966">
        <v>146</v>
      </c>
      <c r="E162" s="334">
        <v>36883</v>
      </c>
      <c r="F162" s="1171" t="s">
        <v>214</v>
      </c>
      <c r="G162" s="335">
        <v>61</v>
      </c>
      <c r="H162" s="335">
        <v>617</v>
      </c>
      <c r="I162" s="335">
        <v>35182</v>
      </c>
      <c r="J162" s="335">
        <v>1</v>
      </c>
      <c r="K162" s="1191" t="s">
        <v>25</v>
      </c>
      <c r="L162" s="335"/>
      <c r="M162" s="335" t="s">
        <v>81</v>
      </c>
      <c r="N162" s="335" t="s">
        <v>255</v>
      </c>
      <c r="O162" s="1047">
        <v>6960</v>
      </c>
      <c r="P162" s="339">
        <v>10</v>
      </c>
      <c r="Q162" s="962"/>
      <c r="R162" s="962"/>
      <c r="S162" s="1181">
        <v>10</v>
      </c>
      <c r="T162" s="1181"/>
      <c r="U162" s="962">
        <v>6960</v>
      </c>
      <c r="V162" s="962">
        <f t="shared" si="3"/>
        <v>0</v>
      </c>
    </row>
    <row r="163" spans="4:23" ht="15" x14ac:dyDescent="0.2">
      <c r="D163" s="966">
        <v>147</v>
      </c>
      <c r="E163" s="334">
        <v>36883</v>
      </c>
      <c r="F163" s="1171" t="s">
        <v>214</v>
      </c>
      <c r="G163" s="335">
        <v>61</v>
      </c>
      <c r="H163" s="335">
        <v>617</v>
      </c>
      <c r="I163" s="335">
        <v>13183</v>
      </c>
      <c r="J163" s="335">
        <v>1</v>
      </c>
      <c r="K163" s="1191" t="s">
        <v>25</v>
      </c>
      <c r="L163" s="335"/>
      <c r="M163" s="335" t="s">
        <v>81</v>
      </c>
      <c r="N163" s="335" t="s">
        <v>255</v>
      </c>
      <c r="O163" s="1047">
        <v>6960</v>
      </c>
      <c r="P163" s="339">
        <v>10</v>
      </c>
      <c r="Q163" s="962"/>
      <c r="R163" s="962"/>
      <c r="S163" s="1181">
        <v>10</v>
      </c>
      <c r="T163" s="1181"/>
      <c r="U163" s="962">
        <v>6960</v>
      </c>
      <c r="V163" s="962">
        <f t="shared" si="3"/>
        <v>0</v>
      </c>
    </row>
    <row r="164" spans="4:23" ht="15" x14ac:dyDescent="0.2">
      <c r="D164" s="966">
        <v>148</v>
      </c>
      <c r="E164" s="334">
        <v>36883</v>
      </c>
      <c r="F164" s="1171" t="s">
        <v>214</v>
      </c>
      <c r="G164" s="335">
        <v>61</v>
      </c>
      <c r="H164" s="335">
        <v>617</v>
      </c>
      <c r="I164" s="335">
        <v>35180</v>
      </c>
      <c r="J164" s="335">
        <v>1</v>
      </c>
      <c r="K164" s="1191" t="s">
        <v>25</v>
      </c>
      <c r="L164" s="335"/>
      <c r="M164" s="335" t="s">
        <v>81</v>
      </c>
      <c r="N164" s="335" t="s">
        <v>255</v>
      </c>
      <c r="O164" s="1047">
        <v>6960</v>
      </c>
      <c r="P164" s="339">
        <v>10</v>
      </c>
      <c r="Q164" s="962"/>
      <c r="R164" s="962"/>
      <c r="S164" s="1181">
        <v>10</v>
      </c>
      <c r="T164" s="1181"/>
      <c r="U164" s="962">
        <v>6960</v>
      </c>
      <c r="V164" s="962">
        <f t="shared" si="3"/>
        <v>0</v>
      </c>
    </row>
    <row r="165" spans="4:23" ht="15" x14ac:dyDescent="0.2">
      <c r="D165" s="966">
        <v>149</v>
      </c>
      <c r="E165" s="334">
        <v>36883</v>
      </c>
      <c r="F165" s="1171" t="s">
        <v>214</v>
      </c>
      <c r="G165" s="335">
        <v>61</v>
      </c>
      <c r="H165" s="335">
        <v>617</v>
      </c>
      <c r="I165" s="335"/>
      <c r="J165" s="335">
        <v>2</v>
      </c>
      <c r="K165" s="1191" t="s">
        <v>85</v>
      </c>
      <c r="L165" s="335"/>
      <c r="M165" s="335"/>
      <c r="N165" s="335" t="s">
        <v>255</v>
      </c>
      <c r="O165" s="1047">
        <v>2770.87</v>
      </c>
      <c r="P165" s="339">
        <v>10</v>
      </c>
      <c r="Q165" s="962"/>
      <c r="R165" s="962"/>
      <c r="S165" s="1181">
        <v>10</v>
      </c>
      <c r="T165" s="1181"/>
      <c r="U165" s="962">
        <v>2770.87</v>
      </c>
      <c r="V165" s="962">
        <f t="shared" si="3"/>
        <v>0</v>
      </c>
    </row>
    <row r="166" spans="4:23" ht="30" x14ac:dyDescent="0.2">
      <c r="D166" s="966">
        <v>150</v>
      </c>
      <c r="E166" s="334">
        <v>36883</v>
      </c>
      <c r="F166" s="1171" t="s">
        <v>214</v>
      </c>
      <c r="G166" s="335">
        <v>61</v>
      </c>
      <c r="H166" s="335">
        <v>617</v>
      </c>
      <c r="I166" s="335"/>
      <c r="J166" s="335">
        <v>2</v>
      </c>
      <c r="K166" s="1191" t="s">
        <v>249</v>
      </c>
      <c r="L166" s="335"/>
      <c r="M166" s="335"/>
      <c r="N166" s="335" t="s">
        <v>255</v>
      </c>
      <c r="O166" s="1047">
        <v>1200</v>
      </c>
      <c r="P166" s="339">
        <v>10</v>
      </c>
      <c r="Q166" s="962"/>
      <c r="R166" s="962"/>
      <c r="S166" s="1181">
        <v>10</v>
      </c>
      <c r="T166" s="1181"/>
      <c r="U166" s="962">
        <v>1200</v>
      </c>
      <c r="V166" s="962">
        <f t="shared" si="3"/>
        <v>0</v>
      </c>
      <c r="W166" s="1271"/>
    </row>
    <row r="167" spans="4:23" ht="15" x14ac:dyDescent="0.2">
      <c r="D167" s="966">
        <v>151</v>
      </c>
      <c r="E167" s="334">
        <v>36883</v>
      </c>
      <c r="F167" s="1171" t="s">
        <v>214</v>
      </c>
      <c r="G167" s="335">
        <v>61</v>
      </c>
      <c r="H167" s="335">
        <v>617</v>
      </c>
      <c r="I167" s="335"/>
      <c r="J167" s="335">
        <v>1</v>
      </c>
      <c r="K167" s="1191" t="s">
        <v>233</v>
      </c>
      <c r="L167" s="335"/>
      <c r="M167" s="335"/>
      <c r="N167" s="335" t="s">
        <v>255</v>
      </c>
      <c r="O167" s="1047">
        <v>3500</v>
      </c>
      <c r="P167" s="339">
        <v>10</v>
      </c>
      <c r="Q167" s="962"/>
      <c r="R167" s="962"/>
      <c r="S167" s="1181">
        <v>10</v>
      </c>
      <c r="T167" s="1181"/>
      <c r="U167" s="962">
        <v>3500</v>
      </c>
      <c r="V167" s="962">
        <f t="shared" si="3"/>
        <v>0</v>
      </c>
    </row>
    <row r="168" spans="4:23" ht="15" x14ac:dyDescent="0.2">
      <c r="D168" s="966">
        <v>152</v>
      </c>
      <c r="E168" s="334">
        <v>36889</v>
      </c>
      <c r="F168" s="1171" t="s">
        <v>214</v>
      </c>
      <c r="G168" s="335">
        <v>61</v>
      </c>
      <c r="H168" s="335">
        <v>617</v>
      </c>
      <c r="I168" s="335"/>
      <c r="J168" s="335">
        <v>1</v>
      </c>
      <c r="K168" s="1191" t="s">
        <v>251</v>
      </c>
      <c r="L168" s="335"/>
      <c r="M168" s="335" t="s">
        <v>257</v>
      </c>
      <c r="N168" s="335" t="s">
        <v>255</v>
      </c>
      <c r="O168" s="1047">
        <v>2915</v>
      </c>
      <c r="P168" s="339">
        <v>10</v>
      </c>
      <c r="Q168" s="962"/>
      <c r="R168" s="962"/>
      <c r="S168" s="1181">
        <v>5</v>
      </c>
      <c r="T168" s="1181"/>
      <c r="U168" s="962">
        <v>2915</v>
      </c>
      <c r="V168" s="962">
        <f t="shared" si="3"/>
        <v>0</v>
      </c>
    </row>
    <row r="169" spans="4:23" ht="30" x14ac:dyDescent="0.2">
      <c r="D169" s="966">
        <v>153</v>
      </c>
      <c r="E169" s="334">
        <v>36889</v>
      </c>
      <c r="F169" s="1171" t="s">
        <v>214</v>
      </c>
      <c r="G169" s="335">
        <v>61</v>
      </c>
      <c r="H169" s="335">
        <v>617</v>
      </c>
      <c r="I169" s="335"/>
      <c r="J169" s="335">
        <v>2</v>
      </c>
      <c r="K169" s="1191" t="s">
        <v>258</v>
      </c>
      <c r="L169" s="335"/>
      <c r="M169" s="335"/>
      <c r="N169" s="335" t="s">
        <v>259</v>
      </c>
      <c r="O169" s="1047">
        <v>3132</v>
      </c>
      <c r="P169" s="339">
        <v>10</v>
      </c>
      <c r="Q169" s="962"/>
      <c r="R169" s="962"/>
      <c r="S169" s="1181">
        <v>10</v>
      </c>
      <c r="T169" s="1181"/>
      <c r="U169" s="962">
        <v>3132</v>
      </c>
      <c r="V169" s="962">
        <f t="shared" si="3"/>
        <v>0</v>
      </c>
    </row>
    <row r="170" spans="4:23" ht="30" x14ac:dyDescent="0.2">
      <c r="D170" s="966">
        <v>154</v>
      </c>
      <c r="E170" s="334">
        <v>36889</v>
      </c>
      <c r="F170" s="1171" t="s">
        <v>214</v>
      </c>
      <c r="G170" s="335">
        <v>61</v>
      </c>
      <c r="H170" s="335">
        <v>617</v>
      </c>
      <c r="I170" s="335"/>
      <c r="J170" s="335">
        <v>1</v>
      </c>
      <c r="K170" s="1191" t="s">
        <v>260</v>
      </c>
      <c r="L170" s="335"/>
      <c r="M170" s="335"/>
      <c r="N170" s="335" t="s">
        <v>259</v>
      </c>
      <c r="O170" s="1047">
        <v>2494</v>
      </c>
      <c r="P170" s="339">
        <v>10</v>
      </c>
      <c r="Q170" s="962"/>
      <c r="R170" s="962"/>
      <c r="S170" s="1181">
        <v>10</v>
      </c>
      <c r="T170" s="1181"/>
      <c r="U170" s="962">
        <v>2494</v>
      </c>
      <c r="V170" s="962">
        <f t="shared" si="3"/>
        <v>0</v>
      </c>
    </row>
    <row r="171" spans="4:23" ht="15" x14ac:dyDescent="0.2">
      <c r="D171" s="966">
        <v>155</v>
      </c>
      <c r="E171" s="334">
        <v>36889</v>
      </c>
      <c r="F171" s="1171" t="s">
        <v>214</v>
      </c>
      <c r="G171" s="335">
        <v>61</v>
      </c>
      <c r="H171" s="335">
        <v>617</v>
      </c>
      <c r="I171" s="335"/>
      <c r="J171" s="335">
        <v>1</v>
      </c>
      <c r="K171" s="1191" t="s">
        <v>261</v>
      </c>
      <c r="L171" s="335"/>
      <c r="M171" s="335"/>
      <c r="N171" s="335" t="s">
        <v>259</v>
      </c>
      <c r="O171" s="1047">
        <v>1200</v>
      </c>
      <c r="P171" s="339">
        <v>10</v>
      </c>
      <c r="Q171" s="962"/>
      <c r="R171" s="962"/>
      <c r="S171" s="1181">
        <v>10</v>
      </c>
      <c r="T171" s="1181"/>
      <c r="U171" s="962">
        <v>1200</v>
      </c>
      <c r="V171" s="962">
        <f t="shared" si="3"/>
        <v>0</v>
      </c>
    </row>
    <row r="172" spans="4:23" ht="15" x14ac:dyDescent="0.2">
      <c r="D172" s="966">
        <v>156</v>
      </c>
      <c r="E172" s="334">
        <v>36889</v>
      </c>
      <c r="F172" s="1171" t="s">
        <v>214</v>
      </c>
      <c r="G172" s="335">
        <v>61</v>
      </c>
      <c r="H172" s="335">
        <v>617</v>
      </c>
      <c r="I172" s="335"/>
      <c r="J172" s="335">
        <v>1</v>
      </c>
      <c r="K172" s="1191" t="s">
        <v>712</v>
      </c>
      <c r="L172" s="335"/>
      <c r="M172" s="335" t="s">
        <v>36</v>
      </c>
      <c r="N172" s="335" t="s">
        <v>259</v>
      </c>
      <c r="O172" s="1047">
        <v>117794.91</v>
      </c>
      <c r="P172" s="339">
        <v>10</v>
      </c>
      <c r="Q172" s="962"/>
      <c r="R172" s="962"/>
      <c r="S172" s="1181">
        <v>10</v>
      </c>
      <c r="T172" s="1181"/>
      <c r="U172" s="962">
        <v>117794.91</v>
      </c>
      <c r="V172" s="962">
        <f t="shared" si="3"/>
        <v>0</v>
      </c>
    </row>
    <row r="173" spans="4:23" ht="15" x14ac:dyDescent="0.2">
      <c r="D173" s="966">
        <v>157</v>
      </c>
      <c r="E173" s="334">
        <v>36889</v>
      </c>
      <c r="F173" s="1171" t="s">
        <v>214</v>
      </c>
      <c r="G173" s="335">
        <v>61</v>
      </c>
      <c r="H173" s="335">
        <v>617</v>
      </c>
      <c r="I173" s="335"/>
      <c r="J173" s="335">
        <v>1</v>
      </c>
      <c r="K173" s="1191" t="s">
        <v>176</v>
      </c>
      <c r="L173" s="335"/>
      <c r="M173" s="335"/>
      <c r="N173" s="335" t="s">
        <v>259</v>
      </c>
      <c r="O173" s="1047">
        <v>1382.4</v>
      </c>
      <c r="P173" s="339">
        <v>10</v>
      </c>
      <c r="Q173" s="962"/>
      <c r="R173" s="962"/>
      <c r="S173" s="1181">
        <v>10</v>
      </c>
      <c r="T173" s="1181"/>
      <c r="U173" s="962">
        <v>1382.4</v>
      </c>
      <c r="V173" s="962">
        <f t="shared" si="3"/>
        <v>0</v>
      </c>
    </row>
    <row r="174" spans="4:23" ht="15" x14ac:dyDescent="0.2">
      <c r="D174" s="966">
        <v>158</v>
      </c>
      <c r="E174" s="334">
        <v>36889</v>
      </c>
      <c r="F174" s="1171" t="s">
        <v>214</v>
      </c>
      <c r="G174" s="335">
        <v>61</v>
      </c>
      <c r="H174" s="335">
        <v>617</v>
      </c>
      <c r="I174" s="335"/>
      <c r="J174" s="335">
        <v>1</v>
      </c>
      <c r="K174" s="1191" t="s">
        <v>263</v>
      </c>
      <c r="L174" s="335"/>
      <c r="M174" s="335"/>
      <c r="N174" s="335" t="s">
        <v>259</v>
      </c>
      <c r="O174" s="1047">
        <v>200</v>
      </c>
      <c r="P174" s="339">
        <v>10</v>
      </c>
      <c r="Q174" s="962"/>
      <c r="R174" s="962"/>
      <c r="S174" s="1181">
        <v>10</v>
      </c>
      <c r="T174" s="1181"/>
      <c r="U174" s="962">
        <v>200</v>
      </c>
      <c r="V174" s="962">
        <f t="shared" si="3"/>
        <v>0</v>
      </c>
    </row>
    <row r="175" spans="4:23" ht="33.75" customHeight="1" x14ac:dyDescent="0.2">
      <c r="D175" s="966">
        <v>159</v>
      </c>
      <c r="E175" s="334">
        <v>36889</v>
      </c>
      <c r="F175" s="1171" t="s">
        <v>214</v>
      </c>
      <c r="G175" s="335">
        <v>61</v>
      </c>
      <c r="H175" s="335">
        <v>617</v>
      </c>
      <c r="I175" s="335"/>
      <c r="J175" s="335">
        <v>1</v>
      </c>
      <c r="K175" s="1191" t="s">
        <v>1576</v>
      </c>
      <c r="L175" s="335"/>
      <c r="M175" s="335" t="s">
        <v>269</v>
      </c>
      <c r="N175" s="335" t="s">
        <v>270</v>
      </c>
      <c r="O175" s="1047">
        <v>1200</v>
      </c>
      <c r="P175" s="339">
        <v>10</v>
      </c>
      <c r="Q175" s="962"/>
      <c r="R175" s="962"/>
      <c r="S175" s="1181">
        <v>10</v>
      </c>
      <c r="T175" s="1181"/>
      <c r="U175" s="962">
        <v>1200</v>
      </c>
      <c r="V175" s="962">
        <f t="shared" si="3"/>
        <v>0</v>
      </c>
    </row>
    <row r="176" spans="4:23" ht="15" x14ac:dyDescent="0.2">
      <c r="D176" s="966">
        <v>160</v>
      </c>
      <c r="E176" s="334">
        <v>36889</v>
      </c>
      <c r="F176" s="1171" t="s">
        <v>214</v>
      </c>
      <c r="G176" s="335">
        <v>61</v>
      </c>
      <c r="H176" s="335">
        <v>617</v>
      </c>
      <c r="I176" s="335">
        <v>35160</v>
      </c>
      <c r="J176" s="335">
        <v>1</v>
      </c>
      <c r="K176" s="1191" t="s">
        <v>230</v>
      </c>
      <c r="L176" s="335"/>
      <c r="M176" s="335"/>
      <c r="N176" s="335" t="s">
        <v>270</v>
      </c>
      <c r="O176" s="1047">
        <v>400</v>
      </c>
      <c r="P176" s="339">
        <v>10</v>
      </c>
      <c r="Q176" s="962"/>
      <c r="R176" s="962"/>
      <c r="S176" s="1181">
        <v>10</v>
      </c>
      <c r="T176" s="1181"/>
      <c r="U176" s="962">
        <v>400</v>
      </c>
      <c r="V176" s="962">
        <f t="shared" si="3"/>
        <v>0</v>
      </c>
    </row>
    <row r="177" spans="4:24" ht="15" x14ac:dyDescent="0.2">
      <c r="D177" s="966">
        <v>161</v>
      </c>
      <c r="E177" s="334">
        <v>36889</v>
      </c>
      <c r="F177" s="1171" t="s">
        <v>214</v>
      </c>
      <c r="G177" s="335">
        <v>61</v>
      </c>
      <c r="H177" s="335">
        <v>617</v>
      </c>
      <c r="I177" s="335">
        <v>35241</v>
      </c>
      <c r="J177" s="335">
        <v>1</v>
      </c>
      <c r="K177" s="1191" t="s">
        <v>271</v>
      </c>
      <c r="L177" s="335"/>
      <c r="M177" s="335"/>
      <c r="N177" s="335" t="s">
        <v>270</v>
      </c>
      <c r="O177" s="1047">
        <v>400</v>
      </c>
      <c r="P177" s="339">
        <v>10</v>
      </c>
      <c r="Q177" s="962"/>
      <c r="R177" s="962"/>
      <c r="S177" s="1181">
        <v>10</v>
      </c>
      <c r="T177" s="1181"/>
      <c r="U177" s="962">
        <v>400</v>
      </c>
      <c r="V177" s="962">
        <f t="shared" si="3"/>
        <v>0</v>
      </c>
    </row>
    <row r="178" spans="4:24" ht="15" x14ac:dyDescent="0.2">
      <c r="D178" s="966">
        <v>162</v>
      </c>
      <c r="E178" s="334">
        <v>36889</v>
      </c>
      <c r="F178" s="1171" t="s">
        <v>214</v>
      </c>
      <c r="G178" s="335">
        <v>61</v>
      </c>
      <c r="H178" s="335">
        <v>617</v>
      </c>
      <c r="I178" s="335">
        <v>35047</v>
      </c>
      <c r="J178" s="335">
        <v>1</v>
      </c>
      <c r="K178" s="1191" t="s">
        <v>271</v>
      </c>
      <c r="L178" s="335"/>
      <c r="M178" s="335"/>
      <c r="N178" s="335" t="s">
        <v>270</v>
      </c>
      <c r="O178" s="1047">
        <v>400</v>
      </c>
      <c r="P178" s="339">
        <v>10</v>
      </c>
      <c r="Q178" s="962"/>
      <c r="R178" s="962"/>
      <c r="S178" s="1181">
        <v>10</v>
      </c>
      <c r="T178" s="1181"/>
      <c r="U178" s="962">
        <v>400</v>
      </c>
      <c r="V178" s="962">
        <f t="shared" si="3"/>
        <v>0</v>
      </c>
    </row>
    <row r="179" spans="4:24" ht="15" x14ac:dyDescent="0.2">
      <c r="D179" s="966">
        <v>163</v>
      </c>
      <c r="E179" s="334">
        <v>36889</v>
      </c>
      <c r="F179" s="1171" t="s">
        <v>214</v>
      </c>
      <c r="G179" s="335">
        <v>61</v>
      </c>
      <c r="H179" s="335">
        <v>617</v>
      </c>
      <c r="I179" s="335">
        <v>35269</v>
      </c>
      <c r="J179" s="335">
        <v>1</v>
      </c>
      <c r="K179" s="1191" t="s">
        <v>271</v>
      </c>
      <c r="L179" s="335"/>
      <c r="M179" s="335"/>
      <c r="N179" s="335" t="s">
        <v>270</v>
      </c>
      <c r="O179" s="1047">
        <v>400</v>
      </c>
      <c r="P179" s="339">
        <v>10</v>
      </c>
      <c r="Q179" s="962"/>
      <c r="R179" s="962"/>
      <c r="S179" s="1181">
        <v>10</v>
      </c>
      <c r="T179" s="1181"/>
      <c r="U179" s="962">
        <v>400</v>
      </c>
      <c r="V179" s="962">
        <f t="shared" si="3"/>
        <v>0</v>
      </c>
    </row>
    <row r="180" spans="4:24" ht="15" x14ac:dyDescent="0.2">
      <c r="D180" s="966">
        <v>164</v>
      </c>
      <c r="E180" s="334">
        <v>36889</v>
      </c>
      <c r="F180" s="1171" t="s">
        <v>214</v>
      </c>
      <c r="G180" s="335">
        <v>61</v>
      </c>
      <c r="H180" s="335">
        <v>617</v>
      </c>
      <c r="I180" s="335">
        <v>127991</v>
      </c>
      <c r="J180" s="335">
        <v>1</v>
      </c>
      <c r="K180" s="1191" t="s">
        <v>85</v>
      </c>
      <c r="L180" s="335"/>
      <c r="M180" s="335"/>
      <c r="N180" s="335" t="s">
        <v>270</v>
      </c>
      <c r="O180" s="1047">
        <v>2770.87</v>
      </c>
      <c r="P180" s="339">
        <v>10</v>
      </c>
      <c r="Q180" s="962"/>
      <c r="R180" s="962"/>
      <c r="S180" s="1181">
        <v>10</v>
      </c>
      <c r="T180" s="1181"/>
      <c r="U180" s="962">
        <v>2770.87</v>
      </c>
      <c r="V180" s="962">
        <f t="shared" si="3"/>
        <v>0</v>
      </c>
    </row>
    <row r="181" spans="4:24" ht="15" x14ac:dyDescent="0.2">
      <c r="D181" s="966">
        <v>165</v>
      </c>
      <c r="E181" s="334">
        <v>36889</v>
      </c>
      <c r="F181" s="1171" t="s">
        <v>214</v>
      </c>
      <c r="G181" s="335">
        <v>61</v>
      </c>
      <c r="H181" s="335">
        <v>617</v>
      </c>
      <c r="I181" s="335">
        <v>35164</v>
      </c>
      <c r="J181" s="335">
        <v>1</v>
      </c>
      <c r="K181" s="1191" t="s">
        <v>85</v>
      </c>
      <c r="L181" s="335"/>
      <c r="M181" s="335"/>
      <c r="N181" s="335" t="s">
        <v>270</v>
      </c>
      <c r="O181" s="1047">
        <v>2770.87</v>
      </c>
      <c r="P181" s="339">
        <v>10</v>
      </c>
      <c r="Q181" s="962"/>
      <c r="R181" s="962"/>
      <c r="S181" s="1181">
        <v>10</v>
      </c>
      <c r="T181" s="1181"/>
      <c r="U181" s="962">
        <v>2770.87</v>
      </c>
      <c r="V181" s="962">
        <f t="shared" si="3"/>
        <v>0</v>
      </c>
    </row>
    <row r="182" spans="4:24" ht="15" x14ac:dyDescent="0.2">
      <c r="D182" s="966">
        <v>166</v>
      </c>
      <c r="E182" s="334">
        <v>36889</v>
      </c>
      <c r="F182" s="1171" t="s">
        <v>214</v>
      </c>
      <c r="G182" s="335">
        <v>61</v>
      </c>
      <c r="H182" s="335">
        <v>617</v>
      </c>
      <c r="I182" s="335">
        <v>3514</v>
      </c>
      <c r="J182" s="335">
        <v>1</v>
      </c>
      <c r="K182" s="1191" t="s">
        <v>85</v>
      </c>
      <c r="L182" s="335"/>
      <c r="M182" s="335" t="s">
        <v>19</v>
      </c>
      <c r="N182" s="335" t="s">
        <v>270</v>
      </c>
      <c r="O182" s="1047">
        <v>2770.87</v>
      </c>
      <c r="P182" s="339">
        <v>10</v>
      </c>
      <c r="Q182" s="962"/>
      <c r="R182" s="962"/>
      <c r="S182" s="1181">
        <v>10</v>
      </c>
      <c r="T182" s="1181"/>
      <c r="U182" s="962">
        <v>2770.87</v>
      </c>
      <c r="V182" s="962">
        <f t="shared" si="3"/>
        <v>0</v>
      </c>
    </row>
    <row r="183" spans="4:24" ht="15" x14ac:dyDescent="0.2">
      <c r="D183" s="966">
        <v>167</v>
      </c>
      <c r="E183" s="334">
        <v>36889</v>
      </c>
      <c r="F183" s="1171" t="s">
        <v>214</v>
      </c>
      <c r="G183" s="335">
        <v>61</v>
      </c>
      <c r="H183" s="335">
        <v>617</v>
      </c>
      <c r="I183" s="335">
        <v>35063</v>
      </c>
      <c r="J183" s="335">
        <v>1</v>
      </c>
      <c r="K183" s="1191" t="s">
        <v>272</v>
      </c>
      <c r="L183" s="335"/>
      <c r="M183" s="335" t="s">
        <v>19</v>
      </c>
      <c r="N183" s="335" t="s">
        <v>270</v>
      </c>
      <c r="O183" s="1047">
        <v>600</v>
      </c>
      <c r="P183" s="339">
        <v>10</v>
      </c>
      <c r="Q183" s="962"/>
      <c r="R183" s="962"/>
      <c r="S183" s="1181">
        <v>10</v>
      </c>
      <c r="T183" s="1181"/>
      <c r="U183" s="962">
        <v>600</v>
      </c>
      <c r="V183" s="962">
        <f t="shared" si="3"/>
        <v>0</v>
      </c>
      <c r="W183" s="1271"/>
    </row>
    <row r="184" spans="4:24" ht="15" x14ac:dyDescent="0.2">
      <c r="D184" s="966">
        <v>168</v>
      </c>
      <c r="E184" s="334">
        <v>36889</v>
      </c>
      <c r="F184" s="1171" t="s">
        <v>214</v>
      </c>
      <c r="G184" s="335">
        <v>61</v>
      </c>
      <c r="H184" s="335">
        <v>617</v>
      </c>
      <c r="I184" s="335">
        <v>35069</v>
      </c>
      <c r="J184" s="335">
        <v>1</v>
      </c>
      <c r="K184" s="1191" t="s">
        <v>108</v>
      </c>
      <c r="L184" s="335"/>
      <c r="M184" s="335"/>
      <c r="N184" s="335" t="s">
        <v>270</v>
      </c>
      <c r="O184" s="1047">
        <v>600</v>
      </c>
      <c r="P184" s="339">
        <v>10</v>
      </c>
      <c r="Q184" s="962"/>
      <c r="R184" s="962"/>
      <c r="S184" s="1181">
        <v>10</v>
      </c>
      <c r="T184" s="1181"/>
      <c r="U184" s="962">
        <v>600</v>
      </c>
      <c r="V184" s="962">
        <f t="shared" si="3"/>
        <v>0</v>
      </c>
    </row>
    <row r="185" spans="4:24" ht="15" x14ac:dyDescent="0.2">
      <c r="D185" s="966">
        <v>169</v>
      </c>
      <c r="E185" s="334">
        <v>36889</v>
      </c>
      <c r="F185" s="1171" t="s">
        <v>214</v>
      </c>
      <c r="G185" s="335">
        <v>61</v>
      </c>
      <c r="H185" s="335">
        <v>617</v>
      </c>
      <c r="I185" s="335"/>
      <c r="J185" s="335">
        <v>1</v>
      </c>
      <c r="K185" s="1191" t="s">
        <v>250</v>
      </c>
      <c r="L185" s="335"/>
      <c r="M185" s="335" t="s">
        <v>273</v>
      </c>
      <c r="N185" s="335" t="s">
        <v>270</v>
      </c>
      <c r="O185" s="1047">
        <v>850</v>
      </c>
      <c r="P185" s="339">
        <v>10</v>
      </c>
      <c r="Q185" s="962"/>
      <c r="R185" s="962"/>
      <c r="S185" s="1181">
        <v>10</v>
      </c>
      <c r="T185" s="1181"/>
      <c r="U185" s="962">
        <v>850</v>
      </c>
      <c r="V185" s="962">
        <f t="shared" si="3"/>
        <v>0</v>
      </c>
    </row>
    <row r="186" spans="4:24" ht="15" x14ac:dyDescent="0.2">
      <c r="D186" s="966">
        <v>170</v>
      </c>
      <c r="E186" s="334">
        <v>36889</v>
      </c>
      <c r="F186" s="1171" t="s">
        <v>214</v>
      </c>
      <c r="G186" s="335">
        <v>61</v>
      </c>
      <c r="H186" s="335">
        <v>617</v>
      </c>
      <c r="I186" s="335"/>
      <c r="J186" s="335">
        <v>1</v>
      </c>
      <c r="K186" s="1191" t="s">
        <v>274</v>
      </c>
      <c r="L186" s="335"/>
      <c r="M186" s="335"/>
      <c r="N186" s="335" t="s">
        <v>270</v>
      </c>
      <c r="O186" s="1047">
        <v>1600</v>
      </c>
      <c r="P186" s="339">
        <v>10</v>
      </c>
      <c r="Q186" s="962"/>
      <c r="R186" s="962"/>
      <c r="S186" s="1181">
        <v>10</v>
      </c>
      <c r="T186" s="1181"/>
      <c r="U186" s="962">
        <v>1600</v>
      </c>
      <c r="V186" s="962">
        <f t="shared" si="3"/>
        <v>0</v>
      </c>
      <c r="X186" s="1271"/>
    </row>
    <row r="187" spans="4:24" ht="15" x14ac:dyDescent="0.2">
      <c r="D187" s="966">
        <v>171</v>
      </c>
      <c r="E187" s="334">
        <v>36889</v>
      </c>
      <c r="F187" s="1171" t="s">
        <v>214</v>
      </c>
      <c r="G187" s="335">
        <v>61</v>
      </c>
      <c r="H187" s="335">
        <v>617</v>
      </c>
      <c r="I187" s="335">
        <v>35071</v>
      </c>
      <c r="J187" s="335">
        <v>1</v>
      </c>
      <c r="K187" s="1191" t="s">
        <v>275</v>
      </c>
      <c r="L187" s="335" t="s">
        <v>1659</v>
      </c>
      <c r="M187" s="335"/>
      <c r="N187" s="335" t="s">
        <v>276</v>
      </c>
      <c r="O187" s="1047">
        <v>2000</v>
      </c>
      <c r="P187" s="339">
        <v>10</v>
      </c>
      <c r="Q187" s="962"/>
      <c r="R187" s="962"/>
      <c r="S187" s="1181">
        <v>10</v>
      </c>
      <c r="T187" s="1181"/>
      <c r="U187" s="962">
        <v>2000</v>
      </c>
      <c r="V187" s="962">
        <f t="shared" si="3"/>
        <v>0</v>
      </c>
    </row>
    <row r="188" spans="4:24" ht="15" x14ac:dyDescent="0.2">
      <c r="D188" s="966">
        <v>172</v>
      </c>
      <c r="E188" s="334">
        <v>36889</v>
      </c>
      <c r="F188" s="1171" t="s">
        <v>214</v>
      </c>
      <c r="G188" s="335">
        <v>61</v>
      </c>
      <c r="H188" s="335">
        <v>617</v>
      </c>
      <c r="I188" s="335">
        <v>35072</v>
      </c>
      <c r="J188" s="335">
        <v>1</v>
      </c>
      <c r="K188" s="1191" t="s">
        <v>277</v>
      </c>
      <c r="L188" s="335"/>
      <c r="M188" s="335"/>
      <c r="N188" s="335" t="s">
        <v>276</v>
      </c>
      <c r="O188" s="1047">
        <v>800</v>
      </c>
      <c r="P188" s="339">
        <v>10</v>
      </c>
      <c r="Q188" s="962"/>
      <c r="R188" s="962"/>
      <c r="S188" s="1181">
        <v>10</v>
      </c>
      <c r="T188" s="1181"/>
      <c r="U188" s="962">
        <v>800</v>
      </c>
      <c r="V188" s="962">
        <f t="shared" si="3"/>
        <v>0</v>
      </c>
    </row>
    <row r="189" spans="4:24" ht="15" x14ac:dyDescent="0.2">
      <c r="D189" s="966">
        <v>173</v>
      </c>
      <c r="E189" s="334">
        <v>36889</v>
      </c>
      <c r="F189" s="1171" t="s">
        <v>214</v>
      </c>
      <c r="G189" s="335">
        <v>61</v>
      </c>
      <c r="H189" s="335">
        <v>617</v>
      </c>
      <c r="I189" s="335">
        <v>7877</v>
      </c>
      <c r="J189" s="335">
        <v>1</v>
      </c>
      <c r="K189" s="1191" t="s">
        <v>274</v>
      </c>
      <c r="L189" s="335"/>
      <c r="M189" s="335"/>
      <c r="N189" s="335" t="s">
        <v>276</v>
      </c>
      <c r="O189" s="1047">
        <v>1600</v>
      </c>
      <c r="P189" s="339">
        <v>10</v>
      </c>
      <c r="Q189" s="962"/>
      <c r="R189" s="962"/>
      <c r="S189" s="1181">
        <v>10</v>
      </c>
      <c r="T189" s="1181"/>
      <c r="U189" s="962">
        <v>1600</v>
      </c>
      <c r="V189" s="962">
        <f t="shared" si="3"/>
        <v>0</v>
      </c>
    </row>
    <row r="190" spans="4:24" ht="15" x14ac:dyDescent="0.2">
      <c r="D190" s="966">
        <v>174</v>
      </c>
      <c r="E190" s="334">
        <v>36889</v>
      </c>
      <c r="F190" s="1171" t="s">
        <v>214</v>
      </c>
      <c r="G190" s="335">
        <v>61</v>
      </c>
      <c r="H190" s="335">
        <v>617</v>
      </c>
      <c r="I190" s="335"/>
      <c r="J190" s="335">
        <v>4</v>
      </c>
      <c r="K190" s="1191" t="s">
        <v>278</v>
      </c>
      <c r="L190" s="335"/>
      <c r="M190" s="335"/>
      <c r="N190" s="335" t="s">
        <v>276</v>
      </c>
      <c r="O190" s="1047">
        <v>400</v>
      </c>
      <c r="P190" s="339">
        <v>10</v>
      </c>
      <c r="Q190" s="962"/>
      <c r="R190" s="962"/>
      <c r="S190" s="1181">
        <v>10</v>
      </c>
      <c r="T190" s="1181"/>
      <c r="U190" s="962">
        <v>400</v>
      </c>
      <c r="V190" s="962">
        <f t="shared" si="3"/>
        <v>0</v>
      </c>
    </row>
    <row r="191" spans="4:24" ht="15" x14ac:dyDescent="0.2">
      <c r="D191" s="966">
        <v>175</v>
      </c>
      <c r="E191" s="334">
        <v>36889</v>
      </c>
      <c r="F191" s="1171" t="s">
        <v>214</v>
      </c>
      <c r="G191" s="335">
        <v>61</v>
      </c>
      <c r="H191" s="335">
        <v>617</v>
      </c>
      <c r="I191" s="335">
        <v>126869</v>
      </c>
      <c r="J191" s="335">
        <v>1</v>
      </c>
      <c r="K191" s="1191" t="s">
        <v>279</v>
      </c>
      <c r="L191" s="335"/>
      <c r="M191" s="335" t="s">
        <v>24</v>
      </c>
      <c r="N191" s="335" t="s">
        <v>276</v>
      </c>
      <c r="O191" s="1047">
        <v>2880</v>
      </c>
      <c r="P191" s="339">
        <v>10</v>
      </c>
      <c r="Q191" s="962"/>
      <c r="R191" s="962"/>
      <c r="S191" s="1181">
        <v>5</v>
      </c>
      <c r="T191" s="1181"/>
      <c r="U191" s="962">
        <v>2880</v>
      </c>
      <c r="V191" s="962">
        <f t="shared" si="3"/>
        <v>0</v>
      </c>
    </row>
    <row r="192" spans="4:24" ht="30" x14ac:dyDescent="0.2">
      <c r="D192" s="966">
        <v>176</v>
      </c>
      <c r="E192" s="1044">
        <v>36889</v>
      </c>
      <c r="F192" s="1171" t="s">
        <v>214</v>
      </c>
      <c r="G192" s="335">
        <v>61</v>
      </c>
      <c r="H192" s="335">
        <v>617</v>
      </c>
      <c r="I192" s="335">
        <v>35178</v>
      </c>
      <c r="J192" s="335">
        <v>1</v>
      </c>
      <c r="K192" s="1191" t="s">
        <v>249</v>
      </c>
      <c r="L192" s="335"/>
      <c r="M192" s="335"/>
      <c r="N192" s="335" t="s">
        <v>276</v>
      </c>
      <c r="O192" s="1047">
        <v>1382.4</v>
      </c>
      <c r="P192" s="339">
        <v>10</v>
      </c>
      <c r="Q192" s="962"/>
      <c r="R192" s="962"/>
      <c r="S192" s="1181">
        <v>10</v>
      </c>
      <c r="T192" s="1181"/>
      <c r="U192" s="962">
        <v>1382.4</v>
      </c>
      <c r="V192" s="962">
        <f t="shared" si="3"/>
        <v>0</v>
      </c>
    </row>
    <row r="193" spans="4:22" ht="15" x14ac:dyDescent="0.2">
      <c r="D193" s="966">
        <v>177</v>
      </c>
      <c r="E193" s="1044">
        <v>36889</v>
      </c>
      <c r="F193" s="1171" t="s">
        <v>214</v>
      </c>
      <c r="G193" s="335">
        <v>61</v>
      </c>
      <c r="H193" s="335">
        <v>617</v>
      </c>
      <c r="I193" s="335"/>
      <c r="J193" s="335">
        <v>1</v>
      </c>
      <c r="K193" s="1191" t="s">
        <v>280</v>
      </c>
      <c r="L193" s="335"/>
      <c r="M193" s="335"/>
      <c r="N193" s="335" t="s">
        <v>276</v>
      </c>
      <c r="O193" s="1047">
        <v>1600</v>
      </c>
      <c r="P193" s="339">
        <v>10</v>
      </c>
      <c r="Q193" s="962"/>
      <c r="R193" s="962"/>
      <c r="S193" s="1181">
        <v>10</v>
      </c>
      <c r="T193" s="1181"/>
      <c r="U193" s="962">
        <v>1600</v>
      </c>
      <c r="V193" s="962">
        <f t="shared" si="3"/>
        <v>0</v>
      </c>
    </row>
    <row r="194" spans="4:22" ht="15" x14ac:dyDescent="0.2">
      <c r="D194" s="966">
        <v>178</v>
      </c>
      <c r="E194" s="1044">
        <v>36889</v>
      </c>
      <c r="F194" s="1171" t="s">
        <v>214</v>
      </c>
      <c r="G194" s="335">
        <v>61</v>
      </c>
      <c r="H194" s="335">
        <v>617</v>
      </c>
      <c r="I194" s="335">
        <v>126867</v>
      </c>
      <c r="J194" s="335">
        <v>1</v>
      </c>
      <c r="K194" s="1191" t="s">
        <v>281</v>
      </c>
      <c r="L194" s="335"/>
      <c r="M194" s="335" t="s">
        <v>81</v>
      </c>
      <c r="N194" s="335" t="s">
        <v>713</v>
      </c>
      <c r="O194" s="1047">
        <v>6960</v>
      </c>
      <c r="P194" s="339">
        <v>10</v>
      </c>
      <c r="Q194" s="962"/>
      <c r="R194" s="962"/>
      <c r="S194" s="1181">
        <v>10</v>
      </c>
      <c r="T194" s="1181"/>
      <c r="U194" s="962">
        <v>6960</v>
      </c>
      <c r="V194" s="962">
        <f t="shared" si="3"/>
        <v>0</v>
      </c>
    </row>
    <row r="195" spans="4:22" ht="15" x14ac:dyDescent="0.2">
      <c r="D195" s="966">
        <v>179</v>
      </c>
      <c r="E195" s="1044">
        <v>41795</v>
      </c>
      <c r="F195" s="1171" t="s">
        <v>214</v>
      </c>
      <c r="G195" s="335">
        <v>61</v>
      </c>
      <c r="H195" s="335" t="s">
        <v>1108</v>
      </c>
      <c r="I195" s="335"/>
      <c r="J195" s="335">
        <v>1</v>
      </c>
      <c r="K195" s="1191" t="s">
        <v>115</v>
      </c>
      <c r="L195" s="335"/>
      <c r="M195" s="335" t="s">
        <v>116</v>
      </c>
      <c r="N195" s="335" t="s">
        <v>201</v>
      </c>
      <c r="O195" s="1047">
        <v>2495</v>
      </c>
      <c r="P195" s="339">
        <v>10</v>
      </c>
      <c r="Q195" s="340">
        <f>IF(P195=0,"N/A",+O195/P195)</f>
        <v>249.5</v>
      </c>
      <c r="R195" s="1675">
        <f>IF(P195=0,"N/A",+Q195/12)</f>
        <v>20.791666666666668</v>
      </c>
      <c r="S195" s="1172">
        <v>2</v>
      </c>
      <c r="T195" s="1172">
        <v>10</v>
      </c>
      <c r="U195" s="340">
        <f>IF(P195=0,"N/A",+Q195*S195+R195*T195)</f>
        <v>706.91666666666674</v>
      </c>
      <c r="V195" s="340">
        <f t="shared" si="3"/>
        <v>1788.0833333333333</v>
      </c>
    </row>
    <row r="196" spans="4:22" ht="15" x14ac:dyDescent="0.2">
      <c r="D196" s="966">
        <v>180</v>
      </c>
      <c r="E196" s="1044">
        <v>41795</v>
      </c>
      <c r="F196" s="1171" t="s">
        <v>214</v>
      </c>
      <c r="G196" s="335">
        <v>61</v>
      </c>
      <c r="H196" s="335" t="s">
        <v>1108</v>
      </c>
      <c r="I196" s="335"/>
      <c r="J196" s="335">
        <v>1</v>
      </c>
      <c r="K196" s="1191" t="s">
        <v>1094</v>
      </c>
      <c r="L196" s="335"/>
      <c r="M196" s="335" t="s">
        <v>203</v>
      </c>
      <c r="N196" s="335" t="s">
        <v>201</v>
      </c>
      <c r="O196" s="1047">
        <v>2954.63</v>
      </c>
      <c r="P196" s="339">
        <v>10</v>
      </c>
      <c r="Q196" s="340">
        <f>IF(P196=0,"N/A",+O196/P196)</f>
        <v>295.46300000000002</v>
      </c>
      <c r="R196" s="1675">
        <f>IF(P196=0,"N/A",+Q196/12)</f>
        <v>24.621916666666667</v>
      </c>
      <c r="S196" s="1172">
        <v>2</v>
      </c>
      <c r="T196" s="1172">
        <v>10</v>
      </c>
      <c r="U196" s="340">
        <f>IF(P196=0,"N/A",+Q196*S196+R196*T196)</f>
        <v>837.14516666666668</v>
      </c>
      <c r="V196" s="340">
        <f t="shared" si="3"/>
        <v>2117.4848333333334</v>
      </c>
    </row>
    <row r="197" spans="4:22" ht="15" x14ac:dyDescent="0.2">
      <c r="D197" s="966">
        <v>181</v>
      </c>
      <c r="E197" s="1044">
        <v>40395</v>
      </c>
      <c r="F197" s="1171" t="s">
        <v>214</v>
      </c>
      <c r="G197" s="335">
        <v>61</v>
      </c>
      <c r="H197" s="335">
        <v>617</v>
      </c>
      <c r="I197" s="335"/>
      <c r="J197" s="335">
        <v>1</v>
      </c>
      <c r="K197" s="1191" t="s">
        <v>552</v>
      </c>
      <c r="L197" s="335" t="s">
        <v>553</v>
      </c>
      <c r="M197" s="335"/>
      <c r="N197" s="335" t="s">
        <v>201</v>
      </c>
      <c r="O197" s="1269">
        <v>3125.01</v>
      </c>
      <c r="P197" s="339">
        <v>5</v>
      </c>
      <c r="Q197" s="962"/>
      <c r="R197" s="962"/>
      <c r="S197" s="1181">
        <v>5</v>
      </c>
      <c r="T197" s="1181"/>
      <c r="U197" s="962">
        <v>3125.01</v>
      </c>
      <c r="V197" s="962">
        <f t="shared" si="3"/>
        <v>0</v>
      </c>
    </row>
    <row r="198" spans="4:22" ht="30" x14ac:dyDescent="0.2">
      <c r="D198" s="966">
        <v>182</v>
      </c>
      <c r="E198" s="1044">
        <v>40395</v>
      </c>
      <c r="F198" s="1171" t="s">
        <v>214</v>
      </c>
      <c r="G198" s="335">
        <v>61</v>
      </c>
      <c r="H198" s="335">
        <v>617</v>
      </c>
      <c r="I198" s="335"/>
      <c r="J198" s="335">
        <v>2</v>
      </c>
      <c r="K198" s="1191" t="s">
        <v>555</v>
      </c>
      <c r="L198" s="335" t="s">
        <v>554</v>
      </c>
      <c r="M198" s="335"/>
      <c r="N198" s="335" t="s">
        <v>201</v>
      </c>
      <c r="O198" s="1269">
        <v>10750</v>
      </c>
      <c r="P198" s="339">
        <v>5</v>
      </c>
      <c r="Q198" s="962"/>
      <c r="R198" s="962"/>
      <c r="S198" s="1181">
        <v>5</v>
      </c>
      <c r="T198" s="1181"/>
      <c r="U198" s="962">
        <v>10750</v>
      </c>
      <c r="V198" s="962">
        <f t="shared" si="3"/>
        <v>0</v>
      </c>
    </row>
    <row r="199" spans="4:22" ht="30" x14ac:dyDescent="0.2">
      <c r="D199" s="966">
        <v>183</v>
      </c>
      <c r="E199" s="1044">
        <v>40395</v>
      </c>
      <c r="F199" s="1171" t="s">
        <v>214</v>
      </c>
      <c r="G199" s="335">
        <v>61</v>
      </c>
      <c r="H199" s="335">
        <v>617</v>
      </c>
      <c r="I199" s="335"/>
      <c r="J199" s="335">
        <v>6</v>
      </c>
      <c r="K199" s="1191" t="s">
        <v>556</v>
      </c>
      <c r="L199" s="335"/>
      <c r="M199" s="335"/>
      <c r="N199" s="335" t="s">
        <v>201</v>
      </c>
      <c r="O199" s="1269">
        <v>3450</v>
      </c>
      <c r="P199" s="339">
        <v>5</v>
      </c>
      <c r="Q199" s="962"/>
      <c r="R199" s="962"/>
      <c r="S199" s="1181">
        <v>5</v>
      </c>
      <c r="T199" s="1181"/>
      <c r="U199" s="962">
        <v>3450</v>
      </c>
      <c r="V199" s="962">
        <f t="shared" si="3"/>
        <v>0</v>
      </c>
    </row>
    <row r="200" spans="4:22" ht="30" x14ac:dyDescent="0.2">
      <c r="D200" s="966">
        <v>184</v>
      </c>
      <c r="E200" s="1044">
        <v>36889</v>
      </c>
      <c r="F200" s="1171" t="s">
        <v>214</v>
      </c>
      <c r="G200" s="335">
        <v>61</v>
      </c>
      <c r="H200" s="335">
        <v>617</v>
      </c>
      <c r="I200" s="335">
        <v>35102</v>
      </c>
      <c r="J200" s="335">
        <v>1</v>
      </c>
      <c r="K200" s="1191" t="s">
        <v>282</v>
      </c>
      <c r="L200" s="335"/>
      <c r="M200" s="335"/>
      <c r="N200" s="335" t="s">
        <v>713</v>
      </c>
      <c r="O200" s="1047">
        <v>2200</v>
      </c>
      <c r="P200" s="339">
        <v>10</v>
      </c>
      <c r="Q200" s="962"/>
      <c r="R200" s="962"/>
      <c r="S200" s="1181">
        <v>10</v>
      </c>
      <c r="T200" s="1181"/>
      <c r="U200" s="962">
        <v>2200</v>
      </c>
      <c r="V200" s="962">
        <f t="shared" si="3"/>
        <v>0</v>
      </c>
    </row>
    <row r="201" spans="4:22" ht="30" x14ac:dyDescent="0.2">
      <c r="D201" s="966">
        <v>185</v>
      </c>
      <c r="E201" s="1044">
        <v>36889</v>
      </c>
      <c r="F201" s="1171" t="s">
        <v>214</v>
      </c>
      <c r="G201" s="335">
        <v>61</v>
      </c>
      <c r="H201" s="335">
        <v>617</v>
      </c>
      <c r="I201" s="335">
        <v>127139</v>
      </c>
      <c r="J201" s="335">
        <v>1</v>
      </c>
      <c r="K201" s="1191" t="s">
        <v>283</v>
      </c>
      <c r="L201" s="335"/>
      <c r="M201" s="335"/>
      <c r="N201" s="335" t="s">
        <v>201</v>
      </c>
      <c r="O201" s="1047">
        <v>1382.4</v>
      </c>
      <c r="P201" s="339">
        <v>10</v>
      </c>
      <c r="Q201" s="962"/>
      <c r="R201" s="962"/>
      <c r="S201" s="1181">
        <v>10</v>
      </c>
      <c r="T201" s="1181"/>
      <c r="U201" s="962">
        <v>1382.4</v>
      </c>
      <c r="V201" s="962">
        <f t="shared" si="3"/>
        <v>0</v>
      </c>
    </row>
    <row r="202" spans="4:22" ht="15" x14ac:dyDescent="0.2">
      <c r="D202" s="966">
        <v>186</v>
      </c>
      <c r="E202" s="1044">
        <v>36889</v>
      </c>
      <c r="F202" s="1171" t="s">
        <v>214</v>
      </c>
      <c r="G202" s="335">
        <v>61</v>
      </c>
      <c r="H202" s="335">
        <v>617</v>
      </c>
      <c r="I202" s="335"/>
      <c r="J202" s="335">
        <v>1</v>
      </c>
      <c r="K202" s="1191" t="s">
        <v>714</v>
      </c>
      <c r="L202" s="335"/>
      <c r="M202" s="335"/>
      <c r="N202" s="335" t="s">
        <v>201</v>
      </c>
      <c r="O202" s="1047">
        <v>1382.4</v>
      </c>
      <c r="P202" s="339">
        <v>10</v>
      </c>
      <c r="Q202" s="962"/>
      <c r="R202" s="962"/>
      <c r="S202" s="1181">
        <v>10</v>
      </c>
      <c r="T202" s="1181"/>
      <c r="U202" s="962">
        <v>1382.4</v>
      </c>
      <c r="V202" s="962">
        <f t="shared" si="3"/>
        <v>0</v>
      </c>
    </row>
    <row r="203" spans="4:22" ht="15" x14ac:dyDescent="0.2">
      <c r="D203" s="966">
        <v>187</v>
      </c>
      <c r="E203" s="334">
        <v>37008</v>
      </c>
      <c r="F203" s="1171" t="s">
        <v>214</v>
      </c>
      <c r="G203" s="335">
        <v>61</v>
      </c>
      <c r="H203" s="335">
        <v>617</v>
      </c>
      <c r="I203" s="335"/>
      <c r="J203" s="335">
        <v>1</v>
      </c>
      <c r="K203" s="1191" t="s">
        <v>285</v>
      </c>
      <c r="L203" s="335"/>
      <c r="M203" s="335" t="s">
        <v>105</v>
      </c>
      <c r="N203" s="335" t="s">
        <v>201</v>
      </c>
      <c r="O203" s="1047">
        <v>16634.400000000001</v>
      </c>
      <c r="P203" s="339">
        <v>10</v>
      </c>
      <c r="Q203" s="962"/>
      <c r="R203" s="962"/>
      <c r="S203" s="1181">
        <v>10</v>
      </c>
      <c r="T203" s="1181"/>
      <c r="U203" s="962">
        <v>16634.400000000001</v>
      </c>
      <c r="V203" s="962">
        <f t="shared" si="3"/>
        <v>0</v>
      </c>
    </row>
    <row r="204" spans="4:22" ht="15" x14ac:dyDescent="0.2">
      <c r="D204" s="966">
        <v>188</v>
      </c>
      <c r="E204" s="334">
        <v>39426</v>
      </c>
      <c r="F204" s="1171" t="s">
        <v>214</v>
      </c>
      <c r="G204" s="335">
        <v>61</v>
      </c>
      <c r="H204" s="335">
        <v>617</v>
      </c>
      <c r="I204" s="335"/>
      <c r="J204" s="335">
        <v>1</v>
      </c>
      <c r="K204" s="1191" t="s">
        <v>286</v>
      </c>
      <c r="L204" s="335"/>
      <c r="M204" s="335"/>
      <c r="N204" s="335" t="s">
        <v>201</v>
      </c>
      <c r="O204" s="1047">
        <v>2595</v>
      </c>
      <c r="P204" s="339">
        <v>10</v>
      </c>
      <c r="Q204" s="340">
        <f>IF(P204=0,"N/A",+O204/P204)</f>
        <v>259.5</v>
      </c>
      <c r="R204" s="340">
        <f>IF(P204=0,"N/A",+Q204/12)</f>
        <v>21.625</v>
      </c>
      <c r="S204" s="1172">
        <v>9</v>
      </c>
      <c r="T204" s="1172">
        <v>4</v>
      </c>
      <c r="U204" s="340">
        <f>IF(P204=0,"N/A",+Q204*S204+R204*T204)</f>
        <v>2422</v>
      </c>
      <c r="V204" s="340">
        <f t="shared" si="3"/>
        <v>173</v>
      </c>
    </row>
    <row r="205" spans="4:22" ht="15" x14ac:dyDescent="0.2">
      <c r="D205" s="966">
        <v>189</v>
      </c>
      <c r="E205" s="334">
        <v>36846</v>
      </c>
      <c r="F205" s="1171" t="s">
        <v>214</v>
      </c>
      <c r="G205" s="335">
        <v>61</v>
      </c>
      <c r="H205" s="335">
        <v>617</v>
      </c>
      <c r="I205" s="335" t="s">
        <v>415</v>
      </c>
      <c r="J205" s="335">
        <v>1</v>
      </c>
      <c r="K205" s="1191" t="s">
        <v>287</v>
      </c>
      <c r="L205" s="335" t="s">
        <v>288</v>
      </c>
      <c r="M205" s="335"/>
      <c r="N205" s="335" t="s">
        <v>201</v>
      </c>
      <c r="O205" s="1047">
        <v>1975</v>
      </c>
      <c r="P205" s="339">
        <v>10</v>
      </c>
      <c r="Q205" s="962"/>
      <c r="R205" s="962"/>
      <c r="S205" s="1181">
        <v>10</v>
      </c>
      <c r="T205" s="1181"/>
      <c r="U205" s="962">
        <v>1975</v>
      </c>
      <c r="V205" s="962">
        <f t="shared" si="3"/>
        <v>0</v>
      </c>
    </row>
    <row r="206" spans="4:22" ht="15" x14ac:dyDescent="0.2">
      <c r="D206" s="966">
        <v>190</v>
      </c>
      <c r="E206" s="334">
        <v>36888</v>
      </c>
      <c r="F206" s="1171" t="s">
        <v>214</v>
      </c>
      <c r="G206" s="335">
        <v>61</v>
      </c>
      <c r="H206" s="335">
        <v>617</v>
      </c>
      <c r="I206" s="335">
        <v>35103</v>
      </c>
      <c r="J206" s="335">
        <v>1</v>
      </c>
      <c r="K206" s="1191" t="s">
        <v>230</v>
      </c>
      <c r="L206" s="335"/>
      <c r="M206" s="335"/>
      <c r="N206" s="335" t="s">
        <v>201</v>
      </c>
      <c r="O206" s="1047">
        <v>1200</v>
      </c>
      <c r="P206" s="339">
        <v>10</v>
      </c>
      <c r="Q206" s="962"/>
      <c r="R206" s="962"/>
      <c r="S206" s="1181">
        <v>10</v>
      </c>
      <c r="T206" s="1181"/>
      <c r="U206" s="962">
        <v>1200</v>
      </c>
      <c r="V206" s="962">
        <f t="shared" si="3"/>
        <v>0</v>
      </c>
    </row>
    <row r="207" spans="4:22" ht="15" x14ac:dyDescent="0.2">
      <c r="D207" s="966">
        <v>191</v>
      </c>
      <c r="E207" s="334">
        <v>36888</v>
      </c>
      <c r="F207" s="1171" t="s">
        <v>214</v>
      </c>
      <c r="G207" s="335">
        <v>61</v>
      </c>
      <c r="H207" s="335">
        <v>617</v>
      </c>
      <c r="I207" s="335"/>
      <c r="J207" s="335">
        <v>1</v>
      </c>
      <c r="K207" s="1191" t="s">
        <v>218</v>
      </c>
      <c r="L207" s="335"/>
      <c r="M207" s="335"/>
      <c r="N207" s="335" t="s">
        <v>201</v>
      </c>
      <c r="O207" s="1047">
        <v>2800</v>
      </c>
      <c r="P207" s="339">
        <v>10</v>
      </c>
      <c r="Q207" s="962"/>
      <c r="R207" s="962"/>
      <c r="S207" s="1181">
        <v>10</v>
      </c>
      <c r="T207" s="1181"/>
      <c r="U207" s="962">
        <v>2800</v>
      </c>
      <c r="V207" s="962">
        <f t="shared" si="3"/>
        <v>0</v>
      </c>
    </row>
    <row r="208" spans="4:22" ht="15" x14ac:dyDescent="0.2">
      <c r="D208" s="966">
        <v>192</v>
      </c>
      <c r="E208" s="334">
        <v>36888</v>
      </c>
      <c r="F208" s="1171" t="s">
        <v>214</v>
      </c>
      <c r="G208" s="335">
        <v>61</v>
      </c>
      <c r="H208" s="335">
        <v>617</v>
      </c>
      <c r="I208" s="335"/>
      <c r="J208" s="335">
        <v>6</v>
      </c>
      <c r="K208" s="1191" t="s">
        <v>522</v>
      </c>
      <c r="L208" s="335"/>
      <c r="M208" s="335"/>
      <c r="N208" s="335" t="s">
        <v>201</v>
      </c>
      <c r="O208" s="1047">
        <v>1050</v>
      </c>
      <c r="P208" s="339">
        <v>10</v>
      </c>
      <c r="Q208" s="962"/>
      <c r="R208" s="962"/>
      <c r="S208" s="1181">
        <v>10</v>
      </c>
      <c r="T208" s="1181"/>
      <c r="U208" s="962">
        <v>1050</v>
      </c>
      <c r="V208" s="962">
        <f t="shared" si="3"/>
        <v>0</v>
      </c>
    </row>
    <row r="209" spans="4:22" ht="15" x14ac:dyDescent="0.2">
      <c r="D209" s="966">
        <v>193</v>
      </c>
      <c r="E209" s="334">
        <v>36888</v>
      </c>
      <c r="F209" s="1171" t="s">
        <v>214</v>
      </c>
      <c r="G209" s="335">
        <v>61</v>
      </c>
      <c r="H209" s="335">
        <v>617</v>
      </c>
      <c r="I209" s="335"/>
      <c r="J209" s="335">
        <v>1</v>
      </c>
      <c r="K209" s="1191" t="s">
        <v>113</v>
      </c>
      <c r="L209" s="335"/>
      <c r="M209" s="335"/>
      <c r="N209" s="335" t="s">
        <v>201</v>
      </c>
      <c r="O209" s="1047">
        <v>500</v>
      </c>
      <c r="P209" s="339">
        <v>10</v>
      </c>
      <c r="Q209" s="962"/>
      <c r="R209" s="962"/>
      <c r="S209" s="1181">
        <v>10</v>
      </c>
      <c r="T209" s="1181"/>
      <c r="U209" s="962">
        <v>500</v>
      </c>
      <c r="V209" s="962">
        <f t="shared" ref="V209:V267" si="4">IF(P209=0,"N/A",+O209-U209)</f>
        <v>0</v>
      </c>
    </row>
    <row r="210" spans="4:22" ht="15" x14ac:dyDescent="0.2">
      <c r="D210" s="966">
        <v>194</v>
      </c>
      <c r="E210" s="334">
        <v>36888</v>
      </c>
      <c r="F210" s="1171" t="s">
        <v>214</v>
      </c>
      <c r="G210" s="335">
        <v>61</v>
      </c>
      <c r="H210" s="335">
        <v>617</v>
      </c>
      <c r="I210" s="335"/>
      <c r="J210" s="335">
        <v>1</v>
      </c>
      <c r="K210" s="1191" t="s">
        <v>55</v>
      </c>
      <c r="L210" s="335"/>
      <c r="M210" s="335" t="s">
        <v>24</v>
      </c>
      <c r="N210" s="335" t="s">
        <v>201</v>
      </c>
      <c r="O210" s="1047">
        <v>3024</v>
      </c>
      <c r="P210" s="339">
        <v>10</v>
      </c>
      <c r="Q210" s="962"/>
      <c r="R210" s="962"/>
      <c r="S210" s="1181">
        <v>5</v>
      </c>
      <c r="T210" s="1181"/>
      <c r="U210" s="962">
        <v>3024</v>
      </c>
      <c r="V210" s="962">
        <f t="shared" si="4"/>
        <v>0</v>
      </c>
    </row>
    <row r="211" spans="4:22" ht="15" x14ac:dyDescent="0.2">
      <c r="D211" s="966">
        <v>195</v>
      </c>
      <c r="E211" s="334">
        <v>38819</v>
      </c>
      <c r="F211" s="1171" t="s">
        <v>214</v>
      </c>
      <c r="G211" s="335">
        <v>61</v>
      </c>
      <c r="H211" s="335">
        <v>614</v>
      </c>
      <c r="I211" s="335"/>
      <c r="J211" s="335">
        <v>1</v>
      </c>
      <c r="K211" s="1191" t="s">
        <v>88</v>
      </c>
      <c r="L211" s="335"/>
      <c r="M211" s="335" t="s">
        <v>141</v>
      </c>
      <c r="N211" s="335" t="s">
        <v>291</v>
      </c>
      <c r="O211" s="1047">
        <v>175</v>
      </c>
      <c r="P211" s="339">
        <v>10</v>
      </c>
      <c r="Q211" s="962"/>
      <c r="R211" s="962"/>
      <c r="S211" s="1181">
        <v>10</v>
      </c>
      <c r="T211" s="1181"/>
      <c r="U211" s="962">
        <v>175</v>
      </c>
      <c r="V211" s="962">
        <f t="shared" si="4"/>
        <v>0</v>
      </c>
    </row>
    <row r="212" spans="4:22" ht="15" x14ac:dyDescent="0.2">
      <c r="D212" s="966">
        <v>196</v>
      </c>
      <c r="E212" s="1044">
        <v>41920</v>
      </c>
      <c r="F212" s="1171" t="s">
        <v>214</v>
      </c>
      <c r="G212" s="335">
        <v>61</v>
      </c>
      <c r="H212" s="335" t="s">
        <v>1106</v>
      </c>
      <c r="I212" s="335"/>
      <c r="J212" s="335">
        <v>1</v>
      </c>
      <c r="K212" s="1046" t="s">
        <v>30</v>
      </c>
      <c r="L212" s="335" t="s">
        <v>986</v>
      </c>
      <c r="M212" s="335" t="s">
        <v>129</v>
      </c>
      <c r="N212" s="335" t="s">
        <v>756</v>
      </c>
      <c r="O212" s="1269">
        <v>2743.01</v>
      </c>
      <c r="P212" s="339">
        <v>3</v>
      </c>
      <c r="Q212" s="340">
        <f>IF(P212=0,"N/A",+O212/P212)</f>
        <v>914.3366666666667</v>
      </c>
      <c r="R212" s="1675">
        <f>IF(P212=0,"N/A",+Q212/12)</f>
        <v>76.194722222222225</v>
      </c>
      <c r="S212" s="1172">
        <v>2</v>
      </c>
      <c r="T212" s="1172">
        <v>6</v>
      </c>
      <c r="U212" s="340">
        <f>IF(P212=0,"N/A",+Q212*S212+R212*T212)</f>
        <v>2285.8416666666667</v>
      </c>
      <c r="V212" s="340">
        <f t="shared" si="4"/>
        <v>457.16833333333352</v>
      </c>
    </row>
    <row r="213" spans="4:22" ht="15" x14ac:dyDescent="0.2">
      <c r="D213" s="966">
        <v>197</v>
      </c>
      <c r="E213" s="334">
        <v>40935</v>
      </c>
      <c r="F213" s="1171" t="s">
        <v>214</v>
      </c>
      <c r="G213" s="335">
        <v>61</v>
      </c>
      <c r="H213" s="335">
        <v>617</v>
      </c>
      <c r="I213" s="335"/>
      <c r="J213" s="335">
        <v>1</v>
      </c>
      <c r="K213" s="1191" t="s">
        <v>55</v>
      </c>
      <c r="L213" s="335"/>
      <c r="M213" s="335" t="s">
        <v>755</v>
      </c>
      <c r="N213" s="335" t="s">
        <v>756</v>
      </c>
      <c r="O213" s="1047">
        <v>1385.01</v>
      </c>
      <c r="P213" s="339">
        <v>10</v>
      </c>
      <c r="Q213" s="340">
        <f>IF(P213=0,"N/A",+O213/P213)</f>
        <v>138.501</v>
      </c>
      <c r="R213" s="340">
        <f>IF(P213=0,"N/A",+Q213/12)</f>
        <v>11.54175</v>
      </c>
      <c r="S213" s="1172">
        <v>5</v>
      </c>
      <c r="T213" s="1172">
        <v>3</v>
      </c>
      <c r="U213" s="340">
        <f>IF(P213=0,"N/A",+Q213*S213+R213*T213)</f>
        <v>727.13025000000005</v>
      </c>
      <c r="V213" s="340">
        <f t="shared" si="4"/>
        <v>657.87974999999994</v>
      </c>
    </row>
    <row r="214" spans="4:22" ht="15" x14ac:dyDescent="0.2">
      <c r="D214" s="966">
        <v>198</v>
      </c>
      <c r="E214" s="334">
        <v>40004</v>
      </c>
      <c r="F214" s="1171" t="s">
        <v>214</v>
      </c>
      <c r="G214" s="335">
        <v>61</v>
      </c>
      <c r="H214" s="335">
        <v>617</v>
      </c>
      <c r="I214" s="335"/>
      <c r="J214" s="335">
        <v>1</v>
      </c>
      <c r="K214" s="1191" t="s">
        <v>66</v>
      </c>
      <c r="L214" s="335"/>
      <c r="M214" s="335" t="s">
        <v>24</v>
      </c>
      <c r="N214" s="335" t="s">
        <v>291</v>
      </c>
      <c r="O214" s="1047">
        <v>5395</v>
      </c>
      <c r="P214" s="339">
        <v>10</v>
      </c>
      <c r="Q214" s="340">
        <f>IF(P214=0,"N/A",+O214/P214)</f>
        <v>539.5</v>
      </c>
      <c r="R214" s="340">
        <f>IF(P214=0,"N/A",+Q214/12)</f>
        <v>44.958333333333336</v>
      </c>
      <c r="S214" s="1172">
        <v>7</v>
      </c>
      <c r="T214" s="1172">
        <v>9</v>
      </c>
      <c r="U214" s="340">
        <f>IF(P214=0,"N/A",+Q214*S214+R214*T214)</f>
        <v>4181.125</v>
      </c>
      <c r="V214" s="340">
        <f t="shared" si="4"/>
        <v>1213.875</v>
      </c>
    </row>
    <row r="215" spans="4:22" ht="15" x14ac:dyDescent="0.2">
      <c r="D215" s="966">
        <v>199</v>
      </c>
      <c r="E215" s="334">
        <v>36846</v>
      </c>
      <c r="F215" s="1171" t="s">
        <v>214</v>
      </c>
      <c r="G215" s="335">
        <v>61</v>
      </c>
      <c r="H215" s="335">
        <v>617</v>
      </c>
      <c r="I215" s="335">
        <v>127983</v>
      </c>
      <c r="J215" s="335">
        <v>1</v>
      </c>
      <c r="K215" s="1191" t="s">
        <v>290</v>
      </c>
      <c r="L215" s="335"/>
      <c r="M215" s="335"/>
      <c r="N215" s="335" t="s">
        <v>291</v>
      </c>
      <c r="O215" s="1047">
        <v>1200</v>
      </c>
      <c r="P215" s="339">
        <v>10</v>
      </c>
      <c r="Q215" s="962"/>
      <c r="R215" s="962"/>
      <c r="S215" s="1181">
        <v>10</v>
      </c>
      <c r="T215" s="1181"/>
      <c r="U215" s="962">
        <v>1200</v>
      </c>
      <c r="V215" s="962">
        <f t="shared" si="4"/>
        <v>0</v>
      </c>
    </row>
    <row r="216" spans="4:22" ht="15" x14ac:dyDescent="0.2">
      <c r="D216" s="966">
        <v>200</v>
      </c>
      <c r="E216" s="334">
        <v>36846</v>
      </c>
      <c r="F216" s="1171" t="s">
        <v>214</v>
      </c>
      <c r="G216" s="335">
        <v>61</v>
      </c>
      <c r="H216" s="335">
        <v>617</v>
      </c>
      <c r="I216" s="335">
        <v>125541</v>
      </c>
      <c r="J216" s="335">
        <v>1</v>
      </c>
      <c r="K216" s="1191" t="s">
        <v>290</v>
      </c>
      <c r="L216" s="335"/>
      <c r="M216" s="335"/>
      <c r="N216" s="335" t="s">
        <v>291</v>
      </c>
      <c r="O216" s="1047">
        <v>1200</v>
      </c>
      <c r="P216" s="339">
        <v>10</v>
      </c>
      <c r="Q216" s="962"/>
      <c r="R216" s="962"/>
      <c r="S216" s="1181">
        <v>10</v>
      </c>
      <c r="T216" s="1181"/>
      <c r="U216" s="962">
        <v>1200</v>
      </c>
      <c r="V216" s="962">
        <f t="shared" si="4"/>
        <v>0</v>
      </c>
    </row>
    <row r="217" spans="4:22" ht="15" x14ac:dyDescent="0.2">
      <c r="D217" s="966">
        <v>201</v>
      </c>
      <c r="E217" s="334">
        <v>36846</v>
      </c>
      <c r="F217" s="1171" t="s">
        <v>214</v>
      </c>
      <c r="G217" s="335">
        <v>61</v>
      </c>
      <c r="H217" s="335">
        <v>617</v>
      </c>
      <c r="I217" s="335">
        <v>35101</v>
      </c>
      <c r="J217" s="335">
        <v>1</v>
      </c>
      <c r="K217" s="1191" t="s">
        <v>290</v>
      </c>
      <c r="L217" s="335"/>
      <c r="M217" s="335"/>
      <c r="N217" s="335" t="s">
        <v>291</v>
      </c>
      <c r="O217" s="1047">
        <v>1200</v>
      </c>
      <c r="P217" s="339">
        <v>10</v>
      </c>
      <c r="Q217" s="962"/>
      <c r="R217" s="962"/>
      <c r="S217" s="1181">
        <v>10</v>
      </c>
      <c r="T217" s="1181"/>
      <c r="U217" s="962">
        <v>1200</v>
      </c>
      <c r="V217" s="962">
        <f t="shared" si="4"/>
        <v>0</v>
      </c>
    </row>
    <row r="218" spans="4:22" ht="15" x14ac:dyDescent="0.2">
      <c r="D218" s="966">
        <v>202</v>
      </c>
      <c r="E218" s="334">
        <v>36846</v>
      </c>
      <c r="F218" s="1171" t="s">
        <v>214</v>
      </c>
      <c r="G218" s="335">
        <v>61</v>
      </c>
      <c r="H218" s="335">
        <v>617</v>
      </c>
      <c r="I218" s="335">
        <v>126829</v>
      </c>
      <c r="J218" s="335">
        <v>1</v>
      </c>
      <c r="K218" s="1191" t="s">
        <v>290</v>
      </c>
      <c r="L218" s="335"/>
      <c r="M218" s="335"/>
      <c r="N218" s="335" t="s">
        <v>291</v>
      </c>
      <c r="O218" s="1047">
        <v>1200</v>
      </c>
      <c r="P218" s="339">
        <v>10</v>
      </c>
      <c r="Q218" s="962"/>
      <c r="R218" s="962"/>
      <c r="S218" s="1181">
        <v>10</v>
      </c>
      <c r="T218" s="1181"/>
      <c r="U218" s="962">
        <v>1200</v>
      </c>
      <c r="V218" s="962">
        <f t="shared" si="4"/>
        <v>0</v>
      </c>
    </row>
    <row r="219" spans="4:22" ht="15" x14ac:dyDescent="0.2">
      <c r="D219" s="966">
        <v>203</v>
      </c>
      <c r="E219" s="334">
        <v>36846</v>
      </c>
      <c r="F219" s="1171" t="s">
        <v>214</v>
      </c>
      <c r="G219" s="335">
        <v>61</v>
      </c>
      <c r="H219" s="335">
        <v>617</v>
      </c>
      <c r="I219" s="335">
        <v>126827</v>
      </c>
      <c r="J219" s="335">
        <v>1</v>
      </c>
      <c r="K219" s="1191" t="s">
        <v>290</v>
      </c>
      <c r="L219" s="335"/>
      <c r="M219" s="335"/>
      <c r="N219" s="335" t="s">
        <v>291</v>
      </c>
      <c r="O219" s="1047">
        <v>1200</v>
      </c>
      <c r="P219" s="339">
        <v>10</v>
      </c>
      <c r="Q219" s="962"/>
      <c r="R219" s="962"/>
      <c r="S219" s="1181">
        <v>10</v>
      </c>
      <c r="T219" s="1181"/>
      <c r="U219" s="962">
        <v>1200</v>
      </c>
      <c r="V219" s="962">
        <f t="shared" si="4"/>
        <v>0</v>
      </c>
    </row>
    <row r="220" spans="4:22" ht="15" x14ac:dyDescent="0.2">
      <c r="D220" s="966">
        <v>204</v>
      </c>
      <c r="E220" s="334">
        <v>36846</v>
      </c>
      <c r="F220" s="1171" t="s">
        <v>214</v>
      </c>
      <c r="G220" s="335">
        <v>61</v>
      </c>
      <c r="H220" s="335">
        <v>617</v>
      </c>
      <c r="I220" s="335">
        <v>127981</v>
      </c>
      <c r="J220" s="335">
        <v>1</v>
      </c>
      <c r="K220" s="1191" t="s">
        <v>290</v>
      </c>
      <c r="L220" s="335"/>
      <c r="M220" s="335"/>
      <c r="N220" s="335" t="s">
        <v>291</v>
      </c>
      <c r="O220" s="1047">
        <v>1200</v>
      </c>
      <c r="P220" s="339">
        <v>10</v>
      </c>
      <c r="Q220" s="962"/>
      <c r="R220" s="962"/>
      <c r="S220" s="1181">
        <v>10</v>
      </c>
      <c r="T220" s="1181"/>
      <c r="U220" s="962">
        <v>1200</v>
      </c>
      <c r="V220" s="962">
        <f t="shared" si="4"/>
        <v>0</v>
      </c>
    </row>
    <row r="221" spans="4:22" ht="15" x14ac:dyDescent="0.2">
      <c r="D221" s="966">
        <v>205</v>
      </c>
      <c r="E221" s="334">
        <v>36846</v>
      </c>
      <c r="F221" s="1171" t="s">
        <v>214</v>
      </c>
      <c r="G221" s="335">
        <v>61</v>
      </c>
      <c r="H221" s="335">
        <v>617</v>
      </c>
      <c r="I221" s="335">
        <v>126828</v>
      </c>
      <c r="J221" s="335">
        <v>1</v>
      </c>
      <c r="K221" s="1191" t="s">
        <v>290</v>
      </c>
      <c r="L221" s="335"/>
      <c r="M221" s="335"/>
      <c r="N221" s="335" t="s">
        <v>291</v>
      </c>
      <c r="O221" s="1047">
        <v>1200</v>
      </c>
      <c r="P221" s="339">
        <v>10</v>
      </c>
      <c r="Q221" s="962"/>
      <c r="R221" s="962"/>
      <c r="S221" s="1181">
        <v>10</v>
      </c>
      <c r="T221" s="1181"/>
      <c r="U221" s="962">
        <v>1200</v>
      </c>
      <c r="V221" s="962">
        <f t="shared" si="4"/>
        <v>0</v>
      </c>
    </row>
    <row r="222" spans="4:22" ht="15" x14ac:dyDescent="0.2">
      <c r="D222" s="966">
        <v>206</v>
      </c>
      <c r="E222" s="334">
        <v>36846</v>
      </c>
      <c r="F222" s="1171" t="s">
        <v>214</v>
      </c>
      <c r="G222" s="335">
        <v>61</v>
      </c>
      <c r="H222" s="335">
        <v>617</v>
      </c>
      <c r="I222" s="335">
        <v>126826</v>
      </c>
      <c r="J222" s="335">
        <v>1</v>
      </c>
      <c r="K222" s="1191" t="s">
        <v>290</v>
      </c>
      <c r="L222" s="335"/>
      <c r="M222" s="335"/>
      <c r="N222" s="335" t="s">
        <v>291</v>
      </c>
      <c r="O222" s="1047">
        <v>1200</v>
      </c>
      <c r="P222" s="339">
        <v>10</v>
      </c>
      <c r="Q222" s="962"/>
      <c r="R222" s="962"/>
      <c r="S222" s="1181">
        <v>10</v>
      </c>
      <c r="T222" s="1181"/>
      <c r="U222" s="962">
        <v>1200</v>
      </c>
      <c r="V222" s="962">
        <f t="shared" si="4"/>
        <v>0</v>
      </c>
    </row>
    <row r="223" spans="4:22" ht="15" x14ac:dyDescent="0.2">
      <c r="D223" s="966">
        <v>207</v>
      </c>
      <c r="E223" s="334">
        <v>36846</v>
      </c>
      <c r="F223" s="1171" t="s">
        <v>214</v>
      </c>
      <c r="G223" s="335">
        <v>61</v>
      </c>
      <c r="H223" s="335">
        <v>617</v>
      </c>
      <c r="I223" s="335">
        <v>126825</v>
      </c>
      <c r="J223" s="335">
        <v>1</v>
      </c>
      <c r="K223" s="1191" t="s">
        <v>290</v>
      </c>
      <c r="L223" s="335"/>
      <c r="M223" s="335"/>
      <c r="N223" s="335" t="s">
        <v>291</v>
      </c>
      <c r="O223" s="1047">
        <v>1200</v>
      </c>
      <c r="P223" s="339">
        <v>10</v>
      </c>
      <c r="Q223" s="962"/>
      <c r="R223" s="962"/>
      <c r="S223" s="1181">
        <v>10</v>
      </c>
      <c r="T223" s="1181"/>
      <c r="U223" s="962">
        <v>1200</v>
      </c>
      <c r="V223" s="962">
        <f t="shared" si="4"/>
        <v>0</v>
      </c>
    </row>
    <row r="224" spans="4:22" ht="15" x14ac:dyDescent="0.2">
      <c r="D224" s="966">
        <v>208</v>
      </c>
      <c r="E224" s="334">
        <v>36846</v>
      </c>
      <c r="F224" s="1171" t="s">
        <v>214</v>
      </c>
      <c r="G224" s="335">
        <v>61</v>
      </c>
      <c r="H224" s="335">
        <v>617</v>
      </c>
      <c r="I224" s="335">
        <v>126831</v>
      </c>
      <c r="J224" s="335">
        <v>1</v>
      </c>
      <c r="K224" s="1191" t="s">
        <v>290</v>
      </c>
      <c r="L224" s="335"/>
      <c r="M224" s="335"/>
      <c r="N224" s="335" t="s">
        <v>291</v>
      </c>
      <c r="O224" s="1047">
        <v>1200</v>
      </c>
      <c r="P224" s="339">
        <v>10</v>
      </c>
      <c r="Q224" s="962"/>
      <c r="R224" s="962"/>
      <c r="S224" s="1181">
        <v>10</v>
      </c>
      <c r="T224" s="1181"/>
      <c r="U224" s="962">
        <v>1200</v>
      </c>
      <c r="V224" s="962">
        <f t="shared" si="4"/>
        <v>0</v>
      </c>
    </row>
    <row r="225" spans="4:22" ht="15" x14ac:dyDescent="0.2">
      <c r="D225" s="966">
        <v>209</v>
      </c>
      <c r="E225" s="334">
        <v>36846</v>
      </c>
      <c r="F225" s="1171" t="s">
        <v>214</v>
      </c>
      <c r="G225" s="335">
        <v>61</v>
      </c>
      <c r="H225" s="335">
        <v>617</v>
      </c>
      <c r="I225" s="335">
        <v>126832</v>
      </c>
      <c r="J225" s="335">
        <v>1</v>
      </c>
      <c r="K225" s="1191" t="s">
        <v>290</v>
      </c>
      <c r="L225" s="335"/>
      <c r="M225" s="335"/>
      <c r="N225" s="335" t="s">
        <v>291</v>
      </c>
      <c r="O225" s="1047">
        <v>1200</v>
      </c>
      <c r="P225" s="339">
        <v>10</v>
      </c>
      <c r="Q225" s="962"/>
      <c r="R225" s="962"/>
      <c r="S225" s="1181">
        <v>10</v>
      </c>
      <c r="T225" s="1181"/>
      <c r="U225" s="962">
        <v>1200</v>
      </c>
      <c r="V225" s="962">
        <f t="shared" si="4"/>
        <v>0</v>
      </c>
    </row>
    <row r="226" spans="4:22" ht="15" x14ac:dyDescent="0.2">
      <c r="D226" s="966">
        <v>210</v>
      </c>
      <c r="E226" s="334">
        <v>36846</v>
      </c>
      <c r="F226" s="1171" t="s">
        <v>214</v>
      </c>
      <c r="G226" s="335">
        <v>61</v>
      </c>
      <c r="H226" s="335">
        <v>617</v>
      </c>
      <c r="I226" s="335"/>
      <c r="J226" s="335">
        <v>8</v>
      </c>
      <c r="K226" s="1191" t="s">
        <v>715</v>
      </c>
      <c r="L226" s="335"/>
      <c r="M226" s="335"/>
      <c r="N226" s="335" t="s">
        <v>291</v>
      </c>
      <c r="O226" s="1047">
        <v>1200</v>
      </c>
      <c r="P226" s="339">
        <v>10</v>
      </c>
      <c r="Q226" s="962"/>
      <c r="R226" s="962"/>
      <c r="S226" s="1181">
        <v>10</v>
      </c>
      <c r="T226" s="1181"/>
      <c r="U226" s="962">
        <v>1200</v>
      </c>
      <c r="V226" s="962">
        <f t="shared" si="4"/>
        <v>0</v>
      </c>
    </row>
    <row r="227" spans="4:22" ht="15" x14ac:dyDescent="0.2">
      <c r="D227" s="966">
        <v>211</v>
      </c>
      <c r="E227" s="334">
        <v>36846</v>
      </c>
      <c r="F227" s="1171" t="s">
        <v>214</v>
      </c>
      <c r="G227" s="335">
        <v>61</v>
      </c>
      <c r="H227" s="335">
        <v>617</v>
      </c>
      <c r="I227" s="335">
        <v>126830</v>
      </c>
      <c r="J227" s="335">
        <v>1</v>
      </c>
      <c r="K227" s="1191" t="s">
        <v>292</v>
      </c>
      <c r="L227" s="335"/>
      <c r="M227" s="335"/>
      <c r="N227" s="335" t="s">
        <v>291</v>
      </c>
      <c r="O227" s="1047">
        <v>1200</v>
      </c>
      <c r="P227" s="339">
        <v>10</v>
      </c>
      <c r="Q227" s="962"/>
      <c r="R227" s="962"/>
      <c r="S227" s="1181">
        <v>10</v>
      </c>
      <c r="T227" s="1181"/>
      <c r="U227" s="962">
        <v>1200</v>
      </c>
      <c r="V227" s="962">
        <f t="shared" si="4"/>
        <v>0</v>
      </c>
    </row>
    <row r="228" spans="4:22" ht="15" x14ac:dyDescent="0.2">
      <c r="D228" s="966">
        <v>212</v>
      </c>
      <c r="E228" s="334">
        <v>36846</v>
      </c>
      <c r="F228" s="1171" t="s">
        <v>214</v>
      </c>
      <c r="G228" s="335">
        <v>61</v>
      </c>
      <c r="H228" s="335">
        <v>617</v>
      </c>
      <c r="I228" s="335">
        <v>126833</v>
      </c>
      <c r="J228" s="335">
        <v>1</v>
      </c>
      <c r="K228" s="1191" t="s">
        <v>292</v>
      </c>
      <c r="L228" s="335"/>
      <c r="M228" s="335"/>
      <c r="N228" s="335" t="s">
        <v>291</v>
      </c>
      <c r="O228" s="1047">
        <v>1200</v>
      </c>
      <c r="P228" s="339">
        <v>10</v>
      </c>
      <c r="Q228" s="962"/>
      <c r="R228" s="962"/>
      <c r="S228" s="1181">
        <v>10</v>
      </c>
      <c r="T228" s="1181"/>
      <c r="U228" s="962">
        <v>1200</v>
      </c>
      <c r="V228" s="962">
        <f t="shared" si="4"/>
        <v>0</v>
      </c>
    </row>
    <row r="229" spans="4:22" ht="15" x14ac:dyDescent="0.2">
      <c r="D229" s="966">
        <v>213</v>
      </c>
      <c r="E229" s="334">
        <v>36846</v>
      </c>
      <c r="F229" s="1171" t="s">
        <v>214</v>
      </c>
      <c r="G229" s="335">
        <v>61</v>
      </c>
      <c r="H229" s="335">
        <v>617</v>
      </c>
      <c r="I229" s="335">
        <v>126835</v>
      </c>
      <c r="J229" s="335">
        <v>1</v>
      </c>
      <c r="K229" s="1191" t="s">
        <v>25</v>
      </c>
      <c r="L229" s="335"/>
      <c r="M229" s="335" t="s">
        <v>81</v>
      </c>
      <c r="N229" s="335" t="s">
        <v>291</v>
      </c>
      <c r="O229" s="1047">
        <v>1200</v>
      </c>
      <c r="P229" s="339">
        <v>10</v>
      </c>
      <c r="Q229" s="962"/>
      <c r="R229" s="962"/>
      <c r="S229" s="1181">
        <v>10</v>
      </c>
      <c r="T229" s="1181"/>
      <c r="U229" s="962">
        <v>1200</v>
      </c>
      <c r="V229" s="962">
        <f t="shared" si="4"/>
        <v>0</v>
      </c>
    </row>
    <row r="230" spans="4:22" ht="30" x14ac:dyDescent="0.2">
      <c r="D230" s="966">
        <v>214</v>
      </c>
      <c r="E230" s="334">
        <v>36846</v>
      </c>
      <c r="F230" s="1171" t="s">
        <v>214</v>
      </c>
      <c r="G230" s="335">
        <v>61</v>
      </c>
      <c r="H230" s="335">
        <v>617</v>
      </c>
      <c r="I230" s="335">
        <v>127977</v>
      </c>
      <c r="J230" s="335">
        <v>1</v>
      </c>
      <c r="K230" s="1191" t="s">
        <v>249</v>
      </c>
      <c r="L230" s="335"/>
      <c r="M230" s="335"/>
      <c r="N230" s="335" t="s">
        <v>291</v>
      </c>
      <c r="O230" s="1047">
        <v>1600</v>
      </c>
      <c r="P230" s="339">
        <v>10</v>
      </c>
      <c r="Q230" s="962"/>
      <c r="R230" s="962"/>
      <c r="S230" s="1181">
        <v>10</v>
      </c>
      <c r="T230" s="1181"/>
      <c r="U230" s="962">
        <v>1600</v>
      </c>
      <c r="V230" s="962">
        <f t="shared" si="4"/>
        <v>0</v>
      </c>
    </row>
    <row r="231" spans="4:22" ht="30" x14ac:dyDescent="0.2">
      <c r="D231" s="966">
        <v>215</v>
      </c>
      <c r="E231" s="334">
        <v>36846</v>
      </c>
      <c r="F231" s="1171" t="s">
        <v>214</v>
      </c>
      <c r="G231" s="335">
        <v>61</v>
      </c>
      <c r="H231" s="335">
        <v>617</v>
      </c>
      <c r="I231" s="335">
        <v>78981</v>
      </c>
      <c r="J231" s="335">
        <v>1</v>
      </c>
      <c r="K231" s="1191" t="s">
        <v>293</v>
      </c>
      <c r="L231" s="335"/>
      <c r="M231" s="335"/>
      <c r="N231" s="335" t="s">
        <v>291</v>
      </c>
      <c r="O231" s="1047">
        <v>1600</v>
      </c>
      <c r="P231" s="339">
        <v>10</v>
      </c>
      <c r="Q231" s="962"/>
      <c r="R231" s="962"/>
      <c r="S231" s="1181">
        <v>10</v>
      </c>
      <c r="T231" s="1181"/>
      <c r="U231" s="962">
        <v>1600</v>
      </c>
      <c r="V231" s="962">
        <f t="shared" si="4"/>
        <v>0</v>
      </c>
    </row>
    <row r="232" spans="4:22" ht="30" x14ac:dyDescent="0.2">
      <c r="D232" s="966">
        <v>216</v>
      </c>
      <c r="E232" s="334">
        <v>36846</v>
      </c>
      <c r="F232" s="1171" t="s">
        <v>214</v>
      </c>
      <c r="G232" s="335">
        <v>61</v>
      </c>
      <c r="H232" s="335">
        <v>617</v>
      </c>
      <c r="I232" s="335">
        <v>7899</v>
      </c>
      <c r="J232" s="335">
        <v>1</v>
      </c>
      <c r="K232" s="1191" t="s">
        <v>294</v>
      </c>
      <c r="L232" s="335"/>
      <c r="M232" s="335"/>
      <c r="N232" s="335" t="s">
        <v>291</v>
      </c>
      <c r="O232" s="1047">
        <v>1800</v>
      </c>
      <c r="P232" s="339">
        <v>10</v>
      </c>
      <c r="Q232" s="962"/>
      <c r="R232" s="962"/>
      <c r="S232" s="1181">
        <v>10</v>
      </c>
      <c r="T232" s="1181"/>
      <c r="U232" s="962">
        <v>1800</v>
      </c>
      <c r="V232" s="962">
        <f t="shared" si="4"/>
        <v>0</v>
      </c>
    </row>
    <row r="233" spans="4:22" ht="15" x14ac:dyDescent="0.2">
      <c r="D233" s="966">
        <v>217</v>
      </c>
      <c r="E233" s="334">
        <v>36846</v>
      </c>
      <c r="F233" s="1171" t="s">
        <v>214</v>
      </c>
      <c r="G233" s="335">
        <v>61</v>
      </c>
      <c r="H233" s="335">
        <v>617</v>
      </c>
      <c r="I233" s="335">
        <v>35133</v>
      </c>
      <c r="J233" s="335">
        <v>1</v>
      </c>
      <c r="K233" s="1191" t="s">
        <v>39</v>
      </c>
      <c r="L233" s="335"/>
      <c r="M233" s="335"/>
      <c r="N233" s="335" t="s">
        <v>291</v>
      </c>
      <c r="O233" s="1047">
        <v>2664.81</v>
      </c>
      <c r="P233" s="339">
        <v>10</v>
      </c>
      <c r="Q233" s="962"/>
      <c r="R233" s="962"/>
      <c r="S233" s="1181">
        <v>10</v>
      </c>
      <c r="T233" s="1181"/>
      <c r="U233" s="962">
        <v>2664.81</v>
      </c>
      <c r="V233" s="962">
        <f t="shared" si="4"/>
        <v>0</v>
      </c>
    </row>
    <row r="234" spans="4:22" ht="15" x14ac:dyDescent="0.2">
      <c r="D234" s="966">
        <v>218</v>
      </c>
      <c r="E234" s="334">
        <v>36846</v>
      </c>
      <c r="F234" s="1171" t="s">
        <v>214</v>
      </c>
      <c r="G234" s="335">
        <v>61</v>
      </c>
      <c r="H234" s="335">
        <v>617</v>
      </c>
      <c r="I234" s="335">
        <v>126821</v>
      </c>
      <c r="J234" s="335">
        <v>1</v>
      </c>
      <c r="K234" s="1191" t="s">
        <v>213</v>
      </c>
      <c r="L234" s="335"/>
      <c r="M234" s="335"/>
      <c r="N234" s="335" t="s">
        <v>291</v>
      </c>
      <c r="O234" s="1047">
        <v>1200</v>
      </c>
      <c r="P234" s="339">
        <v>10</v>
      </c>
      <c r="Q234" s="962"/>
      <c r="R234" s="962"/>
      <c r="S234" s="1181">
        <v>10</v>
      </c>
      <c r="T234" s="1181"/>
      <c r="U234" s="962">
        <v>1200</v>
      </c>
      <c r="V234" s="962">
        <f t="shared" si="4"/>
        <v>0</v>
      </c>
    </row>
    <row r="235" spans="4:22" ht="15" x14ac:dyDescent="0.2">
      <c r="D235" s="966">
        <v>219</v>
      </c>
      <c r="E235" s="334">
        <v>36846</v>
      </c>
      <c r="F235" s="1171" t="s">
        <v>214</v>
      </c>
      <c r="G235" s="335">
        <v>61</v>
      </c>
      <c r="H235" s="335">
        <v>617</v>
      </c>
      <c r="I235" s="335">
        <v>127979</v>
      </c>
      <c r="J235" s="335">
        <v>1</v>
      </c>
      <c r="K235" s="1191" t="s">
        <v>284</v>
      </c>
      <c r="L235" s="335"/>
      <c r="M235" s="335"/>
      <c r="N235" s="335" t="s">
        <v>291</v>
      </c>
      <c r="O235" s="1047">
        <v>600</v>
      </c>
      <c r="P235" s="339">
        <v>10</v>
      </c>
      <c r="Q235" s="962"/>
      <c r="R235" s="962"/>
      <c r="S235" s="1181">
        <v>10</v>
      </c>
      <c r="T235" s="1181"/>
      <c r="U235" s="962">
        <v>600</v>
      </c>
      <c r="V235" s="962">
        <f t="shared" si="4"/>
        <v>0</v>
      </c>
    </row>
    <row r="236" spans="4:22" ht="15" x14ac:dyDescent="0.2">
      <c r="D236" s="966">
        <v>220</v>
      </c>
      <c r="E236" s="334">
        <v>36846</v>
      </c>
      <c r="F236" s="1171" t="s">
        <v>214</v>
      </c>
      <c r="G236" s="335">
        <v>61</v>
      </c>
      <c r="H236" s="335">
        <v>617</v>
      </c>
      <c r="I236" s="335">
        <v>35110</v>
      </c>
      <c r="J236" s="335">
        <v>1</v>
      </c>
      <c r="K236" s="1191" t="s">
        <v>295</v>
      </c>
      <c r="L236" s="335"/>
      <c r="M236" s="335" t="s">
        <v>19</v>
      </c>
      <c r="N236" s="335" t="s">
        <v>291</v>
      </c>
      <c r="O236" s="1047">
        <v>6960</v>
      </c>
      <c r="P236" s="339">
        <v>10</v>
      </c>
      <c r="Q236" s="962"/>
      <c r="R236" s="962"/>
      <c r="S236" s="1181">
        <v>10</v>
      </c>
      <c r="T236" s="1181"/>
      <c r="U236" s="962">
        <v>6960</v>
      </c>
      <c r="V236" s="962">
        <f t="shared" si="4"/>
        <v>0</v>
      </c>
    </row>
    <row r="237" spans="4:22" ht="15" x14ac:dyDescent="0.2">
      <c r="D237" s="966">
        <v>221</v>
      </c>
      <c r="E237" s="334">
        <v>36846</v>
      </c>
      <c r="F237" s="1171" t="s">
        <v>214</v>
      </c>
      <c r="G237" s="335">
        <v>61</v>
      </c>
      <c r="H237" s="335">
        <v>617</v>
      </c>
      <c r="I237" s="335"/>
      <c r="J237" s="335">
        <v>1</v>
      </c>
      <c r="K237" s="1191" t="s">
        <v>858</v>
      </c>
      <c r="L237" s="335"/>
      <c r="M237" s="335"/>
      <c r="N237" s="335" t="s">
        <v>291</v>
      </c>
      <c r="O237" s="1047">
        <v>1000</v>
      </c>
      <c r="P237" s="339">
        <v>10</v>
      </c>
      <c r="Q237" s="962"/>
      <c r="R237" s="962"/>
      <c r="S237" s="1181">
        <v>10</v>
      </c>
      <c r="T237" s="1181"/>
      <c r="U237" s="962">
        <v>1000</v>
      </c>
      <c r="V237" s="962">
        <f t="shared" si="4"/>
        <v>0</v>
      </c>
    </row>
    <row r="238" spans="4:22" ht="15" x14ac:dyDescent="0.2">
      <c r="D238" s="966">
        <v>222</v>
      </c>
      <c r="E238" s="334">
        <v>38819</v>
      </c>
      <c r="F238" s="1171" t="s">
        <v>214</v>
      </c>
      <c r="G238" s="335">
        <v>61</v>
      </c>
      <c r="H238" s="335">
        <v>617</v>
      </c>
      <c r="I238" s="335">
        <v>127982</v>
      </c>
      <c r="J238" s="335">
        <v>1</v>
      </c>
      <c r="K238" s="1191" t="s">
        <v>290</v>
      </c>
      <c r="L238" s="335"/>
      <c r="M238" s="335"/>
      <c r="N238" s="335" t="s">
        <v>291</v>
      </c>
      <c r="O238" s="1047">
        <v>500</v>
      </c>
      <c r="P238" s="339">
        <v>10</v>
      </c>
      <c r="Q238" s="962"/>
      <c r="R238" s="962"/>
      <c r="S238" s="1181">
        <v>9</v>
      </c>
      <c r="T238" s="1181"/>
      <c r="U238" s="962">
        <v>500</v>
      </c>
      <c r="V238" s="962">
        <f>IF(P238=0,"N/A",+O238-U238)</f>
        <v>0</v>
      </c>
    </row>
    <row r="239" spans="4:22" ht="15" x14ac:dyDescent="0.2">
      <c r="D239" s="966">
        <v>223</v>
      </c>
      <c r="E239" s="334">
        <v>38819</v>
      </c>
      <c r="F239" s="1171" t="s">
        <v>214</v>
      </c>
      <c r="G239" s="335">
        <v>61</v>
      </c>
      <c r="H239" s="335">
        <v>617</v>
      </c>
      <c r="I239" s="335">
        <v>35098</v>
      </c>
      <c r="J239" s="335">
        <v>1</v>
      </c>
      <c r="K239" s="1191" t="s">
        <v>290</v>
      </c>
      <c r="L239" s="335"/>
      <c r="M239" s="335"/>
      <c r="N239" s="335" t="s">
        <v>291</v>
      </c>
      <c r="O239" s="1047">
        <v>500</v>
      </c>
      <c r="P239" s="339">
        <v>10</v>
      </c>
      <c r="Q239" s="962"/>
      <c r="R239" s="962"/>
      <c r="S239" s="1181">
        <v>9</v>
      </c>
      <c r="T239" s="1181"/>
      <c r="U239" s="962">
        <v>500</v>
      </c>
      <c r="V239" s="962">
        <f t="shared" si="4"/>
        <v>0</v>
      </c>
    </row>
    <row r="240" spans="4:22" ht="30" x14ac:dyDescent="0.2">
      <c r="D240" s="966">
        <v>224</v>
      </c>
      <c r="E240" s="334">
        <v>36889</v>
      </c>
      <c r="F240" s="1171" t="s">
        <v>214</v>
      </c>
      <c r="G240" s="335">
        <v>61</v>
      </c>
      <c r="H240" s="335">
        <v>617</v>
      </c>
      <c r="I240" s="335">
        <v>125144</v>
      </c>
      <c r="J240" s="335">
        <v>1</v>
      </c>
      <c r="K240" s="1191" t="s">
        <v>709</v>
      </c>
      <c r="L240" s="335"/>
      <c r="M240" s="335"/>
      <c r="N240" s="335" t="s">
        <v>291</v>
      </c>
      <c r="O240" s="1047">
        <v>1200</v>
      </c>
      <c r="P240" s="339">
        <v>10</v>
      </c>
      <c r="Q240" s="962"/>
      <c r="R240" s="962"/>
      <c r="S240" s="1181">
        <v>10</v>
      </c>
      <c r="T240" s="1181"/>
      <c r="U240" s="962">
        <v>1200</v>
      </c>
      <c r="V240" s="962">
        <f t="shared" si="4"/>
        <v>0</v>
      </c>
    </row>
    <row r="241" spans="4:23" ht="15" x14ac:dyDescent="0.2">
      <c r="D241" s="966">
        <v>225</v>
      </c>
      <c r="E241" s="334">
        <v>38819</v>
      </c>
      <c r="F241" s="1171" t="s">
        <v>214</v>
      </c>
      <c r="G241" s="335">
        <v>61</v>
      </c>
      <c r="H241" s="335">
        <v>617</v>
      </c>
      <c r="I241" s="335">
        <v>127986</v>
      </c>
      <c r="J241" s="335">
        <v>1</v>
      </c>
      <c r="K241" s="1191" t="s">
        <v>230</v>
      </c>
      <c r="L241" s="335"/>
      <c r="M241" s="335"/>
      <c r="N241" s="335" t="s">
        <v>291</v>
      </c>
      <c r="O241" s="1047">
        <v>7502.2</v>
      </c>
      <c r="P241" s="339">
        <v>10</v>
      </c>
      <c r="Q241" s="962"/>
      <c r="R241" s="962"/>
      <c r="S241" s="1181">
        <v>10</v>
      </c>
      <c r="T241" s="1181"/>
      <c r="U241" s="962">
        <v>7502.2</v>
      </c>
      <c r="V241" s="962">
        <f t="shared" si="4"/>
        <v>0</v>
      </c>
    </row>
    <row r="242" spans="4:23" ht="15" x14ac:dyDescent="0.2">
      <c r="D242" s="966">
        <v>226</v>
      </c>
      <c r="E242" s="334">
        <v>36846</v>
      </c>
      <c r="F242" s="1171" t="s">
        <v>214</v>
      </c>
      <c r="G242" s="335">
        <v>61</v>
      </c>
      <c r="H242" s="335">
        <v>617</v>
      </c>
      <c r="I242" s="335">
        <v>7883</v>
      </c>
      <c r="J242" s="335">
        <v>1</v>
      </c>
      <c r="K242" s="1191" t="s">
        <v>296</v>
      </c>
      <c r="L242" s="335"/>
      <c r="M242" s="335"/>
      <c r="N242" s="335" t="s">
        <v>291</v>
      </c>
      <c r="O242" s="1047">
        <v>2500</v>
      </c>
      <c r="P242" s="339">
        <v>10</v>
      </c>
      <c r="Q242" s="962"/>
      <c r="R242" s="962"/>
      <c r="S242" s="1181">
        <v>10</v>
      </c>
      <c r="T242" s="1181"/>
      <c r="U242" s="962">
        <v>2500</v>
      </c>
      <c r="V242" s="962">
        <f t="shared" si="4"/>
        <v>0</v>
      </c>
    </row>
    <row r="243" spans="4:23" ht="15" x14ac:dyDescent="0.2">
      <c r="D243" s="966">
        <v>227</v>
      </c>
      <c r="E243" s="334">
        <v>36846</v>
      </c>
      <c r="F243" s="1171" t="s">
        <v>214</v>
      </c>
      <c r="G243" s="335">
        <v>61</v>
      </c>
      <c r="H243" s="335">
        <v>617</v>
      </c>
      <c r="I243" s="335">
        <v>35104</v>
      </c>
      <c r="J243" s="335">
        <v>1</v>
      </c>
      <c r="K243" s="1191" t="s">
        <v>182</v>
      </c>
      <c r="L243" s="335"/>
      <c r="M243" s="335" t="s">
        <v>81</v>
      </c>
      <c r="N243" s="335" t="s">
        <v>291</v>
      </c>
      <c r="O243" s="1047">
        <v>1382.4</v>
      </c>
      <c r="P243" s="339">
        <v>10</v>
      </c>
      <c r="Q243" s="962"/>
      <c r="R243" s="962"/>
      <c r="S243" s="1181">
        <v>10</v>
      </c>
      <c r="T243" s="1181"/>
      <c r="U243" s="962">
        <v>1382.4</v>
      </c>
      <c r="V243" s="962">
        <f t="shared" si="4"/>
        <v>0</v>
      </c>
    </row>
    <row r="244" spans="4:23" ht="15" x14ac:dyDescent="0.2">
      <c r="D244" s="966">
        <v>228</v>
      </c>
      <c r="E244" s="334">
        <v>36846</v>
      </c>
      <c r="F244" s="1171" t="s">
        <v>214</v>
      </c>
      <c r="G244" s="335">
        <v>61</v>
      </c>
      <c r="H244" s="335">
        <v>617</v>
      </c>
      <c r="I244" s="335">
        <v>126837</v>
      </c>
      <c r="J244" s="335">
        <v>1</v>
      </c>
      <c r="K244" s="1191" t="s">
        <v>297</v>
      </c>
      <c r="L244" s="335"/>
      <c r="M244" s="335" t="s">
        <v>298</v>
      </c>
      <c r="N244" s="335" t="s">
        <v>291</v>
      </c>
      <c r="O244" s="1047">
        <v>7100</v>
      </c>
      <c r="P244" s="339">
        <v>10</v>
      </c>
      <c r="Q244" s="962"/>
      <c r="R244" s="962"/>
      <c r="S244" s="1181">
        <v>10</v>
      </c>
      <c r="T244" s="1181"/>
      <c r="U244" s="962">
        <v>7100</v>
      </c>
      <c r="V244" s="962">
        <f t="shared" si="4"/>
        <v>0</v>
      </c>
    </row>
    <row r="245" spans="4:23" ht="15" x14ac:dyDescent="0.2">
      <c r="D245" s="966">
        <v>229</v>
      </c>
      <c r="E245" s="334">
        <v>36846</v>
      </c>
      <c r="F245" s="1171" t="s">
        <v>214</v>
      </c>
      <c r="G245" s="335">
        <v>61</v>
      </c>
      <c r="H245" s="335">
        <v>617</v>
      </c>
      <c r="I245" s="335">
        <v>35091</v>
      </c>
      <c r="J245" s="335">
        <v>1</v>
      </c>
      <c r="K245" s="1191" t="s">
        <v>216</v>
      </c>
      <c r="L245" s="335"/>
      <c r="M245" s="335"/>
      <c r="N245" s="335" t="s">
        <v>291</v>
      </c>
      <c r="O245" s="1047">
        <v>1200</v>
      </c>
      <c r="P245" s="339">
        <v>10</v>
      </c>
      <c r="Q245" s="962"/>
      <c r="R245" s="962"/>
      <c r="S245" s="1181">
        <v>10</v>
      </c>
      <c r="T245" s="1181"/>
      <c r="U245" s="962">
        <v>1200</v>
      </c>
      <c r="V245" s="962">
        <f t="shared" si="4"/>
        <v>0</v>
      </c>
    </row>
    <row r="246" spans="4:23" ht="30" x14ac:dyDescent="0.2">
      <c r="D246" s="966">
        <v>230</v>
      </c>
      <c r="E246" s="334">
        <v>36846</v>
      </c>
      <c r="F246" s="1171" t="s">
        <v>214</v>
      </c>
      <c r="G246" s="335">
        <v>61</v>
      </c>
      <c r="H246" s="335">
        <v>617</v>
      </c>
      <c r="I246" s="335"/>
      <c r="J246" s="335">
        <v>1</v>
      </c>
      <c r="K246" s="1191" t="s">
        <v>299</v>
      </c>
      <c r="L246" s="335"/>
      <c r="M246" s="335"/>
      <c r="N246" s="335" t="s">
        <v>305</v>
      </c>
      <c r="O246" s="1047">
        <v>1200</v>
      </c>
      <c r="P246" s="339">
        <v>10</v>
      </c>
      <c r="Q246" s="962"/>
      <c r="R246" s="962"/>
      <c r="S246" s="1181">
        <v>10</v>
      </c>
      <c r="T246" s="1181"/>
      <c r="U246" s="962">
        <v>1200</v>
      </c>
      <c r="V246" s="962">
        <f t="shared" si="4"/>
        <v>0</v>
      </c>
    </row>
    <row r="247" spans="4:23" ht="15" x14ac:dyDescent="0.2">
      <c r="D247" s="966">
        <v>231</v>
      </c>
      <c r="E247" s="334">
        <v>36846</v>
      </c>
      <c r="F247" s="1171" t="s">
        <v>214</v>
      </c>
      <c r="G247" s="335">
        <v>61</v>
      </c>
      <c r="H247" s="335">
        <v>617</v>
      </c>
      <c r="I247" s="335"/>
      <c r="J247" s="335">
        <v>1</v>
      </c>
      <c r="K247" s="1191" t="s">
        <v>20</v>
      </c>
      <c r="L247" s="335"/>
      <c r="M247" s="335" t="s">
        <v>19</v>
      </c>
      <c r="N247" s="335" t="s">
        <v>291</v>
      </c>
      <c r="O247" s="1047">
        <v>2664.81</v>
      </c>
      <c r="P247" s="339">
        <v>10</v>
      </c>
      <c r="Q247" s="962"/>
      <c r="R247" s="962"/>
      <c r="S247" s="1181">
        <v>10</v>
      </c>
      <c r="T247" s="1181"/>
      <c r="U247" s="962">
        <v>2664.81</v>
      </c>
      <c r="V247" s="962">
        <f t="shared" si="4"/>
        <v>0</v>
      </c>
    </row>
    <row r="248" spans="4:23" ht="15" x14ac:dyDescent="0.2">
      <c r="D248" s="966">
        <v>232</v>
      </c>
      <c r="E248" s="334">
        <v>36846</v>
      </c>
      <c r="F248" s="1171" t="s">
        <v>214</v>
      </c>
      <c r="G248" s="335">
        <v>61</v>
      </c>
      <c r="H248" s="335">
        <v>617</v>
      </c>
      <c r="I248" s="335"/>
      <c r="J248" s="335">
        <v>1</v>
      </c>
      <c r="K248" s="1191" t="s">
        <v>230</v>
      </c>
      <c r="L248" s="335"/>
      <c r="M248" s="335"/>
      <c r="N248" s="335" t="s">
        <v>291</v>
      </c>
      <c r="O248" s="1047">
        <v>4000</v>
      </c>
      <c r="P248" s="339">
        <v>10</v>
      </c>
      <c r="Q248" s="962"/>
      <c r="R248" s="962"/>
      <c r="S248" s="1181">
        <v>10</v>
      </c>
      <c r="T248" s="1181"/>
      <c r="U248" s="962">
        <v>4000</v>
      </c>
      <c r="V248" s="962">
        <f t="shared" si="4"/>
        <v>0</v>
      </c>
    </row>
    <row r="249" spans="4:23" ht="15" x14ac:dyDescent="0.2">
      <c r="D249" s="966">
        <v>233</v>
      </c>
      <c r="E249" s="334">
        <v>36846</v>
      </c>
      <c r="F249" s="1171" t="s">
        <v>214</v>
      </c>
      <c r="G249" s="335">
        <v>61</v>
      </c>
      <c r="H249" s="335">
        <v>617</v>
      </c>
      <c r="I249" s="335"/>
      <c r="J249" s="335">
        <v>2</v>
      </c>
      <c r="K249" s="1191" t="s">
        <v>150</v>
      </c>
      <c r="L249" s="335"/>
      <c r="M249" s="335"/>
      <c r="N249" s="335" t="s">
        <v>291</v>
      </c>
      <c r="O249" s="1047">
        <v>600</v>
      </c>
      <c r="P249" s="339">
        <v>10</v>
      </c>
      <c r="Q249" s="962"/>
      <c r="R249" s="962"/>
      <c r="S249" s="1181">
        <v>10</v>
      </c>
      <c r="T249" s="1181"/>
      <c r="U249" s="962">
        <v>600</v>
      </c>
      <c r="V249" s="962">
        <f t="shared" si="4"/>
        <v>0</v>
      </c>
    </row>
    <row r="250" spans="4:23" ht="30" x14ac:dyDescent="0.2">
      <c r="D250" s="966">
        <v>234</v>
      </c>
      <c r="E250" s="334">
        <v>36846</v>
      </c>
      <c r="F250" s="1171" t="s">
        <v>214</v>
      </c>
      <c r="G250" s="335">
        <v>61</v>
      </c>
      <c r="H250" s="335">
        <v>617</v>
      </c>
      <c r="I250" s="335"/>
      <c r="J250" s="335">
        <v>1</v>
      </c>
      <c r="K250" s="1191" t="s">
        <v>300</v>
      </c>
      <c r="L250" s="335"/>
      <c r="M250" s="335"/>
      <c r="N250" s="335" t="s">
        <v>291</v>
      </c>
      <c r="O250" s="1047">
        <v>1000</v>
      </c>
      <c r="P250" s="339">
        <v>10</v>
      </c>
      <c r="Q250" s="962"/>
      <c r="R250" s="962"/>
      <c r="S250" s="1181">
        <v>10</v>
      </c>
      <c r="T250" s="1181"/>
      <c r="U250" s="962">
        <v>1000</v>
      </c>
      <c r="V250" s="962">
        <f t="shared" si="4"/>
        <v>0</v>
      </c>
    </row>
    <row r="251" spans="4:23" ht="15" x14ac:dyDescent="0.2">
      <c r="D251" s="966">
        <v>235</v>
      </c>
      <c r="E251" s="334">
        <v>36846</v>
      </c>
      <c r="F251" s="1171" t="s">
        <v>214</v>
      </c>
      <c r="G251" s="335">
        <v>61</v>
      </c>
      <c r="H251" s="335">
        <v>617</v>
      </c>
      <c r="I251" s="335">
        <v>126055</v>
      </c>
      <c r="J251" s="335">
        <v>1</v>
      </c>
      <c r="K251" s="1191" t="s">
        <v>301</v>
      </c>
      <c r="L251" s="335"/>
      <c r="M251" s="335"/>
      <c r="N251" s="335" t="s">
        <v>291</v>
      </c>
      <c r="O251" s="1047">
        <v>800</v>
      </c>
      <c r="P251" s="339">
        <v>10</v>
      </c>
      <c r="Q251" s="962"/>
      <c r="R251" s="962"/>
      <c r="S251" s="1181">
        <v>10</v>
      </c>
      <c r="T251" s="1181"/>
      <c r="U251" s="962">
        <v>800</v>
      </c>
      <c r="V251" s="962">
        <f t="shared" si="4"/>
        <v>0</v>
      </c>
    </row>
    <row r="252" spans="4:23" ht="15" x14ac:dyDescent="0.2">
      <c r="D252" s="966">
        <v>236</v>
      </c>
      <c r="E252" s="334">
        <v>36846</v>
      </c>
      <c r="F252" s="1171" t="s">
        <v>214</v>
      </c>
      <c r="G252" s="335">
        <v>61</v>
      </c>
      <c r="H252" s="335">
        <v>617</v>
      </c>
      <c r="I252" s="335">
        <v>127990</v>
      </c>
      <c r="J252" s="335">
        <v>1</v>
      </c>
      <c r="K252" s="1191" t="s">
        <v>301</v>
      </c>
      <c r="L252" s="335"/>
      <c r="M252" s="335"/>
      <c r="N252" s="335" t="s">
        <v>291</v>
      </c>
      <c r="O252" s="1047">
        <v>800</v>
      </c>
      <c r="P252" s="339">
        <v>10</v>
      </c>
      <c r="Q252" s="962"/>
      <c r="R252" s="962"/>
      <c r="S252" s="1181">
        <v>10</v>
      </c>
      <c r="T252" s="1181"/>
      <c r="U252" s="962">
        <v>800</v>
      </c>
      <c r="V252" s="962">
        <f t="shared" si="4"/>
        <v>0</v>
      </c>
    </row>
    <row r="253" spans="4:23" ht="15" x14ac:dyDescent="0.2">
      <c r="D253" s="966">
        <v>237</v>
      </c>
      <c r="E253" s="334">
        <v>36846</v>
      </c>
      <c r="F253" s="1171" t="s">
        <v>214</v>
      </c>
      <c r="G253" s="335">
        <v>61</v>
      </c>
      <c r="H253" s="335">
        <v>617</v>
      </c>
      <c r="I253" s="335">
        <v>127077</v>
      </c>
      <c r="J253" s="335">
        <v>1</v>
      </c>
      <c r="K253" s="1191" t="s">
        <v>301</v>
      </c>
      <c r="L253" s="335"/>
      <c r="M253" s="335"/>
      <c r="N253" s="335" t="s">
        <v>291</v>
      </c>
      <c r="O253" s="1047">
        <v>800</v>
      </c>
      <c r="P253" s="339">
        <v>10</v>
      </c>
      <c r="Q253" s="962"/>
      <c r="R253" s="962"/>
      <c r="S253" s="1181">
        <v>10</v>
      </c>
      <c r="T253" s="1181"/>
      <c r="U253" s="962">
        <v>800</v>
      </c>
      <c r="V253" s="962">
        <f t="shared" si="4"/>
        <v>0</v>
      </c>
    </row>
    <row r="254" spans="4:23" ht="15" x14ac:dyDescent="0.2">
      <c r="D254" s="966">
        <v>238</v>
      </c>
      <c r="E254" s="334">
        <v>36846</v>
      </c>
      <c r="F254" s="1171" t="s">
        <v>214</v>
      </c>
      <c r="G254" s="335">
        <v>61</v>
      </c>
      <c r="H254" s="335">
        <v>617</v>
      </c>
      <c r="I254" s="335">
        <v>127998</v>
      </c>
      <c r="J254" s="335">
        <v>1</v>
      </c>
      <c r="K254" s="1191" t="s">
        <v>301</v>
      </c>
      <c r="L254" s="335"/>
      <c r="M254" s="335"/>
      <c r="N254" s="335" t="s">
        <v>291</v>
      </c>
      <c r="O254" s="1047">
        <v>800</v>
      </c>
      <c r="P254" s="339">
        <v>10</v>
      </c>
      <c r="Q254" s="962"/>
      <c r="R254" s="962"/>
      <c r="S254" s="1181">
        <v>10</v>
      </c>
      <c r="T254" s="1181"/>
      <c r="U254" s="962">
        <v>800</v>
      </c>
      <c r="V254" s="962">
        <f t="shared" si="4"/>
        <v>0</v>
      </c>
      <c r="W254" s="1048">
        <v>1</v>
      </c>
    </row>
    <row r="255" spans="4:23" ht="15" x14ac:dyDescent="0.2">
      <c r="D255" s="966">
        <v>239</v>
      </c>
      <c r="E255" s="334">
        <v>36846</v>
      </c>
      <c r="F255" s="1171" t="s">
        <v>214</v>
      </c>
      <c r="G255" s="335">
        <v>61</v>
      </c>
      <c r="H255" s="335">
        <v>617</v>
      </c>
      <c r="I255" s="335">
        <v>127141</v>
      </c>
      <c r="J255" s="335">
        <v>1</v>
      </c>
      <c r="K255" s="1191" t="s">
        <v>301</v>
      </c>
      <c r="L255" s="335"/>
      <c r="M255" s="335"/>
      <c r="N255" s="335" t="s">
        <v>291</v>
      </c>
      <c r="O255" s="1047">
        <v>800</v>
      </c>
      <c r="P255" s="339">
        <v>10</v>
      </c>
      <c r="Q255" s="962"/>
      <c r="R255" s="962"/>
      <c r="S255" s="1181">
        <v>10</v>
      </c>
      <c r="T255" s="1181"/>
      <c r="U255" s="962">
        <v>800</v>
      </c>
      <c r="V255" s="962">
        <f t="shared" si="4"/>
        <v>0</v>
      </c>
    </row>
    <row r="256" spans="4:23" ht="15" x14ac:dyDescent="0.2">
      <c r="D256" s="966">
        <v>240</v>
      </c>
      <c r="E256" s="334">
        <v>36846</v>
      </c>
      <c r="F256" s="1171" t="s">
        <v>214</v>
      </c>
      <c r="G256" s="335">
        <v>61</v>
      </c>
      <c r="H256" s="335">
        <v>617</v>
      </c>
      <c r="I256" s="335">
        <v>126875</v>
      </c>
      <c r="J256" s="335">
        <v>1</v>
      </c>
      <c r="K256" s="1191" t="s">
        <v>301</v>
      </c>
      <c r="L256" s="335"/>
      <c r="M256" s="335"/>
      <c r="N256" s="335" t="s">
        <v>291</v>
      </c>
      <c r="O256" s="1047">
        <v>800</v>
      </c>
      <c r="P256" s="339">
        <v>10</v>
      </c>
      <c r="Q256" s="962"/>
      <c r="R256" s="962"/>
      <c r="S256" s="1181">
        <v>10</v>
      </c>
      <c r="T256" s="1181"/>
      <c r="U256" s="962">
        <v>800</v>
      </c>
      <c r="V256" s="962">
        <f t="shared" si="4"/>
        <v>0</v>
      </c>
    </row>
    <row r="257" spans="4:24" ht="15" x14ac:dyDescent="0.2">
      <c r="D257" s="966">
        <v>241</v>
      </c>
      <c r="E257" s="334">
        <v>36846</v>
      </c>
      <c r="F257" s="1171" t="s">
        <v>214</v>
      </c>
      <c r="G257" s="335">
        <v>61</v>
      </c>
      <c r="H257" s="335">
        <v>617</v>
      </c>
      <c r="I257" s="335">
        <v>126096</v>
      </c>
      <c r="J257" s="335">
        <v>1</v>
      </c>
      <c r="K257" s="1191" t="s">
        <v>301</v>
      </c>
      <c r="L257" s="335"/>
      <c r="M257" s="335"/>
      <c r="N257" s="335" t="s">
        <v>291</v>
      </c>
      <c r="O257" s="1047">
        <v>800</v>
      </c>
      <c r="P257" s="339">
        <v>10</v>
      </c>
      <c r="Q257" s="962"/>
      <c r="R257" s="962"/>
      <c r="S257" s="1181">
        <v>10</v>
      </c>
      <c r="T257" s="1181"/>
      <c r="U257" s="962">
        <v>800</v>
      </c>
      <c r="V257" s="962">
        <f t="shared" si="4"/>
        <v>0</v>
      </c>
    </row>
    <row r="258" spans="4:24" ht="15" x14ac:dyDescent="0.2">
      <c r="D258" s="966">
        <v>242</v>
      </c>
      <c r="E258" s="334">
        <v>36846</v>
      </c>
      <c r="F258" s="1171" t="s">
        <v>214</v>
      </c>
      <c r="G258" s="335">
        <v>61</v>
      </c>
      <c r="H258" s="335">
        <v>617</v>
      </c>
      <c r="I258" s="335">
        <v>126100</v>
      </c>
      <c r="J258" s="335">
        <v>1</v>
      </c>
      <c r="K258" s="1191" t="s">
        <v>301</v>
      </c>
      <c r="L258" s="335"/>
      <c r="M258" s="335"/>
      <c r="N258" s="335" t="s">
        <v>291</v>
      </c>
      <c r="O258" s="1047">
        <v>800</v>
      </c>
      <c r="P258" s="339">
        <v>10</v>
      </c>
      <c r="Q258" s="962"/>
      <c r="R258" s="962"/>
      <c r="S258" s="1181">
        <v>10</v>
      </c>
      <c r="T258" s="1181"/>
      <c r="U258" s="962">
        <v>800</v>
      </c>
      <c r="V258" s="962">
        <f t="shared" si="4"/>
        <v>0</v>
      </c>
    </row>
    <row r="259" spans="4:24" ht="15" x14ac:dyDescent="0.2">
      <c r="D259" s="966">
        <v>243</v>
      </c>
      <c r="E259" s="334">
        <v>36846</v>
      </c>
      <c r="F259" s="1171" t="s">
        <v>214</v>
      </c>
      <c r="G259" s="335">
        <v>61</v>
      </c>
      <c r="H259" s="335">
        <v>617</v>
      </c>
      <c r="I259" s="335">
        <v>126074</v>
      </c>
      <c r="J259" s="335">
        <v>1</v>
      </c>
      <c r="K259" s="1191" t="s">
        <v>301</v>
      </c>
      <c r="L259" s="335"/>
      <c r="M259" s="335"/>
      <c r="N259" s="335" t="s">
        <v>291</v>
      </c>
      <c r="O259" s="1047">
        <v>800</v>
      </c>
      <c r="P259" s="339">
        <v>10</v>
      </c>
      <c r="Q259" s="962"/>
      <c r="R259" s="962"/>
      <c r="S259" s="1181">
        <v>10</v>
      </c>
      <c r="T259" s="1181"/>
      <c r="U259" s="962">
        <v>800</v>
      </c>
      <c r="V259" s="962">
        <f t="shared" si="4"/>
        <v>0</v>
      </c>
    </row>
    <row r="260" spans="4:24" ht="15" x14ac:dyDescent="0.2">
      <c r="D260" s="966">
        <v>244</v>
      </c>
      <c r="E260" s="334">
        <v>36846</v>
      </c>
      <c r="F260" s="1171" t="s">
        <v>214</v>
      </c>
      <c r="G260" s="335">
        <v>61</v>
      </c>
      <c r="H260" s="335">
        <v>617</v>
      </c>
      <c r="I260" s="335">
        <v>35046</v>
      </c>
      <c r="J260" s="335">
        <v>1</v>
      </c>
      <c r="K260" s="1191" t="s">
        <v>302</v>
      </c>
      <c r="L260" s="335"/>
      <c r="M260" s="335"/>
      <c r="N260" s="335" t="s">
        <v>291</v>
      </c>
      <c r="O260" s="1047">
        <v>500</v>
      </c>
      <c r="P260" s="339">
        <v>10</v>
      </c>
      <c r="Q260" s="962"/>
      <c r="R260" s="962"/>
      <c r="S260" s="1181">
        <v>10</v>
      </c>
      <c r="T260" s="1181"/>
      <c r="U260" s="962">
        <v>500</v>
      </c>
      <c r="V260" s="962">
        <f t="shared" si="4"/>
        <v>0</v>
      </c>
    </row>
    <row r="261" spans="4:24" ht="15" x14ac:dyDescent="0.2">
      <c r="D261" s="966">
        <v>245</v>
      </c>
      <c r="E261" s="334">
        <v>36846</v>
      </c>
      <c r="F261" s="1171" t="s">
        <v>214</v>
      </c>
      <c r="G261" s="335">
        <v>61</v>
      </c>
      <c r="H261" s="335">
        <v>617</v>
      </c>
      <c r="I261" s="335">
        <v>35169</v>
      </c>
      <c r="J261" s="335">
        <v>1</v>
      </c>
      <c r="K261" s="1191" t="s">
        <v>85</v>
      </c>
      <c r="L261" s="335"/>
      <c r="M261" s="335"/>
      <c r="N261" s="335" t="s">
        <v>291</v>
      </c>
      <c r="O261" s="1047">
        <v>2664.81</v>
      </c>
      <c r="P261" s="339">
        <v>10</v>
      </c>
      <c r="Q261" s="962"/>
      <c r="R261" s="962"/>
      <c r="S261" s="1181">
        <v>10</v>
      </c>
      <c r="T261" s="1181"/>
      <c r="U261" s="962">
        <v>2664.81</v>
      </c>
      <c r="V261" s="962">
        <f t="shared" si="4"/>
        <v>0</v>
      </c>
    </row>
    <row r="262" spans="4:24" ht="15" x14ac:dyDescent="0.2">
      <c r="D262" s="966">
        <v>246</v>
      </c>
      <c r="E262" s="334">
        <v>36846</v>
      </c>
      <c r="F262" s="1171" t="s">
        <v>214</v>
      </c>
      <c r="G262" s="335">
        <v>61</v>
      </c>
      <c r="H262" s="335">
        <v>617</v>
      </c>
      <c r="I262" s="335">
        <v>7804</v>
      </c>
      <c r="J262" s="335">
        <v>1</v>
      </c>
      <c r="K262" s="1191" t="s">
        <v>85</v>
      </c>
      <c r="L262" s="335"/>
      <c r="M262" s="335"/>
      <c r="N262" s="335" t="s">
        <v>291</v>
      </c>
      <c r="O262" s="1047">
        <v>2664.81</v>
      </c>
      <c r="P262" s="339">
        <v>10</v>
      </c>
      <c r="Q262" s="962"/>
      <c r="R262" s="962"/>
      <c r="S262" s="1181">
        <v>10</v>
      </c>
      <c r="T262" s="1181"/>
      <c r="U262" s="962">
        <v>2664.81</v>
      </c>
      <c r="V262" s="962">
        <f t="shared" si="4"/>
        <v>0</v>
      </c>
    </row>
    <row r="263" spans="4:24" ht="15.75" x14ac:dyDescent="0.2">
      <c r="D263" s="966">
        <v>247</v>
      </c>
      <c r="E263" s="1044">
        <v>40394</v>
      </c>
      <c r="F263" s="1171" t="s">
        <v>214</v>
      </c>
      <c r="G263" s="335">
        <v>61</v>
      </c>
      <c r="H263" s="335">
        <v>614</v>
      </c>
      <c r="I263" s="335"/>
      <c r="J263" s="335">
        <v>1</v>
      </c>
      <c r="K263" s="1315" t="s">
        <v>130</v>
      </c>
      <c r="L263" s="335" t="s">
        <v>134</v>
      </c>
      <c r="M263" s="335" t="s">
        <v>949</v>
      </c>
      <c r="N263" s="335" t="s">
        <v>291</v>
      </c>
      <c r="O263" s="1269">
        <v>5011.2</v>
      </c>
      <c r="P263" s="339">
        <v>3</v>
      </c>
      <c r="Q263" s="962"/>
      <c r="R263" s="962"/>
      <c r="S263" s="1181">
        <v>3</v>
      </c>
      <c r="T263" s="1181"/>
      <c r="U263" s="962">
        <v>5011.2</v>
      </c>
      <c r="V263" s="962">
        <f t="shared" si="4"/>
        <v>0</v>
      </c>
    </row>
    <row r="264" spans="4:24" ht="15" x14ac:dyDescent="0.2">
      <c r="D264" s="966">
        <v>248</v>
      </c>
      <c r="E264" s="334">
        <v>39402</v>
      </c>
      <c r="F264" s="1171" t="s">
        <v>214</v>
      </c>
      <c r="G264" s="335">
        <v>61</v>
      </c>
      <c r="H264" s="335">
        <v>617</v>
      </c>
      <c r="I264" s="335"/>
      <c r="J264" s="335">
        <v>1</v>
      </c>
      <c r="K264" s="1191" t="s">
        <v>304</v>
      </c>
      <c r="L264" s="335"/>
      <c r="M264" s="335"/>
      <c r="N264" s="335" t="s">
        <v>305</v>
      </c>
      <c r="O264" s="1047">
        <v>4000</v>
      </c>
      <c r="P264" s="339">
        <v>10</v>
      </c>
      <c r="Q264" s="340">
        <f>IF(P264=0,"N/A",+O264/P264)</f>
        <v>400</v>
      </c>
      <c r="R264" s="340">
        <f>IF(P264=0,"N/A",+Q264/12)</f>
        <v>33.333333333333336</v>
      </c>
      <c r="S264" s="1172">
        <v>9</v>
      </c>
      <c r="T264" s="1172">
        <v>5</v>
      </c>
      <c r="U264" s="340">
        <f>IF(P264=0,"N/A",+Q264*S264+R264*T264)</f>
        <v>3766.6666666666665</v>
      </c>
      <c r="V264" s="340">
        <f t="shared" si="4"/>
        <v>233.33333333333348</v>
      </c>
    </row>
    <row r="265" spans="4:24" ht="15" x14ac:dyDescent="0.2">
      <c r="D265" s="966">
        <v>249</v>
      </c>
      <c r="E265" s="334">
        <v>37512</v>
      </c>
      <c r="F265" s="1171" t="s">
        <v>214</v>
      </c>
      <c r="G265" s="335">
        <v>61</v>
      </c>
      <c r="H265" s="335">
        <v>617</v>
      </c>
      <c r="I265" s="335"/>
      <c r="J265" s="335">
        <v>1</v>
      </c>
      <c r="K265" s="1191" t="s">
        <v>197</v>
      </c>
      <c r="L265" s="335"/>
      <c r="M265" s="335" t="s">
        <v>416</v>
      </c>
      <c r="N265" s="335" t="s">
        <v>305</v>
      </c>
      <c r="O265" s="1047">
        <v>22571.46</v>
      </c>
      <c r="P265" s="339">
        <v>10</v>
      </c>
      <c r="Q265" s="962"/>
      <c r="R265" s="962"/>
      <c r="S265" s="1181">
        <v>10</v>
      </c>
      <c r="T265" s="1181"/>
      <c r="U265" s="962">
        <v>22571.46</v>
      </c>
      <c r="V265" s="962">
        <f t="shared" si="4"/>
        <v>0</v>
      </c>
    </row>
    <row r="266" spans="4:24" ht="15" x14ac:dyDescent="0.2">
      <c r="D266" s="966">
        <v>250</v>
      </c>
      <c r="E266" s="334">
        <v>37512</v>
      </c>
      <c r="F266" s="1171" t="s">
        <v>214</v>
      </c>
      <c r="G266" s="335">
        <v>61</v>
      </c>
      <c r="H266" s="335">
        <v>617</v>
      </c>
      <c r="I266" s="335">
        <v>107891</v>
      </c>
      <c r="J266" s="335">
        <v>1</v>
      </c>
      <c r="K266" s="1191" t="s">
        <v>306</v>
      </c>
      <c r="L266" s="335"/>
      <c r="M266" s="335"/>
      <c r="N266" s="335" t="s">
        <v>305</v>
      </c>
      <c r="O266" s="1047">
        <v>500</v>
      </c>
      <c r="P266" s="339">
        <v>10</v>
      </c>
      <c r="Q266" s="962"/>
      <c r="R266" s="962"/>
      <c r="S266" s="1181">
        <v>10</v>
      </c>
      <c r="T266" s="1181"/>
      <c r="U266" s="962">
        <v>500</v>
      </c>
      <c r="V266" s="962">
        <f t="shared" si="4"/>
        <v>0</v>
      </c>
    </row>
    <row r="267" spans="4:24" ht="30" x14ac:dyDescent="0.2">
      <c r="D267" s="966">
        <v>251</v>
      </c>
      <c r="E267" s="334">
        <v>38881</v>
      </c>
      <c r="F267" s="1171" t="s">
        <v>214</v>
      </c>
      <c r="G267" s="335">
        <v>61</v>
      </c>
      <c r="H267" s="335">
        <v>617</v>
      </c>
      <c r="I267" s="335"/>
      <c r="J267" s="335">
        <v>10</v>
      </c>
      <c r="K267" s="1191" t="s">
        <v>521</v>
      </c>
      <c r="L267" s="335"/>
      <c r="M267" s="335"/>
      <c r="N267" s="335" t="s">
        <v>305</v>
      </c>
      <c r="O267" s="1047">
        <v>28773.8</v>
      </c>
      <c r="P267" s="339">
        <v>10</v>
      </c>
      <c r="Q267" s="962"/>
      <c r="R267" s="962"/>
      <c r="S267" s="1181">
        <v>10</v>
      </c>
      <c r="T267" s="1181"/>
      <c r="U267" s="962">
        <v>28773.8</v>
      </c>
      <c r="V267" s="962">
        <f t="shared" si="4"/>
        <v>0</v>
      </c>
    </row>
    <row r="268" spans="4:24" ht="15" x14ac:dyDescent="0.2">
      <c r="D268" s="961"/>
      <c r="E268" s="976"/>
      <c r="F268" s="976"/>
      <c r="G268" s="1715"/>
      <c r="H268" s="1715"/>
      <c r="I268" s="976"/>
      <c r="J268" s="976"/>
      <c r="K268" s="1354"/>
      <c r="L268" s="976"/>
      <c r="M268" s="976"/>
      <c r="N268" s="976"/>
      <c r="O268" s="1355">
        <f>SUM(O17:O267)</f>
        <v>2134172.2799999989</v>
      </c>
      <c r="P268" s="1355"/>
      <c r="Q268" s="1355">
        <f>SUM(Q17:Q267)</f>
        <v>68717.995666666669</v>
      </c>
      <c r="R268" s="1355">
        <f>SUM(R23:R267)</f>
        <v>5726.4996388888894</v>
      </c>
      <c r="S268" s="1355"/>
      <c r="T268" s="1355"/>
      <c r="U268" s="1355">
        <f>SUM(U17:U267)</f>
        <v>1720774.8994166669</v>
      </c>
      <c r="V268" s="1355">
        <f>SUM(V17:V267)</f>
        <v>413397.38058333332</v>
      </c>
      <c r="W268" s="1342">
        <f>SUM(U268:V268)</f>
        <v>2134172.2800000003</v>
      </c>
      <c r="X268" s="1342"/>
    </row>
    <row r="269" spans="4:24" ht="15" x14ac:dyDescent="0.2">
      <c r="D269" s="961"/>
      <c r="E269" s="976"/>
      <c r="F269" s="976"/>
      <c r="G269" s="1715">
        <v>613</v>
      </c>
      <c r="H269" s="1716">
        <v>142.52000000000001</v>
      </c>
      <c r="I269" s="976"/>
      <c r="J269" s="976"/>
      <c r="K269" s="1354"/>
      <c r="L269" s="976"/>
      <c r="M269" s="976"/>
      <c r="N269" s="976"/>
      <c r="O269" s="1260"/>
      <c r="P269" s="1326"/>
      <c r="Q269" s="1326"/>
      <c r="R269" s="1356"/>
      <c r="S269" s="1356"/>
      <c r="T269" s="1326"/>
      <c r="U269" s="1326"/>
      <c r="V269" s="1326"/>
    </row>
    <row r="270" spans="4:24" ht="15" x14ac:dyDescent="0.2">
      <c r="D270" s="961"/>
      <c r="E270" s="976"/>
      <c r="F270" s="976"/>
      <c r="G270" s="1715">
        <v>614</v>
      </c>
      <c r="H270" s="1716">
        <v>2626.08</v>
      </c>
      <c r="I270" s="976"/>
      <c r="J270" s="976"/>
      <c r="K270" s="1354"/>
      <c r="L270" s="976"/>
      <c r="M270" s="976"/>
      <c r="N270" s="976"/>
      <c r="O270" s="1260"/>
      <c r="P270" s="1326"/>
      <c r="Q270" s="1326"/>
      <c r="R270" s="1357"/>
      <c r="S270" s="1356"/>
      <c r="T270" s="1326"/>
      <c r="U270" s="1326"/>
      <c r="V270" s="1326"/>
    </row>
    <row r="271" spans="4:24" ht="15" x14ac:dyDescent="0.2">
      <c r="D271" s="961"/>
      <c r="E271" s="976"/>
      <c r="F271" s="976"/>
      <c r="G271" s="1715">
        <v>617</v>
      </c>
      <c r="H271" s="1716">
        <v>2957.89</v>
      </c>
      <c r="I271" s="976"/>
      <c r="J271" s="976"/>
      <c r="K271" s="1354"/>
      <c r="L271" s="976"/>
      <c r="M271" s="976"/>
      <c r="N271" s="976"/>
      <c r="O271" s="1260"/>
      <c r="P271" s="1326"/>
      <c r="Q271" s="1326"/>
      <c r="R271" s="1358"/>
      <c r="S271" s="1326"/>
      <c r="T271" s="1326"/>
      <c r="U271" s="1326"/>
      <c r="V271" s="1326"/>
    </row>
    <row r="272" spans="4:24" ht="15" x14ac:dyDescent="0.2">
      <c r="D272" s="961"/>
      <c r="E272" s="1326"/>
      <c r="F272" s="1326"/>
      <c r="G272" s="1710"/>
      <c r="H272" s="1711">
        <f>SUM(H269:H271)</f>
        <v>5726.49</v>
      </c>
      <c r="I272" s="1326"/>
      <c r="J272" s="1326"/>
      <c r="K272" s="1326"/>
      <c r="L272" s="1326"/>
      <c r="M272" s="1326"/>
      <c r="N272" s="1326"/>
      <c r="O272" s="1344"/>
      <c r="P272" s="1344"/>
      <c r="Q272" s="1326"/>
      <c r="R272" s="1326"/>
      <c r="S272" s="1326"/>
      <c r="T272" s="1326"/>
      <c r="U272" s="1326"/>
      <c r="V272" s="1326"/>
    </row>
    <row r="273" spans="4:22" ht="15" x14ac:dyDescent="0.2">
      <c r="D273" s="961"/>
      <c r="E273" s="1326"/>
      <c r="F273" s="1326"/>
      <c r="G273" s="1326"/>
      <c r="H273" s="1326"/>
      <c r="I273" s="1326"/>
      <c r="J273" s="1326"/>
      <c r="K273" s="1326"/>
      <c r="L273" s="1326"/>
      <c r="M273" s="1326"/>
      <c r="N273" s="1326"/>
      <c r="O273" s="1344"/>
      <c r="P273" s="1344"/>
      <c r="Q273" s="1326"/>
      <c r="R273" s="1326"/>
      <c r="S273" s="1326"/>
      <c r="T273" s="1326"/>
      <c r="U273" s="1326"/>
      <c r="V273" s="1326"/>
    </row>
    <row r="274" spans="4:22" x14ac:dyDescent="0.2">
      <c r="D274" s="1346"/>
      <c r="E274" s="1359"/>
      <c r="F274" s="1359"/>
      <c r="G274" s="1359"/>
      <c r="H274" s="1359"/>
      <c r="I274" s="1359"/>
      <c r="J274" s="1359"/>
      <c r="K274" s="1360"/>
      <c r="L274" s="1359"/>
      <c r="M274" s="1359"/>
      <c r="N274" s="1361"/>
      <c r="O274" s="1361"/>
      <c r="P274" s="1057"/>
    </row>
    <row r="275" spans="4:22" x14ac:dyDescent="0.2">
      <c r="D275" s="45"/>
      <c r="E275" s="45"/>
      <c r="F275" s="45"/>
      <c r="G275" s="45"/>
      <c r="H275" s="1362"/>
      <c r="I275" s="45"/>
      <c r="J275" s="45"/>
      <c r="K275" s="3"/>
      <c r="L275" s="45"/>
      <c r="M275" s="45"/>
      <c r="N275" s="1058"/>
      <c r="O275" s="1058"/>
      <c r="P275" s="14"/>
      <c r="Q275" s="14"/>
      <c r="R275" s="1058"/>
      <c r="S275" s="1058"/>
      <c r="T275" s="45"/>
      <c r="U275" s="45"/>
      <c r="V275" s="45"/>
    </row>
    <row r="276" spans="4:22" x14ac:dyDescent="0.2">
      <c r="D276" s="1862" t="s">
        <v>51</v>
      </c>
      <c r="E276" s="1862"/>
      <c r="F276" s="1862"/>
      <c r="G276" s="1862"/>
      <c r="H276" s="1862"/>
      <c r="I276" s="1862"/>
      <c r="J276" s="1862"/>
      <c r="K276" s="1364"/>
      <c r="L276" s="1863" t="s">
        <v>1627</v>
      </c>
      <c r="M276" s="1863"/>
      <c r="N276" s="1863"/>
      <c r="O276" s="1863"/>
      <c r="P276" s="34"/>
      <c r="Q276" s="34"/>
      <c r="R276" s="1862" t="s">
        <v>1623</v>
      </c>
      <c r="S276" s="1862"/>
      <c r="T276" s="1862"/>
      <c r="U276" s="1862"/>
      <c r="V276" s="1862"/>
    </row>
    <row r="277" spans="4:22" x14ac:dyDescent="0.2">
      <c r="D277" s="1346"/>
      <c r="E277" s="1359"/>
      <c r="F277" s="1359"/>
      <c r="G277" s="1359"/>
      <c r="H277" s="1359"/>
      <c r="I277" s="1359"/>
      <c r="J277" s="1359"/>
      <c r="K277" s="1360"/>
      <c r="L277" s="1359"/>
      <c r="M277" s="1359"/>
      <c r="N277" s="1361"/>
      <c r="O277" s="1361"/>
      <c r="P277" s="1057"/>
    </row>
    <row r="278" spans="4:22" x14ac:dyDescent="0.2">
      <c r="D278" s="1346"/>
      <c r="E278" s="1359"/>
      <c r="F278" s="1359"/>
      <c r="G278" s="1359"/>
      <c r="H278" s="1359"/>
      <c r="I278" s="1359"/>
      <c r="J278" s="1359"/>
      <c r="K278" s="1360"/>
      <c r="L278" s="1359"/>
      <c r="M278" s="1359"/>
      <c r="N278" s="1361"/>
      <c r="O278" s="1361"/>
      <c r="P278" s="1057"/>
    </row>
    <row r="279" spans="4:22" x14ac:dyDescent="0.2">
      <c r="D279" s="1346"/>
      <c r="E279" s="1359"/>
      <c r="F279" s="1359"/>
      <c r="G279" s="1359"/>
      <c r="H279" s="1359"/>
      <c r="I279" s="1359"/>
      <c r="J279" s="1359"/>
      <c r="K279" s="1360"/>
      <c r="L279" s="1359"/>
      <c r="M279" s="1359"/>
      <c r="N279" s="1361"/>
      <c r="O279" s="1361"/>
      <c r="P279" s="1057"/>
    </row>
    <row r="280" spans="4:22" x14ac:dyDescent="0.2">
      <c r="D280" s="1346"/>
      <c r="E280" s="1359"/>
      <c r="F280" s="1359"/>
      <c r="G280" s="1359"/>
      <c r="H280" s="1359"/>
      <c r="I280" s="1359"/>
      <c r="J280" s="1359"/>
      <c r="K280" s="1360"/>
      <c r="L280" s="1359"/>
      <c r="M280" s="1359"/>
      <c r="N280" s="1361"/>
      <c r="O280" s="1361"/>
      <c r="P280" s="1057"/>
    </row>
    <row r="281" spans="4:22" x14ac:dyDescent="0.2">
      <c r="D281" s="1346"/>
      <c r="E281" s="1359"/>
      <c r="F281" s="1359"/>
      <c r="G281" s="1359"/>
      <c r="H281" s="1359"/>
      <c r="I281" s="1359"/>
      <c r="J281" s="1359"/>
      <c r="K281" s="1360"/>
      <c r="L281" s="1359"/>
      <c r="M281" s="1359"/>
      <c r="N281" s="1361"/>
      <c r="O281" s="1361"/>
      <c r="P281" s="1057"/>
    </row>
    <row r="282" spans="4:22" x14ac:dyDescent="0.2">
      <c r="D282" s="1346"/>
      <c r="E282" s="1359"/>
      <c r="F282" s="1359"/>
      <c r="G282" s="1359"/>
      <c r="H282" s="1359"/>
      <c r="I282" s="1359"/>
      <c r="J282" s="1359"/>
      <c r="K282" s="1360"/>
      <c r="L282" s="1359"/>
      <c r="M282" s="1359"/>
      <c r="N282" s="1361"/>
      <c r="O282" s="1361"/>
      <c r="P282" s="1057"/>
    </row>
    <row r="283" spans="4:22" x14ac:dyDescent="0.2">
      <c r="D283" s="1346"/>
      <c r="E283" s="1359"/>
      <c r="F283" s="1359"/>
      <c r="G283" s="1359"/>
      <c r="H283" s="1359"/>
      <c r="I283" s="1359"/>
      <c r="J283" s="1359"/>
      <c r="K283" s="1360"/>
      <c r="L283" s="1359"/>
      <c r="M283" s="1359"/>
      <c r="N283" s="1361"/>
      <c r="O283" s="1361"/>
      <c r="P283" s="1057"/>
    </row>
    <row r="284" spans="4:22" x14ac:dyDescent="0.2">
      <c r="D284" s="1346"/>
    </row>
    <row r="292" spans="1:22" customFormat="1" x14ac:dyDescent="0.2">
      <c r="A292" s="45"/>
      <c r="B292" s="45"/>
      <c r="C292" s="45"/>
      <c r="D292" s="1048"/>
      <c r="E292" s="1048"/>
      <c r="F292" s="1048"/>
      <c r="G292" s="1048"/>
      <c r="H292" s="1048"/>
      <c r="I292" s="1048"/>
      <c r="J292" s="1048"/>
      <c r="K292" s="1048"/>
      <c r="L292" s="1048"/>
      <c r="M292" s="1048"/>
      <c r="N292" s="1048"/>
      <c r="O292" s="1048"/>
      <c r="P292" s="1048"/>
      <c r="Q292" s="1048"/>
      <c r="R292" s="1048"/>
      <c r="S292" s="1048"/>
      <c r="T292" s="1048"/>
      <c r="U292" s="1048"/>
      <c r="V292" s="1048"/>
    </row>
    <row r="293" spans="1:22" customFormat="1" x14ac:dyDescent="0.2">
      <c r="A293" s="1363" t="s">
        <v>51</v>
      </c>
      <c r="B293" s="1363"/>
      <c r="C293" s="1363"/>
      <c r="D293" s="1048"/>
      <c r="E293" s="1048"/>
      <c r="F293" s="1048"/>
      <c r="G293" s="1048"/>
      <c r="H293" s="1048"/>
      <c r="I293" s="1048"/>
      <c r="J293" s="1048"/>
      <c r="K293" s="1048"/>
      <c r="L293" s="1048"/>
      <c r="M293" s="1048"/>
      <c r="N293" s="1048"/>
      <c r="O293" s="1048"/>
      <c r="P293" s="1048"/>
      <c r="Q293" s="1048"/>
      <c r="R293" s="1048"/>
      <c r="S293" s="1048"/>
      <c r="T293" s="1048"/>
      <c r="U293" s="1048"/>
      <c r="V293" s="1048"/>
    </row>
    <row r="304" spans="1:22" ht="15" x14ac:dyDescent="0.2">
      <c r="D304" s="966">
        <v>25</v>
      </c>
      <c r="E304" s="1350">
        <v>40260</v>
      </c>
      <c r="F304" s="1171" t="s">
        <v>214</v>
      </c>
      <c r="G304" s="335">
        <v>61</v>
      </c>
      <c r="H304" s="335">
        <v>614</v>
      </c>
      <c r="I304" s="335"/>
      <c r="J304" s="335">
        <v>1</v>
      </c>
      <c r="K304" s="1191" t="s">
        <v>856</v>
      </c>
      <c r="L304" s="335"/>
      <c r="M304" s="335" t="s">
        <v>73</v>
      </c>
      <c r="N304" s="335" t="s">
        <v>940</v>
      </c>
      <c r="O304" s="1047">
        <v>564.91999999999996</v>
      </c>
      <c r="P304" s="339">
        <v>3</v>
      </c>
      <c r="Q304" s="962"/>
      <c r="R304" s="962"/>
      <c r="S304" s="1181">
        <v>3</v>
      </c>
      <c r="T304" s="1181"/>
      <c r="U304" s="962">
        <v>564.91999999999996</v>
      </c>
      <c r="V304" s="962">
        <f>IF(P304=0,"N/A",+O304-U304)</f>
        <v>0</v>
      </c>
    </row>
    <row r="305" spans="4:22" ht="15" x14ac:dyDescent="0.2">
      <c r="D305" s="966">
        <v>176</v>
      </c>
      <c r="E305" s="334">
        <v>36889</v>
      </c>
      <c r="F305" s="1171" t="s">
        <v>214</v>
      </c>
      <c r="G305" s="335">
        <v>61</v>
      </c>
      <c r="H305" s="335">
        <v>617</v>
      </c>
      <c r="I305" s="335">
        <v>7897</v>
      </c>
      <c r="J305" s="335">
        <v>1</v>
      </c>
      <c r="K305" s="1191" t="s">
        <v>1099</v>
      </c>
      <c r="L305" s="335"/>
      <c r="M305" s="335"/>
      <c r="N305" s="335" t="s">
        <v>276</v>
      </c>
      <c r="O305" s="1047">
        <v>500</v>
      </c>
      <c r="P305" s="339">
        <v>10</v>
      </c>
      <c r="Q305" s="962"/>
      <c r="R305" s="962"/>
      <c r="S305" s="1181">
        <v>10</v>
      </c>
      <c r="T305" s="1181"/>
      <c r="U305" s="962">
        <v>500</v>
      </c>
      <c r="V305" s="962">
        <f>IF(P305=0,"N/A",+O305-U305)</f>
        <v>0</v>
      </c>
    </row>
    <row r="306" spans="4:22" ht="15" x14ac:dyDescent="0.2">
      <c r="D306" s="966">
        <v>183</v>
      </c>
      <c r="E306" s="334">
        <v>41145</v>
      </c>
      <c r="F306" s="1171" t="s">
        <v>214</v>
      </c>
      <c r="G306" s="335">
        <v>61</v>
      </c>
      <c r="H306" s="335">
        <v>617</v>
      </c>
      <c r="I306" s="335"/>
      <c r="J306" s="335">
        <v>1</v>
      </c>
      <c r="K306" s="1191" t="s">
        <v>799</v>
      </c>
      <c r="L306" s="335"/>
      <c r="M306" s="335" t="s">
        <v>116</v>
      </c>
      <c r="N306" s="335" t="s">
        <v>201</v>
      </c>
      <c r="O306" s="1047">
        <v>4295</v>
      </c>
      <c r="P306" s="339">
        <v>10</v>
      </c>
      <c r="Q306" s="340">
        <f>IF(P306=0,"N/A",+O306/P306)</f>
        <v>429.5</v>
      </c>
      <c r="R306" s="340">
        <f>IF(P306=0,"N/A",+Q306/12)</f>
        <v>35.791666666666664</v>
      </c>
      <c r="S306" s="1172">
        <v>4</v>
      </c>
      <c r="T306" s="1172">
        <v>4</v>
      </c>
      <c r="U306" s="340">
        <f>IF(P306=0,"N/A",+Q306*S306+R306*T306)</f>
        <v>1861.1666666666667</v>
      </c>
      <c r="V306" s="340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1"/>
  <sheetViews>
    <sheetView topLeftCell="A6" zoomScale="80" zoomScaleNormal="80" workbookViewId="0">
      <selection activeCell="Q32" sqref="Q32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6.28515625" customWidth="1"/>
    <col min="13" max="13" width="7.140625" customWidth="1"/>
    <col min="14" max="14" width="17" customWidth="1"/>
    <col min="15" max="15" width="13.5703125" customWidth="1"/>
    <col min="16" max="16" width="9.14062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867" t="s">
        <v>0</v>
      </c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</row>
    <row r="8" spans="1:19" x14ac:dyDescent="0.2">
      <c r="A8" s="1867" t="s">
        <v>1</v>
      </c>
      <c r="B8" s="1867"/>
      <c r="C8" s="1867"/>
      <c r="D8" s="1867"/>
      <c r="E8" s="1867"/>
      <c r="F8" s="1867"/>
      <c r="G8" s="1867"/>
      <c r="H8" s="1867"/>
      <c r="I8" s="1867"/>
      <c r="J8" s="1867"/>
      <c r="K8" s="1867"/>
      <c r="L8" s="1867"/>
      <c r="M8" s="1867"/>
      <c r="N8" s="1867"/>
      <c r="O8" s="1867"/>
      <c r="P8" s="1867"/>
      <c r="Q8" s="1867"/>
      <c r="R8" s="1867"/>
      <c r="S8" s="1867"/>
    </row>
    <row r="9" spans="1:19" x14ac:dyDescent="0.2">
      <c r="A9" s="1867" t="s">
        <v>2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67" t="s">
        <v>3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4" t="s">
        <v>1773</v>
      </c>
      <c r="B11" s="1864"/>
      <c r="C11" s="1864"/>
      <c r="D11" s="1864"/>
      <c r="E11" s="1864"/>
      <c r="F11" s="1864"/>
      <c r="G11" s="1864"/>
      <c r="H11" s="1864"/>
      <c r="I11" s="1864"/>
      <c r="J11" s="1864"/>
      <c r="K11" s="1864"/>
      <c r="L11" s="1864"/>
      <c r="M11" s="1864"/>
      <c r="N11" s="1864"/>
      <c r="O11" s="1864"/>
      <c r="P11" s="1864"/>
      <c r="Q11" s="1864"/>
      <c r="R11" s="1864"/>
      <c r="S11" s="1864"/>
    </row>
    <row r="12" spans="1:19" ht="15" x14ac:dyDescent="0.3">
      <c r="A12" s="80"/>
      <c r="B12" s="80"/>
      <c r="C12" s="80"/>
      <c r="D12" s="80"/>
      <c r="E12" s="80"/>
      <c r="F12" s="80"/>
      <c r="G12" s="80"/>
      <c r="H12" s="1166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57" customFormat="1" ht="36" x14ac:dyDescent="0.2">
      <c r="A13" s="972" t="s">
        <v>4</v>
      </c>
      <c r="B13" s="972" t="s">
        <v>5</v>
      </c>
      <c r="C13" s="1055" t="s">
        <v>1629</v>
      </c>
      <c r="D13" s="1055" t="s">
        <v>7</v>
      </c>
      <c r="E13" s="1055" t="s">
        <v>1614</v>
      </c>
      <c r="F13" s="972" t="s">
        <v>9</v>
      </c>
      <c r="G13" s="972" t="s">
        <v>10</v>
      </c>
      <c r="H13" s="1750" t="s">
        <v>11</v>
      </c>
      <c r="I13" s="972" t="s">
        <v>12</v>
      </c>
      <c r="J13" s="972" t="s">
        <v>13</v>
      </c>
      <c r="K13" s="972" t="s">
        <v>820</v>
      </c>
      <c r="L13" s="1056" t="s">
        <v>1615</v>
      </c>
      <c r="M13" s="1059" t="s">
        <v>1618</v>
      </c>
      <c r="N13" s="1060" t="s">
        <v>1617</v>
      </c>
      <c r="O13" s="1060" t="s">
        <v>1616</v>
      </c>
      <c r="P13" s="1061" t="s">
        <v>1620</v>
      </c>
      <c r="Q13" s="1060" t="s">
        <v>1619</v>
      </c>
      <c r="R13" s="1061" t="s">
        <v>1736</v>
      </c>
      <c r="S13" s="1061" t="s">
        <v>1621</v>
      </c>
    </row>
    <row r="14" spans="1:19" x14ac:dyDescent="0.2">
      <c r="A14" s="1292">
        <v>1</v>
      </c>
      <c r="B14" s="1292">
        <v>2</v>
      </c>
      <c r="C14" s="1292">
        <v>3</v>
      </c>
      <c r="D14" s="1292">
        <v>4</v>
      </c>
      <c r="E14" s="1292">
        <v>5</v>
      </c>
      <c r="F14" s="1292">
        <v>6</v>
      </c>
      <c r="G14" s="1292">
        <v>7</v>
      </c>
      <c r="H14" s="1293">
        <v>8</v>
      </c>
      <c r="I14" s="1292">
        <v>9</v>
      </c>
      <c r="J14" s="1292">
        <v>10</v>
      </c>
      <c r="K14" s="1292">
        <v>11</v>
      </c>
      <c r="L14" s="1292">
        <v>12</v>
      </c>
      <c r="M14" s="1292">
        <v>13</v>
      </c>
      <c r="N14" s="1292">
        <v>14</v>
      </c>
      <c r="O14" s="1292">
        <v>15</v>
      </c>
      <c r="P14" s="1292">
        <v>16</v>
      </c>
      <c r="Q14" s="1292">
        <v>17</v>
      </c>
      <c r="R14" s="1292">
        <v>18</v>
      </c>
      <c r="S14" s="1292">
        <v>19</v>
      </c>
    </row>
    <row r="15" spans="1:19" ht="15" x14ac:dyDescent="0.2">
      <c r="A15" s="1294">
        <v>1</v>
      </c>
      <c r="B15" s="1295">
        <v>38442</v>
      </c>
      <c r="C15" s="1296">
        <v>8</v>
      </c>
      <c r="D15" s="1296">
        <v>61</v>
      </c>
      <c r="E15" s="1230">
        <v>617</v>
      </c>
      <c r="F15" s="1177">
        <v>127568</v>
      </c>
      <c r="G15" s="1177">
        <v>1</v>
      </c>
      <c r="H15" s="1305" t="s">
        <v>345</v>
      </c>
      <c r="I15" s="1177"/>
      <c r="J15" s="1177" t="s">
        <v>19</v>
      </c>
      <c r="K15" s="1297" t="s">
        <v>941</v>
      </c>
      <c r="L15" s="1047">
        <v>1780</v>
      </c>
      <c r="M15" s="339">
        <v>10</v>
      </c>
      <c r="N15" s="1714"/>
      <c r="O15" s="1243"/>
      <c r="P15" s="1298">
        <v>10</v>
      </c>
      <c r="Q15" s="1298"/>
      <c r="R15" s="1243">
        <v>1780</v>
      </c>
      <c r="S15" s="1243">
        <f t="shared" ref="S15:S31" si="0">IF(M15=0,"N/A",+L15-R15)</f>
        <v>0</v>
      </c>
    </row>
    <row r="16" spans="1:19" ht="15" x14ac:dyDescent="0.2">
      <c r="A16" s="1294">
        <v>2</v>
      </c>
      <c r="B16" s="1295">
        <v>39316</v>
      </c>
      <c r="C16" s="1296">
        <v>8</v>
      </c>
      <c r="D16" s="1296">
        <v>61</v>
      </c>
      <c r="E16" s="1230">
        <v>617</v>
      </c>
      <c r="F16" s="1177"/>
      <c r="G16" s="1177">
        <v>1</v>
      </c>
      <c r="H16" s="1306" t="s">
        <v>347</v>
      </c>
      <c r="I16" s="1177"/>
      <c r="J16" s="1177" t="s">
        <v>19</v>
      </c>
      <c r="K16" s="1297" t="s">
        <v>941</v>
      </c>
      <c r="L16" s="1179">
        <v>7502.88</v>
      </c>
      <c r="M16" s="1180">
        <v>10</v>
      </c>
      <c r="N16" s="1227">
        <f>IF(M16=0,"N/A",+L16/M16)</f>
        <v>750.28800000000001</v>
      </c>
      <c r="O16" s="1744">
        <f>IF(M16=0,"N/A",+N16/12)</f>
        <v>62.524000000000001</v>
      </c>
      <c r="P16" s="1228">
        <v>9</v>
      </c>
      <c r="Q16" s="1229">
        <v>8</v>
      </c>
      <c r="R16" s="1227">
        <f t="shared" ref="R16:R31" si="1">IF(M16=0,"N/A",+N16*P16+O16*Q16)</f>
        <v>7252.7840000000006</v>
      </c>
      <c r="S16" s="1227">
        <f t="shared" si="0"/>
        <v>250.09599999999955</v>
      </c>
    </row>
    <row r="17" spans="1:20" ht="15" x14ac:dyDescent="0.2">
      <c r="A17" s="1294">
        <v>3</v>
      </c>
      <c r="B17" s="1295">
        <v>39316</v>
      </c>
      <c r="C17" s="1296">
        <v>8</v>
      </c>
      <c r="D17" s="1296">
        <v>61</v>
      </c>
      <c r="E17" s="1230">
        <v>617</v>
      </c>
      <c r="F17" s="1177"/>
      <c r="G17" s="1175">
        <v>1</v>
      </c>
      <c r="H17" s="1306" t="s">
        <v>18</v>
      </c>
      <c r="I17" s="1177"/>
      <c r="J17" s="1177" t="s">
        <v>19</v>
      </c>
      <c r="K17" s="1297" t="s">
        <v>941</v>
      </c>
      <c r="L17" s="1179">
        <v>6380</v>
      </c>
      <c r="M17" s="1180">
        <v>10</v>
      </c>
      <c r="N17" s="1227">
        <f>IF(M17=0,"N/A",+L17/M17)</f>
        <v>638</v>
      </c>
      <c r="O17" s="1744">
        <f>IF(M17=0,"N/A",+N17/12)</f>
        <v>53.166666666666664</v>
      </c>
      <c r="P17" s="1228">
        <v>9</v>
      </c>
      <c r="Q17" s="1229">
        <v>8</v>
      </c>
      <c r="R17" s="1227">
        <f t="shared" si="1"/>
        <v>6167.333333333333</v>
      </c>
      <c r="S17" s="1227">
        <f t="shared" si="0"/>
        <v>212.66666666666697</v>
      </c>
    </row>
    <row r="18" spans="1:20" ht="15" x14ac:dyDescent="0.2">
      <c r="A18" s="1294">
        <v>5</v>
      </c>
      <c r="B18" s="1299">
        <v>39316</v>
      </c>
      <c r="C18" s="1300">
        <v>8</v>
      </c>
      <c r="D18" s="1300">
        <v>61</v>
      </c>
      <c r="E18" s="1301">
        <v>617</v>
      </c>
      <c r="F18" s="1302"/>
      <c r="G18" s="1248">
        <v>1</v>
      </c>
      <c r="H18" s="1307" t="s">
        <v>296</v>
      </c>
      <c r="I18" s="1302"/>
      <c r="J18" s="1302" t="s">
        <v>19</v>
      </c>
      <c r="K18" s="1303" t="s">
        <v>941</v>
      </c>
      <c r="L18" s="1252">
        <v>5742</v>
      </c>
      <c r="M18" s="1253">
        <v>10</v>
      </c>
      <c r="N18" s="340">
        <f>IF(M18=0,"N/A",+L18/M18)</f>
        <v>574.20000000000005</v>
      </c>
      <c r="O18" s="1675">
        <f>IF(M18=0,"N/A",+N18/12)</f>
        <v>47.85</v>
      </c>
      <c r="P18" s="1172">
        <v>9</v>
      </c>
      <c r="Q18" s="1304">
        <v>8</v>
      </c>
      <c r="R18" s="340">
        <f t="shared" si="1"/>
        <v>5550.6</v>
      </c>
      <c r="S18" s="340">
        <f t="shared" si="0"/>
        <v>191.39999999999964</v>
      </c>
    </row>
    <row r="19" spans="1:20" ht="15" x14ac:dyDescent="0.2">
      <c r="A19" s="1294">
        <v>6</v>
      </c>
      <c r="B19" s="1044">
        <v>42549</v>
      </c>
      <c r="C19" s="1268">
        <v>8</v>
      </c>
      <c r="D19" s="1268">
        <v>61</v>
      </c>
      <c r="E19" s="1194">
        <v>632</v>
      </c>
      <c r="F19" s="1171"/>
      <c r="G19" s="335">
        <v>1</v>
      </c>
      <c r="H19" s="1191" t="s">
        <v>1497</v>
      </c>
      <c r="I19" s="1171">
        <v>4076066</v>
      </c>
      <c r="J19" s="1171" t="s">
        <v>36</v>
      </c>
      <c r="K19" s="1171" t="s">
        <v>1498</v>
      </c>
      <c r="L19" s="1047">
        <v>37878</v>
      </c>
      <c r="M19" s="339">
        <v>5</v>
      </c>
      <c r="N19" s="340">
        <f t="shared" ref="N19:N26" si="2">IF(M19=0,"N/A",+L19/M19)</f>
        <v>7575.6</v>
      </c>
      <c r="O19" s="1675">
        <f t="shared" ref="O19:O26" si="3">IF(M19=0,"N/A",+N19/12)</f>
        <v>631.30000000000007</v>
      </c>
      <c r="P19" s="1172"/>
      <c r="Q19" s="1304">
        <v>10</v>
      </c>
      <c r="R19" s="340">
        <f t="shared" si="1"/>
        <v>6313.0000000000009</v>
      </c>
      <c r="S19" s="340">
        <f t="shared" si="0"/>
        <v>31565</v>
      </c>
    </row>
    <row r="20" spans="1:20" ht="15" x14ac:dyDescent="0.2">
      <c r="A20" s="1294">
        <v>7</v>
      </c>
      <c r="B20" s="1044">
        <v>42537</v>
      </c>
      <c r="C20" s="1268">
        <v>8</v>
      </c>
      <c r="D20" s="1268">
        <v>61</v>
      </c>
      <c r="E20" s="1194">
        <v>617</v>
      </c>
      <c r="F20" s="1171"/>
      <c r="G20" s="335">
        <v>1</v>
      </c>
      <c r="H20" s="1191" t="s">
        <v>66</v>
      </c>
      <c r="I20" s="1171"/>
      <c r="J20" s="1171" t="s">
        <v>1499</v>
      </c>
      <c r="K20" s="1171" t="s">
        <v>1498</v>
      </c>
      <c r="L20" s="1047">
        <v>6018</v>
      </c>
      <c r="M20" s="339">
        <v>10</v>
      </c>
      <c r="N20" s="340">
        <f t="shared" si="2"/>
        <v>601.79999999999995</v>
      </c>
      <c r="O20" s="1675">
        <f t="shared" si="3"/>
        <v>50.15</v>
      </c>
      <c r="P20" s="1172"/>
      <c r="Q20" s="1304">
        <v>10</v>
      </c>
      <c r="R20" s="340">
        <f t="shared" si="1"/>
        <v>501.5</v>
      </c>
      <c r="S20" s="340">
        <f t="shared" si="0"/>
        <v>5516.5</v>
      </c>
    </row>
    <row r="21" spans="1:20" ht="30" x14ac:dyDescent="0.2">
      <c r="A21" s="1294">
        <v>8</v>
      </c>
      <c r="B21" s="1044">
        <v>42669</v>
      </c>
      <c r="C21" s="1268">
        <v>8</v>
      </c>
      <c r="D21" s="1268">
        <v>61</v>
      </c>
      <c r="E21" s="1194">
        <v>2613</v>
      </c>
      <c r="F21" s="1171"/>
      <c r="G21" s="335">
        <v>3</v>
      </c>
      <c r="H21" s="1191" t="s">
        <v>1648</v>
      </c>
      <c r="I21" s="1171" t="s">
        <v>1520</v>
      </c>
      <c r="J21" s="1171" t="s">
        <v>1521</v>
      </c>
      <c r="K21" s="1171" t="s">
        <v>1498</v>
      </c>
      <c r="L21" s="1047">
        <v>43389.04</v>
      </c>
      <c r="M21" s="339">
        <v>3</v>
      </c>
      <c r="N21" s="340">
        <f t="shared" si="2"/>
        <v>14463.013333333334</v>
      </c>
      <c r="O21" s="1675">
        <f t="shared" si="3"/>
        <v>1205.2511111111112</v>
      </c>
      <c r="P21" s="1172"/>
      <c r="Q21" s="1304">
        <v>6</v>
      </c>
      <c r="R21" s="340">
        <f t="shared" si="1"/>
        <v>7231.5066666666671</v>
      </c>
      <c r="S21" s="340">
        <f t="shared" si="0"/>
        <v>36157.533333333333</v>
      </c>
    </row>
    <row r="22" spans="1:20" ht="15" x14ac:dyDescent="0.2">
      <c r="A22" s="1294">
        <v>9</v>
      </c>
      <c r="B22" s="1044">
        <v>42611</v>
      </c>
      <c r="C22" s="1268">
        <v>8</v>
      </c>
      <c r="D22" s="1268">
        <v>61</v>
      </c>
      <c r="E22" s="1194">
        <v>2651</v>
      </c>
      <c r="F22" s="1171"/>
      <c r="G22" s="335">
        <v>2</v>
      </c>
      <c r="H22" s="1191" t="s">
        <v>390</v>
      </c>
      <c r="I22" s="1171">
        <v>8530</v>
      </c>
      <c r="J22" s="1171" t="s">
        <v>1522</v>
      </c>
      <c r="K22" s="1171" t="s">
        <v>1498</v>
      </c>
      <c r="L22" s="1047">
        <v>57000</v>
      </c>
      <c r="M22" s="339">
        <v>10</v>
      </c>
      <c r="N22" s="340">
        <f t="shared" si="2"/>
        <v>5700</v>
      </c>
      <c r="O22" s="1675">
        <f t="shared" si="3"/>
        <v>475</v>
      </c>
      <c r="P22" s="1172"/>
      <c r="Q22" s="1304">
        <v>8</v>
      </c>
      <c r="R22" s="340">
        <f t="shared" si="1"/>
        <v>3800</v>
      </c>
      <c r="S22" s="340">
        <f t="shared" si="0"/>
        <v>53200</v>
      </c>
    </row>
    <row r="23" spans="1:20" ht="30" x14ac:dyDescent="0.2">
      <c r="A23" s="1294">
        <v>10</v>
      </c>
      <c r="B23" s="1044">
        <v>42517</v>
      </c>
      <c r="C23" s="1268">
        <v>8</v>
      </c>
      <c r="D23" s="1268">
        <v>61</v>
      </c>
      <c r="E23" s="1194">
        <v>2611</v>
      </c>
      <c r="F23" s="1171"/>
      <c r="G23" s="335">
        <v>1</v>
      </c>
      <c r="H23" s="1191" t="s">
        <v>1524</v>
      </c>
      <c r="I23" s="1171" t="s">
        <v>1466</v>
      </c>
      <c r="J23" s="1171" t="s">
        <v>1525</v>
      </c>
      <c r="K23" s="1171" t="s">
        <v>1498</v>
      </c>
      <c r="L23" s="1047">
        <v>7799.99</v>
      </c>
      <c r="M23" s="339">
        <v>10</v>
      </c>
      <c r="N23" s="340">
        <f t="shared" si="2"/>
        <v>779.99900000000002</v>
      </c>
      <c r="O23" s="1675">
        <f t="shared" si="3"/>
        <v>64.999916666666664</v>
      </c>
      <c r="P23" s="1172"/>
      <c r="Q23" s="1304">
        <v>11</v>
      </c>
      <c r="R23" s="340">
        <f t="shared" si="1"/>
        <v>714.99908333333326</v>
      </c>
      <c r="S23" s="340">
        <f t="shared" si="0"/>
        <v>7084.9909166666666</v>
      </c>
    </row>
    <row r="24" spans="1:20" ht="15" x14ac:dyDescent="0.2">
      <c r="A24" s="1294">
        <v>11</v>
      </c>
      <c r="B24" s="1044">
        <v>42452</v>
      </c>
      <c r="C24" s="1268">
        <v>8</v>
      </c>
      <c r="D24" s="1268">
        <v>61</v>
      </c>
      <c r="E24" s="1194">
        <v>2651</v>
      </c>
      <c r="F24" s="1171"/>
      <c r="G24" s="1199">
        <v>2</v>
      </c>
      <c r="H24" s="1191" t="s">
        <v>1526</v>
      </c>
      <c r="I24" s="1171" t="s">
        <v>1527</v>
      </c>
      <c r="J24" s="1171" t="s">
        <v>344</v>
      </c>
      <c r="K24" s="1171" t="s">
        <v>1498</v>
      </c>
      <c r="L24" s="1047">
        <v>55460</v>
      </c>
      <c r="M24" s="339">
        <v>10</v>
      </c>
      <c r="N24" s="340">
        <f t="shared" si="2"/>
        <v>5546</v>
      </c>
      <c r="O24" s="1675">
        <f t="shared" si="3"/>
        <v>462.16666666666669</v>
      </c>
      <c r="P24" s="1172">
        <v>1</v>
      </c>
      <c r="Q24" s="1304">
        <v>1</v>
      </c>
      <c r="R24" s="340">
        <f t="shared" si="1"/>
        <v>6008.166666666667</v>
      </c>
      <c r="S24" s="340">
        <f t="shared" si="0"/>
        <v>49451.833333333336</v>
      </c>
    </row>
    <row r="25" spans="1:20" ht="15" x14ac:dyDescent="0.2">
      <c r="A25" s="1294">
        <v>12</v>
      </c>
      <c r="B25" s="1044">
        <v>42452</v>
      </c>
      <c r="C25" s="1268">
        <v>8</v>
      </c>
      <c r="D25" s="1268">
        <v>61</v>
      </c>
      <c r="E25" s="1194">
        <v>2651</v>
      </c>
      <c r="F25" s="1171"/>
      <c r="G25" s="1199">
        <v>4</v>
      </c>
      <c r="H25" s="1191" t="s">
        <v>925</v>
      </c>
      <c r="I25" s="1171" t="s">
        <v>975</v>
      </c>
      <c r="J25" s="1171" t="s">
        <v>344</v>
      </c>
      <c r="K25" s="1171" t="s">
        <v>1498</v>
      </c>
      <c r="L25" s="1047">
        <v>112572</v>
      </c>
      <c r="M25" s="339">
        <v>10</v>
      </c>
      <c r="N25" s="340">
        <f t="shared" si="2"/>
        <v>11257.2</v>
      </c>
      <c r="O25" s="1675">
        <f t="shared" si="3"/>
        <v>938.1</v>
      </c>
      <c r="P25" s="1172">
        <v>1</v>
      </c>
      <c r="Q25" s="1304">
        <v>1</v>
      </c>
      <c r="R25" s="340">
        <f t="shared" si="1"/>
        <v>12195.300000000001</v>
      </c>
      <c r="S25" s="340">
        <f t="shared" si="0"/>
        <v>100376.7</v>
      </c>
    </row>
    <row r="26" spans="1:20" ht="15" x14ac:dyDescent="0.2">
      <c r="A26" s="1294">
        <v>13</v>
      </c>
      <c r="B26" s="1044">
        <v>42452</v>
      </c>
      <c r="C26" s="1268">
        <v>8</v>
      </c>
      <c r="D26" s="1268">
        <v>61</v>
      </c>
      <c r="E26" s="1194">
        <v>2651</v>
      </c>
      <c r="F26" s="1171"/>
      <c r="G26" s="1199">
        <v>1</v>
      </c>
      <c r="H26" s="1191" t="s">
        <v>1528</v>
      </c>
      <c r="I26" s="1171" t="s">
        <v>1529</v>
      </c>
      <c r="J26" s="1171" t="s">
        <v>344</v>
      </c>
      <c r="K26" s="1171" t="s">
        <v>1498</v>
      </c>
      <c r="L26" s="1047">
        <v>29700</v>
      </c>
      <c r="M26" s="339">
        <v>10</v>
      </c>
      <c r="N26" s="340">
        <f t="shared" si="2"/>
        <v>2970</v>
      </c>
      <c r="O26" s="1675">
        <f t="shared" si="3"/>
        <v>247.5</v>
      </c>
      <c r="P26" s="1172">
        <v>1</v>
      </c>
      <c r="Q26" s="1304">
        <v>1</v>
      </c>
      <c r="R26" s="340">
        <f t="shared" si="1"/>
        <v>3217.5</v>
      </c>
      <c r="S26" s="340">
        <f t="shared" si="0"/>
        <v>26482.5</v>
      </c>
    </row>
    <row r="27" spans="1:20" ht="15" x14ac:dyDescent="0.2">
      <c r="A27" s="1294"/>
      <c r="B27" s="1044">
        <v>38799</v>
      </c>
      <c r="C27" s="1268">
        <v>8</v>
      </c>
      <c r="D27" s="1268">
        <v>61</v>
      </c>
      <c r="E27" s="1194">
        <v>2651</v>
      </c>
      <c r="F27" s="1171"/>
      <c r="G27" s="1199">
        <v>2</v>
      </c>
      <c r="H27" s="1191" t="s">
        <v>1749</v>
      </c>
      <c r="I27" s="1171" t="s">
        <v>1750</v>
      </c>
      <c r="J27" s="1171" t="s">
        <v>344</v>
      </c>
      <c r="K27" s="1171" t="s">
        <v>1195</v>
      </c>
      <c r="L27" s="1047">
        <v>62540</v>
      </c>
      <c r="M27" s="339">
        <v>10</v>
      </c>
      <c r="N27" s="340">
        <f>IF(M27=0,"N/A",+L27/M27)</f>
        <v>6254</v>
      </c>
      <c r="O27" s="1675">
        <f>IF(M27=0,"N/A",+N27/12)</f>
        <v>521.16666666666663</v>
      </c>
      <c r="P27" s="1172">
        <v>1</v>
      </c>
      <c r="Q27" s="1304">
        <v>1</v>
      </c>
      <c r="R27" s="340">
        <f>IF(M27=0,"N/A",+N27*P27+O27*Q27)</f>
        <v>6775.166666666667</v>
      </c>
      <c r="S27" s="340">
        <f>IF(M27=0,"N/A",+L27-R27)</f>
        <v>55764.833333333336</v>
      </c>
    </row>
    <row r="28" spans="1:20" ht="30" x14ac:dyDescent="0.2">
      <c r="A28" s="1294">
        <v>14</v>
      </c>
      <c r="B28" s="1044">
        <v>42452</v>
      </c>
      <c r="C28" s="1268">
        <v>8</v>
      </c>
      <c r="D28" s="1268">
        <v>61</v>
      </c>
      <c r="E28" s="1194">
        <v>2651</v>
      </c>
      <c r="F28" s="1171"/>
      <c r="G28" s="1199">
        <v>6</v>
      </c>
      <c r="H28" s="1191" t="s">
        <v>1530</v>
      </c>
      <c r="I28" s="1171">
        <v>518771</v>
      </c>
      <c r="J28" s="1171" t="s">
        <v>1531</v>
      </c>
      <c r="K28" s="1171" t="s">
        <v>1498</v>
      </c>
      <c r="L28" s="1047">
        <v>12600</v>
      </c>
      <c r="M28" s="339">
        <v>10</v>
      </c>
      <c r="N28" s="340">
        <f>IF(M28=0,"N/A",+L28/M28)</f>
        <v>1260</v>
      </c>
      <c r="O28" s="1675">
        <f>IF(M28=0,"N/A",+N28/12)</f>
        <v>105</v>
      </c>
      <c r="P28" s="1172">
        <v>1</v>
      </c>
      <c r="Q28" s="1304">
        <v>1</v>
      </c>
      <c r="R28" s="340">
        <f t="shared" si="1"/>
        <v>1365</v>
      </c>
      <c r="S28" s="340">
        <f t="shared" si="0"/>
        <v>11235</v>
      </c>
    </row>
    <row r="29" spans="1:20" ht="15" x14ac:dyDescent="0.2">
      <c r="A29" s="1294">
        <v>15</v>
      </c>
      <c r="B29" s="1044">
        <v>42373</v>
      </c>
      <c r="C29" s="1268">
        <v>8</v>
      </c>
      <c r="D29" s="1268">
        <v>61</v>
      </c>
      <c r="E29" s="1194">
        <v>2651</v>
      </c>
      <c r="F29" s="1171"/>
      <c r="G29" s="1199">
        <v>1</v>
      </c>
      <c r="H29" s="1191" t="s">
        <v>1532</v>
      </c>
      <c r="I29" s="1171" t="s">
        <v>1533</v>
      </c>
      <c r="J29" s="1171" t="s">
        <v>344</v>
      </c>
      <c r="K29" s="1171" t="s">
        <v>1498</v>
      </c>
      <c r="L29" s="1047">
        <v>31313.119999999999</v>
      </c>
      <c r="M29" s="339">
        <v>10</v>
      </c>
      <c r="N29" s="340">
        <f>IF(M29=0,"N/A",+L29/M29)</f>
        <v>3131.3119999999999</v>
      </c>
      <c r="O29" s="1675">
        <f>IF(M29=0,"N/A",+N29/12)</f>
        <v>260.94266666666664</v>
      </c>
      <c r="P29" s="1172">
        <v>1</v>
      </c>
      <c r="Q29" s="1304">
        <v>3</v>
      </c>
      <c r="R29" s="340">
        <f t="shared" si="1"/>
        <v>3914.14</v>
      </c>
      <c r="S29" s="340">
        <f t="shared" si="0"/>
        <v>27398.98</v>
      </c>
    </row>
    <row r="30" spans="1:20" ht="30" x14ac:dyDescent="0.2">
      <c r="A30" s="1755">
        <v>16</v>
      </c>
      <c r="B30" s="1756">
        <v>42517</v>
      </c>
      <c r="C30" s="1757">
        <v>8</v>
      </c>
      <c r="D30" s="1757">
        <v>61</v>
      </c>
      <c r="E30" s="1758">
        <v>2614</v>
      </c>
      <c r="F30" s="1759"/>
      <c r="G30" s="1251">
        <v>1</v>
      </c>
      <c r="H30" s="1819" t="s">
        <v>1534</v>
      </c>
      <c r="I30" s="1759"/>
      <c r="J30" s="1759" t="s">
        <v>1396</v>
      </c>
      <c r="K30" s="1759" t="s">
        <v>1535</v>
      </c>
      <c r="L30" s="1760">
        <v>99000.01</v>
      </c>
      <c r="M30" s="1761">
        <v>10</v>
      </c>
      <c r="N30" s="1762">
        <f>IF(M30=0,"N/A",+L30/M30)</f>
        <v>9900.0010000000002</v>
      </c>
      <c r="O30" s="1808">
        <f>IF(M30=0,"N/A",+N30/12)</f>
        <v>825.00008333333335</v>
      </c>
      <c r="P30" s="1763"/>
      <c r="Q30" s="1764">
        <v>11</v>
      </c>
      <c r="R30" s="1762">
        <f t="shared" si="1"/>
        <v>9075.0009166666678</v>
      </c>
      <c r="S30" s="1762">
        <f t="shared" si="0"/>
        <v>89925.009083333323</v>
      </c>
    </row>
    <row r="31" spans="1:20" ht="15" x14ac:dyDescent="0.2">
      <c r="A31" s="966"/>
      <c r="B31" s="1044">
        <v>42395</v>
      </c>
      <c r="C31" s="1268">
        <v>8</v>
      </c>
      <c r="D31" s="1268">
        <v>61</v>
      </c>
      <c r="E31" s="1194" t="s">
        <v>1697</v>
      </c>
      <c r="F31" s="1171"/>
      <c r="G31" s="335">
        <v>3</v>
      </c>
      <c r="H31" s="1191" t="s">
        <v>66</v>
      </c>
      <c r="I31" s="1171"/>
      <c r="J31" s="1171" t="s">
        <v>1698</v>
      </c>
      <c r="K31" s="1171"/>
      <c r="L31" s="1047">
        <v>14084.63</v>
      </c>
      <c r="M31" s="339">
        <v>10</v>
      </c>
      <c r="N31" s="340">
        <f>IF(M31=0,"N/A",+L31/M31)</f>
        <v>1408.463</v>
      </c>
      <c r="O31" s="1675">
        <f>IF(M31=0,"N/A",+N31/12)</f>
        <v>117.37191666666666</v>
      </c>
      <c r="P31" s="1172">
        <v>1</v>
      </c>
      <c r="Q31" s="1304">
        <v>3</v>
      </c>
      <c r="R31" s="340">
        <f t="shared" si="1"/>
        <v>1760.5787499999999</v>
      </c>
      <c r="S31" s="340">
        <f t="shared" si="0"/>
        <v>12324.051249999999</v>
      </c>
    </row>
    <row r="32" spans="1:20" ht="15" x14ac:dyDescent="0.3">
      <c r="A32" s="115"/>
      <c r="C32" s="115"/>
      <c r="D32" s="115"/>
      <c r="E32" s="115"/>
      <c r="F32" s="115"/>
      <c r="G32" s="115"/>
      <c r="H32" s="1051"/>
      <c r="I32" s="115"/>
      <c r="J32" s="115"/>
      <c r="K32" s="115"/>
      <c r="L32" s="274">
        <f>SUM(L15:L30)</f>
        <v>576675.04</v>
      </c>
      <c r="M32" s="274"/>
      <c r="N32" s="274">
        <f>SUM(N15:N31)</f>
        <v>72809.876333333334</v>
      </c>
      <c r="O32" s="274">
        <f>SUM(O15:O31)</f>
        <v>6067.4896944444454</v>
      </c>
      <c r="P32" s="274"/>
      <c r="Q32" s="274"/>
      <c r="R32" s="274">
        <f>SUM(R15:R31)</f>
        <v>83622.576083333348</v>
      </c>
      <c r="S32" s="274">
        <f>SUM(S15:S31)</f>
        <v>507137.09391666664</v>
      </c>
      <c r="T32" s="18"/>
    </row>
    <row r="33" spans="1:19" ht="15" x14ac:dyDescent="0.3">
      <c r="A33" s="115"/>
      <c r="B33" s="115"/>
      <c r="C33" s="115"/>
      <c r="D33" s="1688">
        <v>611</v>
      </c>
      <c r="E33" s="1673">
        <v>65</v>
      </c>
      <c r="F33" s="115"/>
      <c r="G33" s="115"/>
      <c r="H33" s="1051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688">
        <v>613</v>
      </c>
      <c r="E34" s="1673">
        <v>1205.25</v>
      </c>
      <c r="F34" s="115"/>
      <c r="G34" s="115"/>
      <c r="H34" s="1051"/>
      <c r="I34" s="115"/>
      <c r="J34" s="115"/>
      <c r="K34" s="1688" t="s">
        <v>1368</v>
      </c>
      <c r="L34" s="115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115"/>
      <c r="B35" s="115"/>
      <c r="C35" s="115"/>
      <c r="D35" s="1688">
        <v>614</v>
      </c>
      <c r="E35" s="1673">
        <v>942.37</v>
      </c>
      <c r="F35" s="115"/>
      <c r="G35" s="115"/>
      <c r="H35" s="1051"/>
      <c r="I35" s="115"/>
      <c r="J35" s="115" t="s">
        <v>348</v>
      </c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688">
        <v>617</v>
      </c>
      <c r="E36" s="1673">
        <v>213.69</v>
      </c>
      <c r="F36" s="115"/>
      <c r="G36" s="115"/>
      <c r="H36" s="1051"/>
      <c r="I36" s="115"/>
      <c r="J36" s="115"/>
      <c r="K36" s="115"/>
      <c r="L36" s="115"/>
      <c r="M36" s="115"/>
      <c r="N36" s="115"/>
      <c r="O36" s="115"/>
      <c r="P36" s="115"/>
      <c r="Q36" s="115"/>
      <c r="R36" s="118"/>
      <c r="S36" s="115"/>
    </row>
    <row r="37" spans="1:19" ht="15" x14ac:dyDescent="0.3">
      <c r="A37" s="115"/>
      <c r="B37" s="115"/>
      <c r="C37" s="115"/>
      <c r="D37" s="1688">
        <v>2632</v>
      </c>
      <c r="E37" s="1673">
        <v>631.29999999999995</v>
      </c>
      <c r="F37" s="115"/>
      <c r="G37" s="115"/>
      <c r="H37" s="1051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688">
        <v>2651</v>
      </c>
      <c r="E38" s="1673">
        <v>3009.88</v>
      </c>
      <c r="F38" s="115"/>
      <c r="G38" s="115"/>
      <c r="H38" s="105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15"/>
      <c r="D39" s="1688"/>
      <c r="E39" s="1673">
        <f>SUM(E33:E38)</f>
        <v>6067.49</v>
      </c>
      <c r="F39" s="115"/>
      <c r="G39" s="115"/>
      <c r="H39" s="1051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19" ht="15" x14ac:dyDescent="0.3">
      <c r="A40" s="115"/>
      <c r="B40" s="115"/>
      <c r="C40" s="115"/>
      <c r="D40" s="115"/>
      <c r="E40" s="115"/>
      <c r="F40" s="115"/>
      <c r="G40" s="115"/>
      <c r="H40" s="1051"/>
      <c r="I40" s="115"/>
      <c r="J40" s="115"/>
      <c r="K40" s="115"/>
      <c r="L40" s="114"/>
      <c r="M40" s="114"/>
      <c r="N40" s="115"/>
      <c r="O40" s="115"/>
      <c r="P40" s="115"/>
      <c r="Q40" s="115"/>
      <c r="R40" s="115"/>
      <c r="S40" s="115"/>
    </row>
    <row r="41" spans="1:19" x14ac:dyDescent="0.2">
      <c r="A41" s="1862" t="s">
        <v>51</v>
      </c>
      <c r="B41" s="1862"/>
      <c r="C41" s="1862"/>
      <c r="D41" s="1862"/>
      <c r="E41" s="1862"/>
      <c r="F41" s="1862"/>
      <c r="G41" s="1862"/>
      <c r="H41" s="1217"/>
      <c r="I41" s="1863" t="s">
        <v>1622</v>
      </c>
      <c r="J41" s="1863"/>
      <c r="K41" s="1863"/>
      <c r="L41" s="1863"/>
      <c r="M41" s="1863"/>
      <c r="O41" s="1862" t="s">
        <v>1623</v>
      </c>
      <c r="P41" s="1862"/>
      <c r="Q41" s="1862"/>
      <c r="R41" s="1862"/>
      <c r="S41" s="1862"/>
    </row>
  </sheetData>
  <mergeCells count="8">
    <mergeCell ref="A41:G41"/>
    <mergeCell ref="I41:M41"/>
    <mergeCell ref="O41:S41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zoomScale="80" zoomScaleNormal="80" workbookViewId="0">
      <selection activeCell="Q28" sqref="Q28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3.8554687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3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867" t="s">
        <v>0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4" t="s">
        <v>1774</v>
      </c>
      <c r="B13" s="1864"/>
      <c r="C13" s="1864"/>
      <c r="D13" s="1864"/>
      <c r="E13" s="1864"/>
      <c r="F13" s="1864"/>
      <c r="G13" s="1864"/>
      <c r="H13" s="1864"/>
      <c r="I13" s="1864"/>
      <c r="J13" s="1864"/>
      <c r="K13" s="1864"/>
      <c r="L13" s="1864"/>
      <c r="M13" s="1864"/>
      <c r="N13" s="1864"/>
      <c r="O13" s="1864"/>
      <c r="P13" s="1864"/>
      <c r="Q13" s="1864"/>
      <c r="R13" s="1864"/>
      <c r="S13" s="1864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57" customFormat="1" ht="48" x14ac:dyDescent="0.2">
      <c r="A15" s="972" t="s">
        <v>4</v>
      </c>
      <c r="B15" s="972" t="s">
        <v>5</v>
      </c>
      <c r="C15" s="1055" t="s">
        <v>1629</v>
      </c>
      <c r="D15" s="1055" t="s">
        <v>7</v>
      </c>
      <c r="E15" s="1055" t="s">
        <v>1614</v>
      </c>
      <c r="F15" s="972" t="s">
        <v>9</v>
      </c>
      <c r="G15" s="972" t="s">
        <v>10</v>
      </c>
      <c r="H15" s="1056" t="s">
        <v>11</v>
      </c>
      <c r="I15" s="972" t="s">
        <v>12</v>
      </c>
      <c r="J15" s="972" t="s">
        <v>13</v>
      </c>
      <c r="K15" s="972" t="s">
        <v>820</v>
      </c>
      <c r="L15" s="1056" t="s">
        <v>1615</v>
      </c>
      <c r="M15" s="1059" t="s">
        <v>1618</v>
      </c>
      <c r="N15" s="1060" t="s">
        <v>1617</v>
      </c>
      <c r="O15" s="1060" t="s">
        <v>1616</v>
      </c>
      <c r="P15" s="1061" t="s">
        <v>1620</v>
      </c>
      <c r="Q15" s="1060" t="s">
        <v>1619</v>
      </c>
      <c r="R15" s="1061" t="s">
        <v>1736</v>
      </c>
      <c r="S15" s="1061" t="s">
        <v>1621</v>
      </c>
    </row>
    <row r="16" spans="1:19" x14ac:dyDescent="0.2">
      <c r="A16" s="1119">
        <v>1</v>
      </c>
      <c r="B16" s="1119">
        <v>2</v>
      </c>
      <c r="C16" s="1119">
        <v>3</v>
      </c>
      <c r="D16" s="1119">
        <v>4</v>
      </c>
      <c r="E16" s="1119">
        <v>5</v>
      </c>
      <c r="F16" s="1119">
        <v>6</v>
      </c>
      <c r="G16" s="1119">
        <v>7</v>
      </c>
      <c r="H16" s="1119">
        <v>8</v>
      </c>
      <c r="I16" s="1119">
        <v>9</v>
      </c>
      <c r="J16" s="1119">
        <v>10</v>
      </c>
      <c r="K16" s="1119">
        <v>11</v>
      </c>
      <c r="L16" s="1119">
        <v>12</v>
      </c>
      <c r="M16" s="1119">
        <v>13</v>
      </c>
      <c r="N16" s="1119">
        <v>14</v>
      </c>
      <c r="O16" s="1119">
        <v>15</v>
      </c>
      <c r="P16" s="1119">
        <v>16</v>
      </c>
      <c r="Q16" s="1119">
        <v>17</v>
      </c>
      <c r="R16" s="1119">
        <v>18</v>
      </c>
      <c r="S16" s="1119">
        <v>19</v>
      </c>
    </row>
    <row r="17" spans="1:20" ht="15" x14ac:dyDescent="0.3">
      <c r="A17" s="1119">
        <v>1</v>
      </c>
      <c r="B17" s="285">
        <v>41562</v>
      </c>
      <c r="C17" s="318">
        <v>8</v>
      </c>
      <c r="D17" s="318">
        <v>61</v>
      </c>
      <c r="E17" s="321">
        <v>612</v>
      </c>
      <c r="F17" s="269"/>
      <c r="G17" s="269">
        <v>1</v>
      </c>
      <c r="H17" s="281" t="s">
        <v>919</v>
      </c>
      <c r="I17" s="269"/>
      <c r="J17" s="269" t="s">
        <v>167</v>
      </c>
      <c r="K17" s="86" t="s">
        <v>942</v>
      </c>
      <c r="L17" s="268">
        <v>24984</v>
      </c>
      <c r="M17" s="269">
        <v>10</v>
      </c>
      <c r="N17" s="101">
        <f>IF(M17=0,"N/A",+L17/M17)</f>
        <v>2498.4</v>
      </c>
      <c r="O17" s="1681">
        <f>IF(M17=0,"N/A",+N17/12)</f>
        <v>208.20000000000002</v>
      </c>
      <c r="P17" s="188">
        <v>3</v>
      </c>
      <c r="Q17" s="189">
        <v>6</v>
      </c>
      <c r="R17" s="101">
        <f>IF(M17=0,"N/A",+N17*P17+O17*Q17)</f>
        <v>8744.4000000000015</v>
      </c>
      <c r="S17" s="101">
        <f t="shared" ref="S17:S27" si="0">IF(M17=0,"N/A",+L17-R17)</f>
        <v>16239.599999999999</v>
      </c>
    </row>
    <row r="18" spans="1:20" ht="15" x14ac:dyDescent="0.3">
      <c r="A18" s="1119">
        <v>2</v>
      </c>
      <c r="B18" s="125">
        <v>40142</v>
      </c>
      <c r="C18" s="236">
        <v>8</v>
      </c>
      <c r="D18" s="236">
        <v>61</v>
      </c>
      <c r="E18" s="273">
        <v>614</v>
      </c>
      <c r="F18" s="87"/>
      <c r="G18" s="86">
        <v>1</v>
      </c>
      <c r="H18" s="193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5">
        <v>3</v>
      </c>
      <c r="Q18" s="195"/>
      <c r="R18" s="89">
        <v>6360</v>
      </c>
      <c r="S18" s="89">
        <f t="shared" si="0"/>
        <v>0</v>
      </c>
    </row>
    <row r="19" spans="1:20" ht="15" x14ac:dyDescent="0.3">
      <c r="A19" s="1119">
        <v>3</v>
      </c>
      <c r="B19" s="125">
        <v>40142</v>
      </c>
      <c r="C19" s="236">
        <v>8</v>
      </c>
      <c r="D19" s="236">
        <v>61</v>
      </c>
      <c r="E19" s="273">
        <v>614</v>
      </c>
      <c r="F19" s="87"/>
      <c r="G19" s="86">
        <v>1</v>
      </c>
      <c r="H19" s="193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5">
        <v>3</v>
      </c>
      <c r="Q19" s="195"/>
      <c r="R19" s="89">
        <v>140</v>
      </c>
      <c r="S19" s="89">
        <f t="shared" si="0"/>
        <v>0</v>
      </c>
    </row>
    <row r="20" spans="1:20" ht="15" x14ac:dyDescent="0.3">
      <c r="A20" s="1119">
        <v>4</v>
      </c>
      <c r="B20" s="125">
        <v>40142</v>
      </c>
      <c r="C20" s="236">
        <v>8</v>
      </c>
      <c r="D20" s="236">
        <v>61</v>
      </c>
      <c r="E20" s="273">
        <v>614</v>
      </c>
      <c r="F20" s="87"/>
      <c r="G20" s="86">
        <v>1</v>
      </c>
      <c r="H20" s="193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5">
        <v>3</v>
      </c>
      <c r="Q20" s="195"/>
      <c r="R20" s="89">
        <v>410</v>
      </c>
      <c r="S20" s="89">
        <f t="shared" si="0"/>
        <v>0</v>
      </c>
    </row>
    <row r="21" spans="1:20" ht="15" x14ac:dyDescent="0.3">
      <c r="A21" s="1119">
        <v>5</v>
      </c>
      <c r="B21" s="125">
        <v>40960</v>
      </c>
      <c r="C21" s="236">
        <v>8</v>
      </c>
      <c r="D21" s="236">
        <v>61</v>
      </c>
      <c r="E21" s="273">
        <v>614</v>
      </c>
      <c r="F21" s="87"/>
      <c r="G21" s="86">
        <v>1</v>
      </c>
      <c r="H21" s="193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>
        <v>0</v>
      </c>
      <c r="O21" s="89">
        <f>IF(M21=0,"N/A",+N21/12)</f>
        <v>0</v>
      </c>
      <c r="P21" s="195">
        <v>3</v>
      </c>
      <c r="Q21" s="195"/>
      <c r="R21" s="89">
        <v>1690</v>
      </c>
      <c r="S21" s="89">
        <f t="shared" si="0"/>
        <v>0</v>
      </c>
    </row>
    <row r="22" spans="1:20" ht="15" x14ac:dyDescent="0.3">
      <c r="A22" s="1119">
        <v>6</v>
      </c>
      <c r="B22" s="286">
        <v>41632</v>
      </c>
      <c r="C22" s="282">
        <v>8</v>
      </c>
      <c r="D22" s="282">
        <v>61</v>
      </c>
      <c r="E22" s="246">
        <v>614</v>
      </c>
      <c r="F22" s="322">
        <v>127568</v>
      </c>
      <c r="G22" s="283">
        <v>1</v>
      </c>
      <c r="H22" s="322" t="s">
        <v>31</v>
      </c>
      <c r="I22" s="283"/>
      <c r="J22" s="283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8">
        <v>3</v>
      </c>
      <c r="Q22" s="238"/>
      <c r="R22" s="91">
        <v>6579</v>
      </c>
      <c r="S22" s="91">
        <f t="shared" si="0"/>
        <v>0</v>
      </c>
    </row>
    <row r="23" spans="1:20" ht="15" x14ac:dyDescent="0.3">
      <c r="A23" s="1119">
        <v>7</v>
      </c>
      <c r="B23" s="124">
        <v>41558</v>
      </c>
      <c r="C23" s="86">
        <v>8</v>
      </c>
      <c r="D23" s="85">
        <v>61</v>
      </c>
      <c r="E23" s="203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5">
        <v>3</v>
      </c>
      <c r="Q23" s="195"/>
      <c r="R23" s="89">
        <v>5310</v>
      </c>
      <c r="S23" s="89">
        <f>IF(M23=0,"N/A",+L23-R23)</f>
        <v>0</v>
      </c>
    </row>
    <row r="24" spans="1:20" ht="15" x14ac:dyDescent="0.3">
      <c r="A24" s="1119">
        <v>8</v>
      </c>
      <c r="B24" s="125">
        <v>36816</v>
      </c>
      <c r="C24" s="236">
        <v>8</v>
      </c>
      <c r="D24" s="236">
        <v>61</v>
      </c>
      <c r="E24" s="273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2">
        <v>800</v>
      </c>
      <c r="M24" s="112">
        <v>10</v>
      </c>
      <c r="N24" s="89"/>
      <c r="O24" s="89"/>
      <c r="P24" s="195">
        <v>10</v>
      </c>
      <c r="Q24" s="195"/>
      <c r="R24" s="89">
        <v>800</v>
      </c>
      <c r="S24" s="89">
        <f t="shared" si="0"/>
        <v>0</v>
      </c>
    </row>
    <row r="25" spans="1:20" ht="15" x14ac:dyDescent="0.3">
      <c r="A25" s="1119">
        <v>9</v>
      </c>
      <c r="B25" s="124">
        <v>40200</v>
      </c>
      <c r="C25" s="86">
        <v>8</v>
      </c>
      <c r="D25" s="85">
        <v>61</v>
      </c>
      <c r="E25" s="203">
        <v>617</v>
      </c>
      <c r="F25" s="232"/>
      <c r="G25" s="85">
        <v>1</v>
      </c>
      <c r="H25" s="193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81">
        <f>IF(M25=0,"N/A",+N25/12)</f>
        <v>16.409166666666668</v>
      </c>
      <c r="P25" s="188">
        <v>7</v>
      </c>
      <c r="Q25" s="189">
        <v>3</v>
      </c>
      <c r="R25" s="101">
        <f>IF(M25=0,"N/A",+N25*P25+O25*Q25)</f>
        <v>1427.5974999999999</v>
      </c>
      <c r="S25" s="101">
        <f t="shared" si="0"/>
        <v>2407.9425000000001</v>
      </c>
    </row>
    <row r="26" spans="1:20" ht="15" x14ac:dyDescent="0.3">
      <c r="A26" s="1119">
        <v>10</v>
      </c>
      <c r="B26" s="276">
        <v>40389</v>
      </c>
      <c r="C26" s="86">
        <v>8</v>
      </c>
      <c r="D26" s="85">
        <v>61</v>
      </c>
      <c r="E26" s="203">
        <v>617</v>
      </c>
      <c r="F26" s="86"/>
      <c r="G26" s="86">
        <v>1</v>
      </c>
      <c r="H26" s="193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81">
        <f>IF(M26=0,"N/A",+N26/12)</f>
        <v>67.779250000000005</v>
      </c>
      <c r="P26" s="188">
        <v>6</v>
      </c>
      <c r="Q26" s="189">
        <v>9</v>
      </c>
      <c r="R26" s="101">
        <f>IF(M26=0,"N/A",+N26*P26+O26*Q26)</f>
        <v>5490.1192499999997</v>
      </c>
      <c r="S26" s="101">
        <f t="shared" si="0"/>
        <v>2643.3907500000005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6">
        <v>2611</v>
      </c>
      <c r="F27" s="193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81">
        <f>IF(M27=0,"N/A",+N27/12)</f>
        <v>179.36</v>
      </c>
      <c r="P27" s="188"/>
      <c r="Q27" s="189">
        <v>11</v>
      </c>
      <c r="R27" s="1681">
        <f>IF(M27=0,"N/A",+N27*P27+O27*Q27)</f>
        <v>1972.96</v>
      </c>
      <c r="S27" s="101">
        <f t="shared" si="0"/>
        <v>19550.240000000002</v>
      </c>
      <c r="T27" s="783" t="s">
        <v>1647</v>
      </c>
    </row>
    <row r="28" spans="1:20" ht="15" x14ac:dyDescent="0.3">
      <c r="A28" s="80"/>
      <c r="B28" s="357"/>
      <c r="C28" s="358"/>
      <c r="D28" s="358"/>
      <c r="E28" s="358"/>
      <c r="F28" s="204"/>
      <c r="G28" s="185"/>
      <c r="H28" s="204"/>
      <c r="I28" s="114"/>
      <c r="J28" s="204"/>
      <c r="K28" s="114"/>
      <c r="L28" s="222">
        <f>SUM(L17:L27)</f>
        <v>79765.25</v>
      </c>
      <c r="M28" s="222"/>
      <c r="N28" s="222">
        <f>SUM(N17:N27)</f>
        <v>5660.9809999999998</v>
      </c>
      <c r="O28" s="222">
        <f>SUM(O17:O27)</f>
        <v>471.74841666666669</v>
      </c>
      <c r="P28" s="222"/>
      <c r="Q28" s="222"/>
      <c r="R28" s="222">
        <f>SUM(R17:R27)</f>
        <v>38924.07675</v>
      </c>
      <c r="S28" s="222">
        <f>SUM(S17:S27)</f>
        <v>40841.173250000007</v>
      </c>
      <c r="T28" s="18"/>
    </row>
    <row r="29" spans="1:20" ht="15" x14ac:dyDescent="0.3">
      <c r="A29" s="80"/>
      <c r="B29" s="357"/>
      <c r="C29" s="358"/>
      <c r="D29" s="1659">
        <v>611</v>
      </c>
      <c r="E29" s="1661">
        <v>179.36</v>
      </c>
      <c r="F29" s="204"/>
      <c r="G29" s="185"/>
      <c r="H29" s="204"/>
      <c r="I29" s="204"/>
      <c r="J29" s="204"/>
      <c r="K29" s="114"/>
      <c r="L29" s="317"/>
      <c r="M29" s="346"/>
      <c r="N29" s="347"/>
      <c r="O29" s="347"/>
      <c r="P29" s="348"/>
      <c r="Q29" s="348"/>
      <c r="R29" s="349"/>
      <c r="S29" s="350"/>
    </row>
    <row r="30" spans="1:20" ht="15" x14ac:dyDescent="0.3">
      <c r="A30" s="80"/>
      <c r="B30" s="357"/>
      <c r="C30" s="358"/>
      <c r="D30" s="1659">
        <v>612</v>
      </c>
      <c r="E30" s="1661">
        <v>208.2</v>
      </c>
      <c r="F30" s="204"/>
      <c r="G30" s="185"/>
      <c r="H30" s="204"/>
      <c r="I30" s="204"/>
      <c r="J30" s="204"/>
      <c r="K30" s="114"/>
      <c r="L30" s="317"/>
      <c r="M30" s="346"/>
      <c r="N30" s="347"/>
      <c r="O30" s="347"/>
      <c r="P30" s="348"/>
      <c r="Q30" s="348"/>
      <c r="R30" s="349"/>
      <c r="S30" s="350"/>
    </row>
    <row r="31" spans="1:20" ht="15" x14ac:dyDescent="0.3">
      <c r="A31" s="80"/>
      <c r="B31" s="357"/>
      <c r="C31" s="358"/>
      <c r="D31" s="1659">
        <v>617</v>
      </c>
      <c r="E31" s="1661">
        <v>84.19</v>
      </c>
      <c r="F31" s="204"/>
      <c r="G31" s="185"/>
      <c r="H31" s="204"/>
      <c r="I31" s="204"/>
      <c r="J31" s="204"/>
      <c r="K31" s="114"/>
      <c r="L31" s="317"/>
      <c r="M31" s="346"/>
      <c r="N31" s="347"/>
      <c r="O31" s="347"/>
      <c r="P31" s="348"/>
      <c r="Q31" s="348"/>
      <c r="R31" s="349"/>
      <c r="S31" s="350"/>
    </row>
    <row r="32" spans="1:20" ht="15" x14ac:dyDescent="0.3">
      <c r="A32" s="80"/>
      <c r="B32" s="357"/>
      <c r="C32" s="358"/>
      <c r="D32" s="1659"/>
      <c r="E32" s="1661">
        <f>SUM(E29:E31)</f>
        <v>471.75</v>
      </c>
      <c r="F32" s="204"/>
      <c r="G32" s="185"/>
      <c r="H32" s="204"/>
      <c r="I32" s="204"/>
      <c r="J32" s="204"/>
      <c r="K32" s="114"/>
      <c r="L32" s="317"/>
      <c r="M32" s="346"/>
      <c r="N32" s="347"/>
      <c r="O32" s="347"/>
      <c r="P32" s="348"/>
      <c r="Q32" s="348"/>
      <c r="R32" s="349"/>
      <c r="S32" s="350"/>
    </row>
    <row r="33" spans="1:19" ht="15" x14ac:dyDescent="0.3">
      <c r="A33" s="80"/>
      <c r="B33" s="357"/>
      <c r="C33" s="358"/>
      <c r="D33" s="358"/>
      <c r="E33" s="358"/>
      <c r="F33" s="204"/>
      <c r="G33" s="185"/>
      <c r="H33" s="204"/>
      <c r="I33" s="204"/>
      <c r="J33" s="204"/>
      <c r="K33" s="114"/>
      <c r="L33" s="317"/>
      <c r="M33" s="346"/>
      <c r="N33" s="347"/>
      <c r="O33" s="347"/>
      <c r="P33" s="348"/>
      <c r="Q33" s="348"/>
      <c r="R33" s="349"/>
      <c r="S33" s="350"/>
    </row>
    <row r="34" spans="1:19" ht="15" x14ac:dyDescent="0.3">
      <c r="A34" s="80"/>
      <c r="B34" s="357"/>
      <c r="C34" s="358"/>
      <c r="D34" s="358"/>
      <c r="E34" s="358"/>
      <c r="F34" s="204"/>
      <c r="G34" s="185"/>
      <c r="H34" s="204"/>
      <c r="I34" s="204"/>
      <c r="J34" s="204"/>
      <c r="K34" s="114"/>
      <c r="L34" s="317"/>
      <c r="M34" s="346"/>
      <c r="N34" s="347"/>
      <c r="O34" s="347"/>
      <c r="P34" s="348"/>
      <c r="Q34" s="348"/>
      <c r="R34" s="349"/>
      <c r="S34" s="350"/>
    </row>
    <row r="35" spans="1:19" ht="15" x14ac:dyDescent="0.3">
      <c r="A35" s="80"/>
      <c r="B35" s="357"/>
      <c r="C35" s="358"/>
      <c r="D35" s="358"/>
      <c r="E35" s="358"/>
      <c r="F35" s="204"/>
      <c r="G35" s="185"/>
      <c r="H35" s="204"/>
      <c r="I35" s="204"/>
      <c r="J35" s="204"/>
      <c r="K35" s="114"/>
      <c r="L35" s="317"/>
      <c r="M35" s="346"/>
      <c r="N35" s="347"/>
      <c r="O35" s="347"/>
      <c r="P35" s="348"/>
      <c r="Q35" s="348"/>
      <c r="R35" s="349"/>
      <c r="S35" s="350"/>
    </row>
    <row r="36" spans="1:19" ht="15" x14ac:dyDescent="0.3">
      <c r="A36" s="80"/>
      <c r="B36" s="357"/>
      <c r="C36" s="358"/>
      <c r="D36" s="358"/>
      <c r="E36" s="358"/>
      <c r="F36" s="204"/>
      <c r="G36" s="185"/>
      <c r="H36" s="204"/>
      <c r="I36" s="204"/>
      <c r="J36" s="204"/>
      <c r="K36" s="114"/>
      <c r="L36" s="317"/>
      <c r="M36" s="346"/>
      <c r="N36" s="347"/>
      <c r="O36" s="347"/>
      <c r="P36" s="348"/>
      <c r="Q36" s="348"/>
      <c r="R36" s="349"/>
      <c r="S36" s="350"/>
    </row>
    <row r="37" spans="1:19" ht="15" x14ac:dyDescent="0.3">
      <c r="A37" s="80"/>
      <c r="B37" s="239"/>
      <c r="C37" s="239"/>
      <c r="D37" s="240"/>
      <c r="E37" s="240"/>
      <c r="F37" s="240"/>
      <c r="G37" s="117"/>
      <c r="H37" s="316"/>
      <c r="I37" s="117"/>
      <c r="J37" s="117"/>
      <c r="K37" s="117"/>
      <c r="L37" s="117"/>
      <c r="M37" s="114"/>
      <c r="N37" s="115"/>
      <c r="O37" s="115"/>
      <c r="P37" s="115"/>
      <c r="Q37" s="115"/>
      <c r="R37" s="115"/>
      <c r="S37" s="115"/>
    </row>
    <row r="38" spans="1:19" ht="15" x14ac:dyDescent="0.3">
      <c r="A38" s="80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4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21"/>
      <c r="D39" s="121"/>
      <c r="E39" s="121"/>
      <c r="F39" s="115"/>
      <c r="G39" s="1878"/>
      <c r="H39" s="1878"/>
      <c r="I39" s="115"/>
      <c r="J39" s="114"/>
      <c r="K39" s="114"/>
      <c r="L39" s="114"/>
      <c r="M39" s="114"/>
      <c r="N39" s="115"/>
      <c r="O39" s="114"/>
      <c r="P39" s="115"/>
      <c r="Q39" s="115"/>
      <c r="R39" s="115"/>
      <c r="S39" s="115"/>
    </row>
    <row r="40" spans="1:19" x14ac:dyDescent="0.2">
      <c r="A40" s="45"/>
      <c r="B40" s="1165"/>
      <c r="C40" s="45"/>
      <c r="D40" s="45"/>
      <c r="E40" s="45"/>
      <c r="F40" s="45"/>
      <c r="G40" s="45"/>
      <c r="H40" s="58"/>
      <c r="I40" s="45"/>
      <c r="J40" s="45"/>
      <c r="K40" s="45"/>
      <c r="L40" s="45"/>
      <c r="M40" s="45"/>
      <c r="N40" s="15"/>
      <c r="O40" s="14"/>
      <c r="P40" s="1058"/>
      <c r="Q40" s="1058"/>
      <c r="R40" s="1058"/>
      <c r="S40" s="1058"/>
    </row>
    <row r="41" spans="1:19" x14ac:dyDescent="0.2">
      <c r="A41" s="1862" t="s">
        <v>51</v>
      </c>
      <c r="B41" s="1862"/>
      <c r="C41" s="1862"/>
      <c r="D41" s="1862"/>
      <c r="E41" s="1862"/>
      <c r="F41" s="1862"/>
      <c r="G41" s="1862"/>
      <c r="H41" s="1217"/>
      <c r="I41" s="1863" t="s">
        <v>1622</v>
      </c>
      <c r="J41" s="1863"/>
      <c r="K41" s="1863"/>
      <c r="L41" s="1863"/>
      <c r="M41" s="1863"/>
      <c r="O41" s="34"/>
      <c r="P41" s="1862" t="s">
        <v>1623</v>
      </c>
      <c r="Q41" s="1862"/>
      <c r="R41" s="1862"/>
      <c r="S41" s="1862"/>
    </row>
    <row r="42" spans="1:19" x14ac:dyDescent="0.2">
      <c r="R42" s="18"/>
    </row>
  </sheetData>
  <mergeCells count="9">
    <mergeCell ref="A9:S9"/>
    <mergeCell ref="A10:S10"/>
    <mergeCell ref="A11:S11"/>
    <mergeCell ref="A12:S12"/>
    <mergeCell ref="A41:G41"/>
    <mergeCell ref="I41:M41"/>
    <mergeCell ref="P41:S41"/>
    <mergeCell ref="A13:S13"/>
    <mergeCell ref="G39:H39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A15" zoomScale="80" zoomScaleNormal="80" workbookViewId="0">
      <selection activeCell="A16" sqref="A16:S16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6.85546875" customWidth="1"/>
    <col min="15" max="15" width="16" customWidth="1"/>
    <col min="16" max="16" width="8.42578125" customWidth="1"/>
    <col min="17" max="17" width="7.285156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867" t="s">
        <v>0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1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2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3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4" t="s">
        <v>1775</v>
      </c>
      <c r="B16" s="1864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1864"/>
      <c r="N16" s="1864"/>
      <c r="O16" s="1864"/>
      <c r="P16" s="1864"/>
      <c r="Q16" s="1864"/>
      <c r="R16" s="1864"/>
      <c r="S16" s="1864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57" customFormat="1" ht="48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20" x14ac:dyDescent="0.2">
      <c r="A19" s="223">
        <v>1</v>
      </c>
      <c r="B19" s="223">
        <v>2</v>
      </c>
      <c r="C19" s="1308">
        <v>3</v>
      </c>
      <c r="D19" s="1308">
        <v>4</v>
      </c>
      <c r="E19" s="1308">
        <v>5</v>
      </c>
      <c r="F19" s="223">
        <v>6</v>
      </c>
      <c r="G19" s="223">
        <v>7</v>
      </c>
      <c r="H19" s="223">
        <v>8</v>
      </c>
      <c r="I19" s="223">
        <v>9</v>
      </c>
      <c r="J19" s="223">
        <v>10</v>
      </c>
      <c r="K19" s="223">
        <v>11</v>
      </c>
      <c r="L19" s="223">
        <v>12</v>
      </c>
      <c r="M19" s="223">
        <v>13</v>
      </c>
      <c r="N19" s="223">
        <v>14</v>
      </c>
      <c r="O19" s="223">
        <v>15</v>
      </c>
      <c r="P19" s="223">
        <v>16</v>
      </c>
      <c r="Q19" s="223">
        <v>17</v>
      </c>
      <c r="R19" s="223">
        <v>18</v>
      </c>
      <c r="S19" s="223">
        <v>19</v>
      </c>
    </row>
    <row r="20" spans="1:20" ht="15" x14ac:dyDescent="0.3">
      <c r="A20" s="228">
        <v>1</v>
      </c>
      <c r="B20" s="125">
        <v>41920</v>
      </c>
      <c r="C20" s="236">
        <v>8</v>
      </c>
      <c r="D20" s="236">
        <v>61</v>
      </c>
      <c r="E20" s="236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101">
        <f t="shared" ref="N20:N26" si="0">IF(M20=0,"N/A",+L20/M20)</f>
        <v>1568.67</v>
      </c>
      <c r="O20" s="1745">
        <f t="shared" ref="O20:O26" si="1">IF(M20=0,"N/A",+N20/12)</f>
        <v>130.7225</v>
      </c>
      <c r="P20" s="233">
        <v>2</v>
      </c>
      <c r="Q20" s="523">
        <v>5</v>
      </c>
      <c r="R20" s="103">
        <f t="shared" ref="R20:R26" si="2">IF(M20=0,"N/A",+N20*P20+O20*Q20)</f>
        <v>3790.9525000000003</v>
      </c>
      <c r="S20" s="103">
        <f t="shared" ref="S20:S26" si="3">IF(M20=0,"N/A",+L20-R20)</f>
        <v>915.05749999999989</v>
      </c>
    </row>
    <row r="21" spans="1:20" ht="15" x14ac:dyDescent="0.3">
      <c r="A21" s="311">
        <v>2</v>
      </c>
      <c r="B21" s="125">
        <v>41920</v>
      </c>
      <c r="C21" s="236">
        <v>8</v>
      </c>
      <c r="D21" s="236">
        <v>61</v>
      </c>
      <c r="E21" s="236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101">
        <f t="shared" si="0"/>
        <v>557.33333333333337</v>
      </c>
      <c r="O21" s="1745">
        <f t="shared" si="1"/>
        <v>46.44444444444445</v>
      </c>
      <c r="P21" s="233">
        <v>2</v>
      </c>
      <c r="Q21" s="523">
        <v>5</v>
      </c>
      <c r="R21" s="103">
        <f t="shared" si="2"/>
        <v>1346.8888888888889</v>
      </c>
      <c r="S21" s="103">
        <f t="shared" si="3"/>
        <v>325.11111111111109</v>
      </c>
    </row>
    <row r="22" spans="1:20" ht="15" x14ac:dyDescent="0.3">
      <c r="A22" s="228">
        <v>3</v>
      </c>
      <c r="B22" s="286">
        <v>41920</v>
      </c>
      <c r="C22" s="245">
        <v>8</v>
      </c>
      <c r="D22" s="245">
        <v>61</v>
      </c>
      <c r="E22" s="245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101">
        <f t="shared" si="0"/>
        <v>2249.6666666666665</v>
      </c>
      <c r="O22" s="1745">
        <f t="shared" si="1"/>
        <v>187.4722222222222</v>
      </c>
      <c r="P22" s="233">
        <v>2</v>
      </c>
      <c r="Q22" s="523">
        <v>5</v>
      </c>
      <c r="R22" s="103">
        <f t="shared" si="2"/>
        <v>5436.6944444444443</v>
      </c>
      <c r="S22" s="103">
        <f t="shared" si="3"/>
        <v>1312.3055555555557</v>
      </c>
    </row>
    <row r="23" spans="1:20" ht="15" x14ac:dyDescent="0.3">
      <c r="A23" s="311">
        <v>4</v>
      </c>
      <c r="B23" s="125">
        <v>41920</v>
      </c>
      <c r="C23" s="245">
        <v>8</v>
      </c>
      <c r="D23" s="236">
        <v>61</v>
      </c>
      <c r="E23" s="236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101">
        <f t="shared" si="0"/>
        <v>914.3366666666667</v>
      </c>
      <c r="O23" s="1745">
        <f t="shared" si="1"/>
        <v>76.194722222222225</v>
      </c>
      <c r="P23" s="233">
        <v>2</v>
      </c>
      <c r="Q23" s="523">
        <v>5</v>
      </c>
      <c r="R23" s="103">
        <f t="shared" si="2"/>
        <v>2209.6469444444447</v>
      </c>
      <c r="S23" s="103">
        <f t="shared" si="3"/>
        <v>533.36305555555555</v>
      </c>
    </row>
    <row r="24" spans="1:20" ht="15" x14ac:dyDescent="0.3">
      <c r="A24" s="228">
        <v>5</v>
      </c>
      <c r="B24" s="125">
        <v>41920</v>
      </c>
      <c r="C24" s="245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101">
        <f t="shared" si="0"/>
        <v>3805</v>
      </c>
      <c r="O24" s="1745">
        <f t="shared" si="1"/>
        <v>317.08333333333331</v>
      </c>
      <c r="P24" s="233">
        <v>2</v>
      </c>
      <c r="Q24" s="523">
        <v>5</v>
      </c>
      <c r="R24" s="103">
        <f t="shared" si="2"/>
        <v>9195.4166666666661</v>
      </c>
      <c r="S24" s="103">
        <f t="shared" si="3"/>
        <v>2219.5833333333339</v>
      </c>
    </row>
    <row r="25" spans="1:20" ht="15" x14ac:dyDescent="0.3">
      <c r="A25" s="311">
        <v>6</v>
      </c>
      <c r="B25" s="125">
        <v>41828</v>
      </c>
      <c r="C25" s="245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45">
        <f t="shared" si="1"/>
        <v>57.033333333333331</v>
      </c>
      <c r="P25" s="233">
        <v>2</v>
      </c>
      <c r="Q25" s="523">
        <v>8</v>
      </c>
      <c r="R25" s="103">
        <f t="shared" si="2"/>
        <v>1825.0666666666666</v>
      </c>
      <c r="S25" s="103">
        <f t="shared" si="3"/>
        <v>1596.9333333333334</v>
      </c>
    </row>
    <row r="26" spans="1:20" ht="15" x14ac:dyDescent="0.3">
      <c r="A26" s="228">
        <v>7</v>
      </c>
      <c r="B26" s="125">
        <v>41920</v>
      </c>
      <c r="C26" s="245">
        <v>8</v>
      </c>
      <c r="D26" s="236">
        <v>61</v>
      </c>
      <c r="E26" s="236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 t="shared" si="0"/>
        <v>1183.5999999999999</v>
      </c>
      <c r="O26" s="1745">
        <f t="shared" si="1"/>
        <v>98.633333333333326</v>
      </c>
      <c r="P26" s="233">
        <v>2</v>
      </c>
      <c r="Q26" s="523">
        <v>5</v>
      </c>
      <c r="R26" s="103">
        <f t="shared" si="2"/>
        <v>2860.3666666666663</v>
      </c>
      <c r="S26" s="103">
        <f t="shared" si="3"/>
        <v>3057.6333333333337</v>
      </c>
    </row>
    <row r="27" spans="1:20" ht="15" x14ac:dyDescent="0.3">
      <c r="A27" s="80"/>
      <c r="B27" s="357"/>
      <c r="C27" s="358"/>
      <c r="D27" s="358"/>
      <c r="E27" s="358"/>
      <c r="F27" s="204"/>
      <c r="G27" s="185"/>
      <c r="H27" s="204"/>
      <c r="I27" s="114"/>
      <c r="J27" s="204"/>
      <c r="K27" s="114"/>
      <c r="L27" s="222">
        <f>SUM(L20:L26)</f>
        <v>36625.020000000004</v>
      </c>
      <c r="M27" s="222"/>
      <c r="N27" s="222">
        <f t="shared" ref="N27:S27" si="4">SUM(N20:N26)</f>
        <v>10963.006666666668</v>
      </c>
      <c r="O27" s="222">
        <f t="shared" si="4"/>
        <v>913.58388888888874</v>
      </c>
      <c r="P27" s="222"/>
      <c r="Q27" s="222"/>
      <c r="R27" s="222">
        <f t="shared" si="4"/>
        <v>26665.032777777775</v>
      </c>
      <c r="S27" s="222">
        <f t="shared" si="4"/>
        <v>9959.9872222222239</v>
      </c>
      <c r="T27" s="18"/>
    </row>
    <row r="28" spans="1:20" ht="15" x14ac:dyDescent="0.3">
      <c r="A28" s="80"/>
      <c r="B28" s="357"/>
      <c r="C28" s="358"/>
      <c r="D28" s="1659"/>
      <c r="E28" s="1659"/>
      <c r="F28" s="204"/>
      <c r="G28" s="185"/>
      <c r="H28" s="204"/>
      <c r="I28" s="204"/>
      <c r="J28" s="204"/>
      <c r="K28" s="114"/>
      <c r="L28" s="317"/>
      <c r="M28" s="346"/>
      <c r="N28" s="347"/>
      <c r="O28" s="347"/>
      <c r="P28" s="348"/>
      <c r="Q28" s="348"/>
      <c r="R28" s="349"/>
      <c r="S28" s="350"/>
    </row>
    <row r="29" spans="1:20" ht="15" x14ac:dyDescent="0.3">
      <c r="A29" s="80"/>
      <c r="B29" s="357"/>
      <c r="C29" s="358"/>
      <c r="D29" s="1659">
        <v>613</v>
      </c>
      <c r="E29" s="1661">
        <v>711.47</v>
      </c>
      <c r="F29" s="204"/>
      <c r="G29" s="185"/>
      <c r="H29" s="204"/>
      <c r="I29" s="204"/>
      <c r="J29" s="204"/>
      <c r="K29" s="114"/>
      <c r="L29" s="317"/>
      <c r="M29" s="346"/>
      <c r="N29" s="347"/>
      <c r="O29" s="347"/>
      <c r="P29" s="348"/>
      <c r="Q29" s="348"/>
      <c r="R29" s="349"/>
      <c r="S29" s="350"/>
    </row>
    <row r="30" spans="1:20" ht="15" x14ac:dyDescent="0.3">
      <c r="A30" s="80"/>
      <c r="B30" s="357"/>
      <c r="C30" s="358"/>
      <c r="D30" s="1659">
        <v>619</v>
      </c>
      <c r="E30" s="1661">
        <v>57.03</v>
      </c>
      <c r="F30" s="204"/>
      <c r="G30" s="185"/>
      <c r="H30" s="204"/>
      <c r="I30" s="204"/>
      <c r="J30" s="204"/>
      <c r="K30" s="114"/>
      <c r="L30" s="317"/>
      <c r="M30" s="346"/>
      <c r="N30" s="347"/>
      <c r="O30" s="347"/>
      <c r="P30" s="348"/>
      <c r="Q30" s="348"/>
      <c r="R30" s="349"/>
      <c r="S30" s="350"/>
    </row>
    <row r="31" spans="1:20" ht="15" x14ac:dyDescent="0.3">
      <c r="A31" s="80"/>
      <c r="B31" s="357"/>
      <c r="C31" s="358"/>
      <c r="D31" s="1659">
        <v>2623</v>
      </c>
      <c r="E31" s="1661">
        <v>98.63</v>
      </c>
      <c r="F31" s="204"/>
      <c r="G31" s="185"/>
      <c r="H31" s="204"/>
      <c r="I31" s="204"/>
      <c r="J31" s="204"/>
      <c r="K31" s="114"/>
      <c r="L31" s="317"/>
      <c r="M31" s="346"/>
      <c r="N31" s="347"/>
      <c r="O31" s="347"/>
      <c r="P31" s="348"/>
      <c r="Q31" s="348"/>
      <c r="R31" s="349"/>
      <c r="S31" s="350"/>
    </row>
    <row r="32" spans="1:20" ht="15" x14ac:dyDescent="0.3">
      <c r="A32" s="80"/>
      <c r="B32" s="357"/>
      <c r="C32" s="358"/>
      <c r="D32" s="1659">
        <v>2392</v>
      </c>
      <c r="E32" s="1661">
        <v>46.44</v>
      </c>
      <c r="F32" s="204"/>
      <c r="G32" s="185"/>
      <c r="H32" s="204"/>
      <c r="I32" s="204"/>
      <c r="J32" s="204"/>
      <c r="K32" s="114"/>
      <c r="L32" s="317"/>
      <c r="M32" s="346"/>
      <c r="N32" s="347"/>
      <c r="O32" s="347"/>
      <c r="P32" s="348"/>
      <c r="Q32" s="348"/>
      <c r="R32" s="349"/>
      <c r="S32" s="350"/>
    </row>
    <row r="33" spans="1:19" ht="15" x14ac:dyDescent="0.3">
      <c r="A33" s="80"/>
      <c r="B33" s="239"/>
      <c r="C33" s="239"/>
      <c r="D33" s="1660"/>
      <c r="E33" s="1661">
        <f>SUM(E29:E32)</f>
        <v>913.56999999999994</v>
      </c>
      <c r="F33" s="240"/>
      <c r="G33" s="117"/>
      <c r="H33" s="316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9"/>
      <c r="C34" s="239"/>
      <c r="D34" s="240"/>
      <c r="E34" s="240"/>
      <c r="F34" s="240"/>
      <c r="G34" s="117"/>
      <c r="H34" s="316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9"/>
      <c r="C35" s="239"/>
      <c r="D35" s="240"/>
      <c r="E35" s="240"/>
      <c r="F35" s="240"/>
      <c r="G35" s="117"/>
      <c r="H35" s="316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878"/>
      <c r="H37" s="1878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65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58"/>
      <c r="Q41" s="1058"/>
      <c r="R41" s="1058"/>
      <c r="S41" s="1058"/>
    </row>
    <row r="42" spans="1:19" x14ac:dyDescent="0.2">
      <c r="A42" s="1862" t="s">
        <v>51</v>
      </c>
      <c r="B42" s="1862"/>
      <c r="C42" s="1862"/>
      <c r="D42" s="1862"/>
      <c r="E42" s="1862"/>
      <c r="F42" s="1862"/>
      <c r="G42" s="1862"/>
      <c r="H42" s="1217"/>
      <c r="I42" s="1863" t="s">
        <v>1622</v>
      </c>
      <c r="J42" s="1863"/>
      <c r="K42" s="1863"/>
      <c r="L42" s="1863"/>
      <c r="M42" s="1863"/>
      <c r="O42" s="34"/>
      <c r="P42" s="1862" t="s">
        <v>1623</v>
      </c>
      <c r="Q42" s="1862"/>
      <c r="R42" s="1862"/>
      <c r="S42" s="1862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6" zoomScale="80" zoomScaleNormal="100" zoomScaleSheetLayoutView="80" workbookViewId="0">
      <selection activeCell="Q36" sqref="Q36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7" customWidth="1"/>
    <col min="15" max="15" width="16.85546875" customWidth="1"/>
    <col min="16" max="16" width="10.7109375" customWidth="1"/>
    <col min="17" max="17" width="9" customWidth="1"/>
    <col min="18" max="18" width="24.7109375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67" t="s">
        <v>0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1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2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3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4" t="s">
        <v>1773</v>
      </c>
      <c r="B14" s="1864"/>
      <c r="C14" s="1864"/>
      <c r="D14" s="1864"/>
      <c r="E14" s="1864"/>
      <c r="F14" s="1864"/>
      <c r="G14" s="1864"/>
      <c r="H14" s="1864"/>
      <c r="I14" s="1864"/>
      <c r="J14" s="1864"/>
      <c r="K14" s="1864"/>
      <c r="L14" s="1864"/>
      <c r="M14" s="1864"/>
      <c r="N14" s="1864"/>
      <c r="O14" s="1864"/>
      <c r="P14" s="1864"/>
      <c r="Q14" s="1864"/>
      <c r="R14" s="1864"/>
      <c r="S14" s="1864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66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57" customFormat="1" ht="36" x14ac:dyDescent="0.2">
      <c r="A16" s="972" t="s">
        <v>4</v>
      </c>
      <c r="B16" s="972" t="s">
        <v>5</v>
      </c>
      <c r="C16" s="1055" t="s">
        <v>1629</v>
      </c>
      <c r="D16" s="1055" t="s">
        <v>7</v>
      </c>
      <c r="E16" s="1055" t="s">
        <v>1614</v>
      </c>
      <c r="F16" s="972" t="s">
        <v>9</v>
      </c>
      <c r="G16" s="972" t="s">
        <v>10</v>
      </c>
      <c r="H16" s="1056" t="s">
        <v>11</v>
      </c>
      <c r="I16" s="972" t="s">
        <v>12</v>
      </c>
      <c r="J16" s="972" t="s">
        <v>13</v>
      </c>
      <c r="K16" s="972" t="s">
        <v>820</v>
      </c>
      <c r="L16" s="1056" t="s">
        <v>1615</v>
      </c>
      <c r="M16" s="1059" t="s">
        <v>1618</v>
      </c>
      <c r="N16" s="1060" t="s">
        <v>1617</v>
      </c>
      <c r="O16" s="1060" t="s">
        <v>1616</v>
      </c>
      <c r="P16" s="1061" t="s">
        <v>1620</v>
      </c>
      <c r="Q16" s="1060" t="s">
        <v>1619</v>
      </c>
      <c r="R16" s="1061" t="s">
        <v>1736</v>
      </c>
      <c r="S16" s="1061" t="s">
        <v>1621</v>
      </c>
    </row>
    <row r="17" spans="1:19" x14ac:dyDescent="0.2">
      <c r="A17" s="966">
        <v>1</v>
      </c>
      <c r="B17" s="336">
        <v>2</v>
      </c>
      <c r="C17" s="1406">
        <v>3</v>
      </c>
      <c r="D17" s="1406">
        <v>4</v>
      </c>
      <c r="E17" s="1406">
        <v>5</v>
      </c>
      <c r="F17" s="336">
        <v>6</v>
      </c>
      <c r="G17" s="336">
        <v>7</v>
      </c>
      <c r="H17" s="1407">
        <v>8</v>
      </c>
      <c r="I17" s="336">
        <v>9</v>
      </c>
      <c r="J17" s="336">
        <v>10</v>
      </c>
      <c r="K17" s="336">
        <v>11</v>
      </c>
      <c r="L17" s="336">
        <v>12</v>
      </c>
      <c r="M17" s="336">
        <v>13</v>
      </c>
      <c r="N17" s="336">
        <v>14</v>
      </c>
      <c r="O17" s="336">
        <v>15</v>
      </c>
      <c r="P17" s="336">
        <v>16</v>
      </c>
      <c r="Q17" s="336">
        <v>17</v>
      </c>
      <c r="R17" s="336">
        <v>18</v>
      </c>
      <c r="S17" s="336">
        <v>19</v>
      </c>
    </row>
    <row r="18" spans="1:19" ht="15" x14ac:dyDescent="0.2">
      <c r="A18" s="966">
        <v>1</v>
      </c>
      <c r="B18" s="1295">
        <v>36979</v>
      </c>
      <c r="C18" s="1408" t="s">
        <v>356</v>
      </c>
      <c r="D18" s="1177">
        <v>61</v>
      </c>
      <c r="E18" s="1230">
        <v>613</v>
      </c>
      <c r="F18" s="1242"/>
      <c r="G18" s="1177">
        <v>1</v>
      </c>
      <c r="H18" s="752" t="s">
        <v>370</v>
      </c>
      <c r="I18" s="1177">
        <v>1245</v>
      </c>
      <c r="J18" s="1177" t="s">
        <v>134</v>
      </c>
      <c r="K18" s="1171" t="s">
        <v>727</v>
      </c>
      <c r="L18" s="1409">
        <v>477.12</v>
      </c>
      <c r="M18" s="1180">
        <v>10</v>
      </c>
      <c r="N18" s="1243"/>
      <c r="O18" s="1243"/>
      <c r="P18" s="1298">
        <v>10</v>
      </c>
      <c r="Q18" s="1298"/>
      <c r="R18" s="1243">
        <v>477.12</v>
      </c>
      <c r="S18" s="1243">
        <f t="shared" ref="S18:S32" si="0">IF(M18=0,"N/A",+L18-R18)</f>
        <v>0</v>
      </c>
    </row>
    <row r="19" spans="1:19" ht="15" x14ac:dyDescent="0.2">
      <c r="A19" s="966">
        <v>2</v>
      </c>
      <c r="B19" s="1044">
        <v>36889</v>
      </c>
      <c r="C19" s="1410" t="s">
        <v>356</v>
      </c>
      <c r="D19" s="1171">
        <v>61</v>
      </c>
      <c r="E19" s="1194">
        <v>615</v>
      </c>
      <c r="F19" s="1182">
        <v>127611</v>
      </c>
      <c r="G19" s="1171">
        <v>1</v>
      </c>
      <c r="H19" s="1046" t="s">
        <v>357</v>
      </c>
      <c r="I19" s="1171"/>
      <c r="J19" s="1171" t="s">
        <v>358</v>
      </c>
      <c r="K19" s="1171" t="s">
        <v>727</v>
      </c>
      <c r="L19" s="1193">
        <v>40000</v>
      </c>
      <c r="M19" s="339">
        <v>10</v>
      </c>
      <c r="N19" s="962"/>
      <c r="O19" s="962"/>
      <c r="P19" s="1181">
        <v>10</v>
      </c>
      <c r="Q19" s="1181"/>
      <c r="R19" s="962">
        <v>40000</v>
      </c>
      <c r="S19" s="962">
        <f t="shared" si="0"/>
        <v>0</v>
      </c>
    </row>
    <row r="20" spans="1:19" ht="15" x14ac:dyDescent="0.2">
      <c r="A20" s="966">
        <v>3</v>
      </c>
      <c r="B20" s="1044">
        <v>40924</v>
      </c>
      <c r="C20" s="1410" t="s">
        <v>356</v>
      </c>
      <c r="D20" s="1268">
        <v>61</v>
      </c>
      <c r="E20" s="1194">
        <v>617</v>
      </c>
      <c r="F20" s="1182"/>
      <c r="G20" s="1171">
        <v>7</v>
      </c>
      <c r="H20" s="1046" t="s">
        <v>757</v>
      </c>
      <c r="I20" s="1171"/>
      <c r="J20" s="1171"/>
      <c r="K20" s="1171" t="s">
        <v>727</v>
      </c>
      <c r="L20" s="1047">
        <v>37113.589999999997</v>
      </c>
      <c r="M20" s="339">
        <v>10</v>
      </c>
      <c r="N20" s="340">
        <f>IF(M20=0,"N/A",+L20/M20)</f>
        <v>3711.3589999999995</v>
      </c>
      <c r="O20" s="1675">
        <f>IF(M20=0,"N/A",+N20/12)</f>
        <v>309.27991666666662</v>
      </c>
      <c r="P20" s="1172">
        <v>5</v>
      </c>
      <c r="Q20" s="1172">
        <v>3</v>
      </c>
      <c r="R20" s="340">
        <f>IF(M20=0,"N/A",+N20*P20+O20*Q20)</f>
        <v>19484.634749999997</v>
      </c>
      <c r="S20" s="340">
        <f t="shared" si="0"/>
        <v>17628.955249999999</v>
      </c>
    </row>
    <row r="21" spans="1:19" ht="15" x14ac:dyDescent="0.2">
      <c r="A21" s="966">
        <v>4</v>
      </c>
      <c r="B21" s="1044">
        <v>39316</v>
      </c>
      <c r="C21" s="1410" t="s">
        <v>356</v>
      </c>
      <c r="D21" s="1268">
        <v>61</v>
      </c>
      <c r="E21" s="1194">
        <v>617</v>
      </c>
      <c r="F21" s="1182">
        <v>127573</v>
      </c>
      <c r="G21" s="1171">
        <v>1</v>
      </c>
      <c r="H21" s="1046" t="s">
        <v>346</v>
      </c>
      <c r="I21" s="1171"/>
      <c r="J21" s="1171"/>
      <c r="K21" s="1171" t="s">
        <v>727</v>
      </c>
      <c r="L21" s="1047">
        <v>9378.6</v>
      </c>
      <c r="M21" s="339">
        <v>10</v>
      </c>
      <c r="N21" s="340">
        <f>IF(M21=0,"N/A",+L21/M21)</f>
        <v>937.86</v>
      </c>
      <c r="O21" s="1675">
        <f>IF(M21=0,"N/A",+N21/12)</f>
        <v>78.155000000000001</v>
      </c>
      <c r="P21" s="1172">
        <v>9</v>
      </c>
      <c r="Q21" s="1172">
        <v>8</v>
      </c>
      <c r="R21" s="340">
        <f>IF(M21=0,"N/A",+N21*P21+O21*Q21)</f>
        <v>9065.98</v>
      </c>
      <c r="S21" s="340">
        <f t="shared" si="0"/>
        <v>312.6200000000008</v>
      </c>
    </row>
    <row r="22" spans="1:19" ht="15" x14ac:dyDescent="0.2">
      <c r="A22" s="966">
        <v>5</v>
      </c>
      <c r="B22" s="1044">
        <v>36889</v>
      </c>
      <c r="C22" s="1410" t="s">
        <v>356</v>
      </c>
      <c r="D22" s="1171">
        <v>61</v>
      </c>
      <c r="E22" s="1194">
        <v>617</v>
      </c>
      <c r="F22" s="1182">
        <v>127612</v>
      </c>
      <c r="G22" s="1171">
        <v>1</v>
      </c>
      <c r="H22" s="1046" t="s">
        <v>361</v>
      </c>
      <c r="I22" s="1171"/>
      <c r="J22" s="1171"/>
      <c r="K22" s="1171" t="s">
        <v>727</v>
      </c>
      <c r="L22" s="1047">
        <v>1200</v>
      </c>
      <c r="M22" s="339">
        <v>10</v>
      </c>
      <c r="N22" s="962"/>
      <c r="O22" s="962"/>
      <c r="P22" s="1181">
        <v>10</v>
      </c>
      <c r="Q22" s="1181"/>
      <c r="R22" s="962">
        <v>1200</v>
      </c>
      <c r="S22" s="962">
        <f t="shared" si="0"/>
        <v>0</v>
      </c>
    </row>
    <row r="23" spans="1:19" ht="15" x14ac:dyDescent="0.2">
      <c r="A23" s="966">
        <v>6</v>
      </c>
      <c r="B23" s="1044">
        <v>36889</v>
      </c>
      <c r="C23" s="1410" t="s">
        <v>356</v>
      </c>
      <c r="D23" s="1171">
        <v>61</v>
      </c>
      <c r="E23" s="1194">
        <v>617</v>
      </c>
      <c r="F23" s="1182">
        <v>127620</v>
      </c>
      <c r="G23" s="1171">
        <v>1</v>
      </c>
      <c r="H23" s="1046" t="s">
        <v>361</v>
      </c>
      <c r="I23" s="1171"/>
      <c r="J23" s="1171"/>
      <c r="K23" s="1171" t="s">
        <v>727</v>
      </c>
      <c r="L23" s="1047">
        <v>1200</v>
      </c>
      <c r="M23" s="339">
        <v>10</v>
      </c>
      <c r="N23" s="962"/>
      <c r="O23" s="962"/>
      <c r="P23" s="1181">
        <v>10</v>
      </c>
      <c r="Q23" s="1181"/>
      <c r="R23" s="962">
        <v>1200</v>
      </c>
      <c r="S23" s="962">
        <f t="shared" si="0"/>
        <v>0</v>
      </c>
    </row>
    <row r="24" spans="1:19" ht="15" x14ac:dyDescent="0.2">
      <c r="A24" s="966">
        <v>7</v>
      </c>
      <c r="B24" s="1044">
        <v>36889</v>
      </c>
      <c r="C24" s="1410" t="s">
        <v>356</v>
      </c>
      <c r="D24" s="1171">
        <v>61</v>
      </c>
      <c r="E24" s="1194">
        <v>617</v>
      </c>
      <c r="F24" s="1171"/>
      <c r="G24" s="1171">
        <v>1</v>
      </c>
      <c r="H24" s="1046" t="s">
        <v>361</v>
      </c>
      <c r="I24" s="1351"/>
      <c r="J24" s="1171"/>
      <c r="K24" s="1171" t="s">
        <v>727</v>
      </c>
      <c r="L24" s="1047">
        <v>1200</v>
      </c>
      <c r="M24" s="339">
        <v>10</v>
      </c>
      <c r="N24" s="962"/>
      <c r="O24" s="962"/>
      <c r="P24" s="1181">
        <v>10</v>
      </c>
      <c r="Q24" s="1181"/>
      <c r="R24" s="962">
        <v>1200</v>
      </c>
      <c r="S24" s="962">
        <f t="shared" si="0"/>
        <v>0</v>
      </c>
    </row>
    <row r="25" spans="1:19" ht="15" x14ac:dyDescent="0.2">
      <c r="A25" s="966">
        <v>8</v>
      </c>
      <c r="B25" s="1044">
        <v>36889</v>
      </c>
      <c r="C25" s="1410" t="s">
        <v>356</v>
      </c>
      <c r="D25" s="1171">
        <v>61</v>
      </c>
      <c r="E25" s="1194">
        <v>617</v>
      </c>
      <c r="F25" s="1171">
        <v>127621</v>
      </c>
      <c r="G25" s="1171">
        <v>1</v>
      </c>
      <c r="H25" s="1046" t="s">
        <v>361</v>
      </c>
      <c r="I25" s="1351"/>
      <c r="J25" s="1171"/>
      <c r="K25" s="1171" t="s">
        <v>727</v>
      </c>
      <c r="L25" s="1047">
        <v>1200</v>
      </c>
      <c r="M25" s="339">
        <v>10</v>
      </c>
      <c r="N25" s="962"/>
      <c r="O25" s="962"/>
      <c r="P25" s="1181">
        <v>10</v>
      </c>
      <c r="Q25" s="1181"/>
      <c r="R25" s="962">
        <v>1200</v>
      </c>
      <c r="S25" s="962">
        <f t="shared" si="0"/>
        <v>0</v>
      </c>
    </row>
    <row r="26" spans="1:19" ht="15" x14ac:dyDescent="0.2">
      <c r="A26" s="966">
        <v>9</v>
      </c>
      <c r="B26" s="1044">
        <v>36889</v>
      </c>
      <c r="C26" s="1410" t="s">
        <v>356</v>
      </c>
      <c r="D26" s="1171">
        <v>61</v>
      </c>
      <c r="E26" s="1194">
        <v>617</v>
      </c>
      <c r="F26" s="1171">
        <v>127619</v>
      </c>
      <c r="G26" s="1171">
        <v>1</v>
      </c>
      <c r="H26" s="1046" t="s">
        <v>361</v>
      </c>
      <c r="I26" s="1351"/>
      <c r="J26" s="1171"/>
      <c r="K26" s="1171" t="s">
        <v>727</v>
      </c>
      <c r="L26" s="1047">
        <v>1200</v>
      </c>
      <c r="M26" s="339">
        <v>10</v>
      </c>
      <c r="N26" s="962"/>
      <c r="O26" s="962"/>
      <c r="P26" s="1181">
        <v>10</v>
      </c>
      <c r="Q26" s="1181"/>
      <c r="R26" s="962">
        <v>1200</v>
      </c>
      <c r="S26" s="962">
        <f t="shared" si="0"/>
        <v>0</v>
      </c>
    </row>
    <row r="27" spans="1:19" ht="15" x14ac:dyDescent="0.2">
      <c r="A27" s="966">
        <v>10</v>
      </c>
      <c r="B27" s="1044">
        <v>36889</v>
      </c>
      <c r="C27" s="1410" t="s">
        <v>356</v>
      </c>
      <c r="D27" s="1171">
        <v>61</v>
      </c>
      <c r="E27" s="1194">
        <v>617</v>
      </c>
      <c r="F27" s="1171">
        <v>127618</v>
      </c>
      <c r="G27" s="1171">
        <v>1</v>
      </c>
      <c r="H27" s="1046" t="s">
        <v>361</v>
      </c>
      <c r="I27" s="1351"/>
      <c r="J27" s="1171"/>
      <c r="K27" s="1171" t="s">
        <v>727</v>
      </c>
      <c r="L27" s="1047">
        <v>1200</v>
      </c>
      <c r="M27" s="339">
        <v>10</v>
      </c>
      <c r="N27" s="962"/>
      <c r="O27" s="962"/>
      <c r="P27" s="1181">
        <v>10</v>
      </c>
      <c r="Q27" s="1181"/>
      <c r="R27" s="962">
        <v>1200</v>
      </c>
      <c r="S27" s="962">
        <f t="shared" si="0"/>
        <v>0</v>
      </c>
    </row>
    <row r="28" spans="1:19" ht="15" x14ac:dyDescent="0.2">
      <c r="A28" s="966">
        <v>11</v>
      </c>
      <c r="B28" s="1044">
        <v>36889</v>
      </c>
      <c r="C28" s="1410" t="s">
        <v>356</v>
      </c>
      <c r="D28" s="1171">
        <v>61</v>
      </c>
      <c r="E28" s="1194">
        <v>617</v>
      </c>
      <c r="F28" s="1171">
        <v>127617</v>
      </c>
      <c r="G28" s="1171">
        <v>1</v>
      </c>
      <c r="H28" s="1046" t="s">
        <v>361</v>
      </c>
      <c r="I28" s="1351"/>
      <c r="J28" s="1171"/>
      <c r="K28" s="1171" t="s">
        <v>727</v>
      </c>
      <c r="L28" s="1047">
        <v>1200</v>
      </c>
      <c r="M28" s="339">
        <v>10</v>
      </c>
      <c r="N28" s="962"/>
      <c r="O28" s="962"/>
      <c r="P28" s="1181">
        <v>10</v>
      </c>
      <c r="Q28" s="1181"/>
      <c r="R28" s="962">
        <v>1200</v>
      </c>
      <c r="S28" s="962">
        <f t="shared" si="0"/>
        <v>0</v>
      </c>
    </row>
    <row r="29" spans="1:19" ht="15" x14ac:dyDescent="0.2">
      <c r="A29" s="966">
        <v>12</v>
      </c>
      <c r="B29" s="1044">
        <v>36889</v>
      </c>
      <c r="C29" s="1410" t="s">
        <v>356</v>
      </c>
      <c r="D29" s="1171">
        <v>61</v>
      </c>
      <c r="E29" s="1194">
        <v>617</v>
      </c>
      <c r="F29" s="1171">
        <v>127616</v>
      </c>
      <c r="G29" s="1171">
        <v>1</v>
      </c>
      <c r="H29" s="1046" t="s">
        <v>361</v>
      </c>
      <c r="I29" s="1351"/>
      <c r="J29" s="1171"/>
      <c r="K29" s="1171" t="s">
        <v>727</v>
      </c>
      <c r="L29" s="1047">
        <v>1200</v>
      </c>
      <c r="M29" s="339">
        <v>10</v>
      </c>
      <c r="N29" s="962"/>
      <c r="O29" s="962"/>
      <c r="P29" s="1181">
        <v>10</v>
      </c>
      <c r="Q29" s="1181"/>
      <c r="R29" s="962">
        <v>1200</v>
      </c>
      <c r="S29" s="962">
        <f t="shared" si="0"/>
        <v>0</v>
      </c>
    </row>
    <row r="30" spans="1:19" ht="15" x14ac:dyDescent="0.2">
      <c r="A30" s="966">
        <v>13</v>
      </c>
      <c r="B30" s="1044">
        <v>36889</v>
      </c>
      <c r="C30" s="1410" t="s">
        <v>356</v>
      </c>
      <c r="D30" s="1171">
        <v>61</v>
      </c>
      <c r="E30" s="1194">
        <v>617</v>
      </c>
      <c r="F30" s="1171"/>
      <c r="G30" s="1171">
        <v>1</v>
      </c>
      <c r="H30" s="1046" t="s">
        <v>230</v>
      </c>
      <c r="I30" s="1351"/>
      <c r="J30" s="1171"/>
      <c r="K30" s="1171" t="s">
        <v>727</v>
      </c>
      <c r="L30" s="1047">
        <v>800</v>
      </c>
      <c r="M30" s="339">
        <v>10</v>
      </c>
      <c r="N30" s="962"/>
      <c r="O30" s="962"/>
      <c r="P30" s="1181">
        <v>10</v>
      </c>
      <c r="Q30" s="1181"/>
      <c r="R30" s="962">
        <v>800</v>
      </c>
      <c r="S30" s="962">
        <f t="shared" si="0"/>
        <v>0</v>
      </c>
    </row>
    <row r="31" spans="1:19" ht="15" x14ac:dyDescent="0.2">
      <c r="A31" s="966">
        <v>14</v>
      </c>
      <c r="B31" s="1044">
        <v>36889</v>
      </c>
      <c r="C31" s="1410" t="s">
        <v>356</v>
      </c>
      <c r="D31" s="1171">
        <v>61</v>
      </c>
      <c r="E31" s="1194">
        <v>617</v>
      </c>
      <c r="F31" s="1171"/>
      <c r="G31" s="1171">
        <v>1</v>
      </c>
      <c r="H31" s="1191" t="s">
        <v>236</v>
      </c>
      <c r="I31" s="1351"/>
      <c r="J31" s="1171"/>
      <c r="K31" s="1171" t="s">
        <v>727</v>
      </c>
      <c r="L31" s="1047">
        <v>650</v>
      </c>
      <c r="M31" s="339">
        <v>10</v>
      </c>
      <c r="N31" s="962"/>
      <c r="O31" s="962"/>
      <c r="P31" s="1181">
        <v>10</v>
      </c>
      <c r="Q31" s="1181"/>
      <c r="R31" s="962">
        <v>650</v>
      </c>
      <c r="S31" s="962">
        <f t="shared" si="0"/>
        <v>0</v>
      </c>
    </row>
    <row r="32" spans="1:19" ht="15" x14ac:dyDescent="0.2">
      <c r="A32" s="966">
        <v>15</v>
      </c>
      <c r="B32" s="1295">
        <v>36889</v>
      </c>
      <c r="C32" s="1408" t="s">
        <v>356</v>
      </c>
      <c r="D32" s="1177">
        <v>61</v>
      </c>
      <c r="E32" s="1230">
        <v>617</v>
      </c>
      <c r="F32" s="1411"/>
      <c r="G32" s="1177">
        <v>1</v>
      </c>
      <c r="H32" s="752" t="s">
        <v>369</v>
      </c>
      <c r="I32" s="1177"/>
      <c r="J32" s="1177"/>
      <c r="K32" s="1171" t="s">
        <v>727</v>
      </c>
      <c r="L32" s="1179">
        <v>1200</v>
      </c>
      <c r="M32" s="1180">
        <v>10</v>
      </c>
      <c r="N32" s="1243"/>
      <c r="O32" s="1243"/>
      <c r="P32" s="1298">
        <v>10</v>
      </c>
      <c r="Q32" s="1298"/>
      <c r="R32" s="1243">
        <v>1200</v>
      </c>
      <c r="S32" s="1243">
        <f t="shared" si="0"/>
        <v>0</v>
      </c>
    </row>
    <row r="33" spans="1:20" ht="15" x14ac:dyDescent="0.3">
      <c r="A33" s="961"/>
      <c r="B33" s="125">
        <v>36889</v>
      </c>
      <c r="C33" s="359" t="s">
        <v>356</v>
      </c>
      <c r="D33" s="86">
        <v>61</v>
      </c>
      <c r="E33" s="236">
        <v>617</v>
      </c>
      <c r="F33" s="193">
        <v>125409</v>
      </c>
      <c r="G33" s="86">
        <v>1</v>
      </c>
      <c r="H33" s="947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5">
        <v>10</v>
      </c>
      <c r="Q33" s="195"/>
      <c r="R33" s="89">
        <v>500</v>
      </c>
      <c r="S33" s="89">
        <f>IF(M33=0,"N/A",+L33-R33)</f>
        <v>0</v>
      </c>
    </row>
    <row r="34" spans="1:20" ht="15" x14ac:dyDescent="0.2">
      <c r="A34" s="961"/>
      <c r="B34" s="1044">
        <v>36889</v>
      </c>
      <c r="C34" s="1410" t="s">
        <v>356</v>
      </c>
      <c r="D34" s="1171">
        <v>61</v>
      </c>
      <c r="E34" s="1194">
        <v>617</v>
      </c>
      <c r="F34" s="1171"/>
      <c r="G34" s="1171">
        <v>1</v>
      </c>
      <c r="H34" s="337" t="s">
        <v>158</v>
      </c>
      <c r="I34" s="1351"/>
      <c r="J34" s="1171"/>
      <c r="K34" s="1171" t="s">
        <v>727</v>
      </c>
      <c r="L34" s="1047">
        <v>800</v>
      </c>
      <c r="M34" s="339">
        <v>10</v>
      </c>
      <c r="N34" s="962"/>
      <c r="O34" s="962"/>
      <c r="P34" s="1181">
        <v>10</v>
      </c>
      <c r="Q34" s="1181"/>
      <c r="R34" s="962">
        <v>800</v>
      </c>
      <c r="S34" s="962">
        <f>IF(M34=0,"N/A",+L34-R34)</f>
        <v>0</v>
      </c>
    </row>
    <row r="35" spans="1:20" ht="30" x14ac:dyDescent="0.2">
      <c r="A35" s="961"/>
      <c r="B35" s="1295">
        <v>41942</v>
      </c>
      <c r="C35" s="1408" t="s">
        <v>356</v>
      </c>
      <c r="D35" s="1177">
        <v>61</v>
      </c>
      <c r="E35" s="1230" t="s">
        <v>1114</v>
      </c>
      <c r="F35" s="1411"/>
      <c r="G35" s="1177">
        <v>1</v>
      </c>
      <c r="H35" s="1046" t="s">
        <v>1032</v>
      </c>
      <c r="I35" s="1177"/>
      <c r="J35" s="1177" t="s">
        <v>1035</v>
      </c>
      <c r="K35" s="1171" t="s">
        <v>727</v>
      </c>
      <c r="L35" s="1179">
        <v>38232</v>
      </c>
      <c r="M35" s="1180">
        <v>5</v>
      </c>
      <c r="N35" s="1227">
        <f>IF(M35=0,"N/A",+L35/M35)</f>
        <v>7646.4</v>
      </c>
      <c r="O35" s="1744">
        <f>IF(M35=0,"N/A",+N35/12)</f>
        <v>637.19999999999993</v>
      </c>
      <c r="P35" s="1228">
        <v>2</v>
      </c>
      <c r="Q35" s="1228">
        <v>6</v>
      </c>
      <c r="R35" s="1227">
        <f>IF(M35=0,"N/A",+N35*P35+O35*Q35)</f>
        <v>19116</v>
      </c>
      <c r="S35" s="1227">
        <f>IF(M35=0,"N/A",+L35-R35)</f>
        <v>19116</v>
      </c>
    </row>
    <row r="36" spans="1:20" ht="15" x14ac:dyDescent="0.2">
      <c r="A36" s="1262"/>
      <c r="B36" s="1412"/>
      <c r="C36" s="1413"/>
      <c r="D36" s="1263"/>
      <c r="E36" s="976"/>
      <c r="F36" s="976"/>
      <c r="G36" s="1263"/>
      <c r="H36" s="1414"/>
      <c r="I36" s="1415"/>
      <c r="J36" s="1344"/>
      <c r="K36" s="976"/>
      <c r="L36" s="1416">
        <f>SUM(L18:L32)</f>
        <v>99219.31</v>
      </c>
      <c r="M36" s="1416"/>
      <c r="N36" s="1416">
        <f t="shared" ref="N36:S36" si="1">SUM(N18:N32)</f>
        <v>4649.2189999999991</v>
      </c>
      <c r="O36" s="1416">
        <f>SUM(O20:O35)</f>
        <v>1024.6349166666664</v>
      </c>
      <c r="P36" s="1416"/>
      <c r="Q36" s="1416"/>
      <c r="R36" s="1416">
        <f t="shared" si="1"/>
        <v>81277.734750000003</v>
      </c>
      <c r="S36" s="1416">
        <f t="shared" si="1"/>
        <v>17941.575250000002</v>
      </c>
      <c r="T36" s="18"/>
    </row>
    <row r="37" spans="1:20" ht="6.75" customHeight="1" x14ac:dyDescent="0.3">
      <c r="A37" s="360"/>
      <c r="B37" s="357"/>
      <c r="C37" s="361"/>
      <c r="D37" s="240"/>
      <c r="E37" s="185"/>
      <c r="F37" s="185"/>
      <c r="G37" s="240"/>
      <c r="H37" s="1404"/>
      <c r="I37" s="117"/>
      <c r="J37" s="114"/>
      <c r="K37" s="185"/>
      <c r="L37" s="345"/>
      <c r="M37" s="346"/>
      <c r="N37" s="347"/>
      <c r="O37" s="347"/>
      <c r="P37" s="348"/>
      <c r="Q37" s="362"/>
      <c r="R37" s="349"/>
      <c r="S37" s="350"/>
    </row>
    <row r="38" spans="1:20" ht="15" x14ac:dyDescent="0.3">
      <c r="A38" s="360"/>
      <c r="B38" s="357"/>
      <c r="C38" s="361"/>
      <c r="D38" s="1660">
        <v>617</v>
      </c>
      <c r="E38" s="1717">
        <v>387.43</v>
      </c>
      <c r="F38" s="185"/>
      <c r="G38" s="240"/>
      <c r="H38" s="1404"/>
      <c r="I38" s="117"/>
      <c r="J38" s="114"/>
      <c r="K38" s="185"/>
      <c r="L38" s="345"/>
      <c r="M38" s="346"/>
      <c r="N38" s="347"/>
      <c r="O38" s="347"/>
      <c r="P38" s="348"/>
      <c r="Q38" s="348"/>
      <c r="R38" s="349"/>
      <c r="S38" s="350"/>
    </row>
    <row r="39" spans="1:20" ht="15" x14ac:dyDescent="0.3">
      <c r="A39" s="115"/>
      <c r="B39" s="115"/>
      <c r="C39" s="115"/>
      <c r="D39" s="1688">
        <v>2631</v>
      </c>
      <c r="E39" s="1718">
        <v>637.20000000000005</v>
      </c>
      <c r="F39" s="116"/>
      <c r="G39" s="117"/>
      <c r="H39" s="1169"/>
      <c r="I39" s="117"/>
      <c r="J39" s="115"/>
      <c r="K39" s="115"/>
      <c r="L39" s="115"/>
      <c r="M39" s="115"/>
      <c r="N39" s="1688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69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69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862" t="s">
        <v>51</v>
      </c>
      <c r="B42" s="1862"/>
      <c r="C42" s="1862"/>
      <c r="D42" s="1862"/>
      <c r="E42" s="1862"/>
      <c r="F42" s="1862"/>
      <c r="G42" s="1862"/>
      <c r="H42" s="1217"/>
      <c r="I42" s="1863" t="s">
        <v>1622</v>
      </c>
      <c r="J42" s="1863"/>
      <c r="K42" s="1863"/>
      <c r="L42" s="1863"/>
      <c r="M42" s="1863"/>
      <c r="O42" s="34"/>
      <c r="P42" s="1862" t="s">
        <v>1623</v>
      </c>
      <c r="Q42" s="1862"/>
      <c r="R42" s="1862"/>
      <c r="S42" s="1862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B8" zoomScaleNormal="100" workbookViewId="0">
      <selection activeCell="Q22" sqref="Q22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3.140625" customWidth="1"/>
    <col min="13" max="13" width="7.285156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867" t="s">
        <v>0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1758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s="1057" customFormat="1" ht="48" x14ac:dyDescent="0.2">
      <c r="A15" s="972" t="s">
        <v>4</v>
      </c>
      <c r="B15" s="972" t="s">
        <v>5</v>
      </c>
      <c r="C15" s="1055" t="s">
        <v>1629</v>
      </c>
      <c r="D15" s="1055" t="s">
        <v>7</v>
      </c>
      <c r="E15" s="1055" t="s">
        <v>1614</v>
      </c>
      <c r="F15" s="972" t="s">
        <v>9</v>
      </c>
      <c r="G15" s="972" t="s">
        <v>10</v>
      </c>
      <c r="H15" s="1056" t="s">
        <v>11</v>
      </c>
      <c r="I15" s="972" t="s">
        <v>12</v>
      </c>
      <c r="J15" s="972" t="s">
        <v>13</v>
      </c>
      <c r="K15" s="972" t="s">
        <v>820</v>
      </c>
      <c r="L15" s="1056" t="s">
        <v>1615</v>
      </c>
      <c r="M15" s="1059" t="s">
        <v>1618</v>
      </c>
      <c r="N15" s="1060" t="s">
        <v>1617</v>
      </c>
      <c r="O15" s="1060" t="s">
        <v>1616</v>
      </c>
      <c r="P15" s="1061" t="s">
        <v>1620</v>
      </c>
      <c r="Q15" s="1060" t="s">
        <v>1619</v>
      </c>
      <c r="R15" s="1061" t="s">
        <v>1736</v>
      </c>
      <c r="S15" s="1061" t="s">
        <v>1621</v>
      </c>
    </row>
    <row r="16" spans="1:19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3">
        <v>17</v>
      </c>
      <c r="R16" s="184">
        <v>18</v>
      </c>
      <c r="S16" s="184">
        <v>19</v>
      </c>
    </row>
    <row r="17" spans="1:20" ht="15" x14ac:dyDescent="0.3">
      <c r="A17" s="84">
        <v>1</v>
      </c>
      <c r="B17" s="124">
        <v>41591</v>
      </c>
      <c r="C17" s="215">
        <v>2</v>
      </c>
      <c r="D17" s="86">
        <v>61</v>
      </c>
      <c r="E17" s="85">
        <v>614</v>
      </c>
      <c r="F17" s="86"/>
      <c r="G17" s="86">
        <v>1</v>
      </c>
      <c r="H17" s="186" t="s">
        <v>30</v>
      </c>
      <c r="I17" s="86"/>
      <c r="J17" s="86"/>
      <c r="K17" s="186" t="s">
        <v>1556</v>
      </c>
      <c r="L17" s="187">
        <v>2832</v>
      </c>
      <c r="M17" s="86">
        <v>3</v>
      </c>
      <c r="N17" s="1771"/>
      <c r="O17" s="91">
        <f>IF(M17=0,"N/A",+N17/12)</f>
        <v>0</v>
      </c>
      <c r="P17" s="195">
        <v>3</v>
      </c>
      <c r="Q17" s="195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6">
        <v>2</v>
      </c>
      <c r="D18" s="85">
        <v>61</v>
      </c>
      <c r="E18" s="85">
        <v>614</v>
      </c>
      <c r="F18" s="184"/>
      <c r="G18" s="191">
        <v>1</v>
      </c>
      <c r="H18" s="192" t="s">
        <v>432</v>
      </c>
      <c r="I18" s="184"/>
      <c r="J18" s="191" t="s">
        <v>399</v>
      </c>
      <c r="K18" s="186" t="s">
        <v>1556</v>
      </c>
      <c r="L18" s="196">
        <v>5675</v>
      </c>
      <c r="M18" s="194">
        <v>3</v>
      </c>
      <c r="N18" s="89"/>
      <c r="O18" s="89"/>
      <c r="P18" s="195">
        <v>3</v>
      </c>
      <c r="Q18" s="195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6">
        <v>2</v>
      </c>
      <c r="D19" s="85">
        <v>61</v>
      </c>
      <c r="E19" s="85">
        <v>614</v>
      </c>
      <c r="F19" s="184"/>
      <c r="G19" s="191">
        <v>1</v>
      </c>
      <c r="H19" s="192" t="s">
        <v>88</v>
      </c>
      <c r="I19" s="191" t="s">
        <v>446</v>
      </c>
      <c r="J19" s="191" t="s">
        <v>77</v>
      </c>
      <c r="K19" s="186" t="s">
        <v>1556</v>
      </c>
      <c r="L19" s="196">
        <v>178.64</v>
      </c>
      <c r="M19" s="194">
        <v>3</v>
      </c>
      <c r="N19" s="89"/>
      <c r="O19" s="89"/>
      <c r="P19" s="195">
        <v>3</v>
      </c>
      <c r="Q19" s="195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6">
        <v>2</v>
      </c>
      <c r="D20" s="85">
        <v>61</v>
      </c>
      <c r="E20" s="85">
        <v>614</v>
      </c>
      <c r="F20" s="184"/>
      <c r="G20" s="191">
        <v>1</v>
      </c>
      <c r="H20" s="192" t="s">
        <v>31</v>
      </c>
      <c r="I20" s="191"/>
      <c r="J20" s="191" t="s">
        <v>445</v>
      </c>
      <c r="K20" s="186" t="s">
        <v>1556</v>
      </c>
      <c r="L20" s="196">
        <v>6395</v>
      </c>
      <c r="M20" s="194">
        <v>3</v>
      </c>
      <c r="N20" s="89"/>
      <c r="O20" s="89"/>
      <c r="P20" s="195">
        <v>3</v>
      </c>
      <c r="Q20" s="195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7">
        <v>2</v>
      </c>
      <c r="D21" s="92">
        <v>61</v>
      </c>
      <c r="E21" s="92">
        <v>617</v>
      </c>
      <c r="F21" s="92"/>
      <c r="G21" s="92">
        <v>1</v>
      </c>
      <c r="H21" s="1309" t="s">
        <v>1134</v>
      </c>
      <c r="I21" s="495"/>
      <c r="J21" s="92" t="s">
        <v>240</v>
      </c>
      <c r="K21" s="186" t="s">
        <v>1556</v>
      </c>
      <c r="L21" s="94">
        <v>39486.21</v>
      </c>
      <c r="M21" s="198">
        <v>10</v>
      </c>
      <c r="N21" s="101">
        <v>3948.62</v>
      </c>
      <c r="O21" s="1745">
        <f t="shared" ref="O21:O26" si="1">IF(M21=0,"N/A",+N21/12)</f>
        <v>329.05166666666668</v>
      </c>
      <c r="P21" s="188">
        <v>8</v>
      </c>
      <c r="Q21" s="188">
        <v>2</v>
      </c>
      <c r="R21" s="190">
        <f t="shared" ref="R21:R26" si="2">IF(M21=0,"N/A",+N21*P21+O21*Q21)</f>
        <v>32247.063333333332</v>
      </c>
      <c r="S21" s="190">
        <f t="shared" si="0"/>
        <v>7239.1466666666674</v>
      </c>
    </row>
    <row r="22" spans="1:20" ht="14.25" customHeight="1" x14ac:dyDescent="0.3">
      <c r="A22" s="84">
        <v>6</v>
      </c>
      <c r="B22" s="124">
        <v>39870</v>
      </c>
      <c r="C22" s="216">
        <v>2</v>
      </c>
      <c r="D22" s="85">
        <v>61</v>
      </c>
      <c r="E22" s="85">
        <v>617</v>
      </c>
      <c r="F22" s="84"/>
      <c r="G22" s="85">
        <v>1</v>
      </c>
      <c r="H22" s="193" t="s">
        <v>447</v>
      </c>
      <c r="I22" s="85"/>
      <c r="J22" s="85" t="s">
        <v>19</v>
      </c>
      <c r="K22" s="186" t="s">
        <v>1556</v>
      </c>
      <c r="L22" s="111">
        <v>28300</v>
      </c>
      <c r="M22" s="194">
        <v>10</v>
      </c>
      <c r="N22" s="101">
        <f>IF(M22=0,"N/A",+L22/M22)</f>
        <v>2830</v>
      </c>
      <c r="O22" s="1681">
        <f t="shared" si="1"/>
        <v>235.83333333333334</v>
      </c>
      <c r="P22" s="188">
        <v>8</v>
      </c>
      <c r="Q22" s="188">
        <v>2</v>
      </c>
      <c r="R22" s="190">
        <f t="shared" si="2"/>
        <v>23111.666666666668</v>
      </c>
      <c r="S22" s="103">
        <f t="shared" si="0"/>
        <v>5188.3333333333321</v>
      </c>
    </row>
    <row r="23" spans="1:20" ht="15.75" customHeight="1" x14ac:dyDescent="0.3">
      <c r="A23" s="84">
        <v>7</v>
      </c>
      <c r="B23" s="201">
        <v>39870</v>
      </c>
      <c r="C23" s="218">
        <v>2</v>
      </c>
      <c r="D23" s="108">
        <v>61</v>
      </c>
      <c r="E23" s="108">
        <v>617</v>
      </c>
      <c r="F23" s="128"/>
      <c r="G23" s="108">
        <v>1</v>
      </c>
      <c r="H23" s="199" t="s">
        <v>448</v>
      </c>
      <c r="I23" s="108"/>
      <c r="J23" s="108" t="s">
        <v>19</v>
      </c>
      <c r="K23" s="186" t="s">
        <v>1556</v>
      </c>
      <c r="L23" s="110">
        <v>16000</v>
      </c>
      <c r="M23" s="198">
        <v>10</v>
      </c>
      <c r="N23" s="103">
        <f>IF(M23=0,"N/A",+L23/M23)</f>
        <v>1600</v>
      </c>
      <c r="O23" s="1745">
        <f t="shared" si="1"/>
        <v>133.33333333333334</v>
      </c>
      <c r="P23" s="188">
        <v>8</v>
      </c>
      <c r="Q23" s="188">
        <v>2</v>
      </c>
      <c r="R23" s="190">
        <f t="shared" si="2"/>
        <v>13066.666666666666</v>
      </c>
      <c r="S23" s="103">
        <f t="shared" si="0"/>
        <v>2933.3333333333339</v>
      </c>
    </row>
    <row r="24" spans="1:20" ht="15.75" customHeight="1" x14ac:dyDescent="0.3">
      <c r="A24" s="84">
        <v>8</v>
      </c>
      <c r="B24" s="202">
        <v>39870</v>
      </c>
      <c r="C24" s="217">
        <v>2</v>
      </c>
      <c r="D24" s="92">
        <v>61</v>
      </c>
      <c r="E24" s="92">
        <v>617</v>
      </c>
      <c r="F24" s="82"/>
      <c r="G24" s="92">
        <v>1</v>
      </c>
      <c r="H24" s="193" t="s">
        <v>449</v>
      </c>
      <c r="I24" s="92"/>
      <c r="J24" s="92" t="s">
        <v>19</v>
      </c>
      <c r="K24" s="186" t="s">
        <v>1556</v>
      </c>
      <c r="L24" s="94">
        <v>7400</v>
      </c>
      <c r="M24" s="198">
        <v>10</v>
      </c>
      <c r="N24" s="101">
        <f>IF(M24=0,"N/A",+L24/M24)</f>
        <v>740</v>
      </c>
      <c r="O24" s="1745">
        <f t="shared" si="1"/>
        <v>61.666666666666664</v>
      </c>
      <c r="P24" s="188">
        <v>8</v>
      </c>
      <c r="Q24" s="188">
        <v>2</v>
      </c>
      <c r="R24" s="190">
        <f t="shared" si="2"/>
        <v>6043.333333333333</v>
      </c>
      <c r="S24" s="103">
        <f t="shared" si="0"/>
        <v>1356.666666666667</v>
      </c>
    </row>
    <row r="25" spans="1:20" ht="15" customHeight="1" x14ac:dyDescent="0.3">
      <c r="A25" s="84">
        <v>9</v>
      </c>
      <c r="B25" s="202">
        <v>39870</v>
      </c>
      <c r="C25" s="217">
        <v>2</v>
      </c>
      <c r="D25" s="92">
        <v>61</v>
      </c>
      <c r="E25" s="92">
        <v>617</v>
      </c>
      <c r="F25" s="82"/>
      <c r="G25" s="92">
        <v>2</v>
      </c>
      <c r="H25" s="193" t="s">
        <v>121</v>
      </c>
      <c r="I25" s="92"/>
      <c r="J25" s="92" t="s">
        <v>19</v>
      </c>
      <c r="K25" s="186" t="s">
        <v>1556</v>
      </c>
      <c r="L25" s="94">
        <v>5700</v>
      </c>
      <c r="M25" s="198">
        <v>10</v>
      </c>
      <c r="N25" s="101">
        <f>IF(M25=0,"N/A",+L25/M25)</f>
        <v>570</v>
      </c>
      <c r="O25" s="1745">
        <f t="shared" si="1"/>
        <v>47.5</v>
      </c>
      <c r="P25" s="188">
        <v>8</v>
      </c>
      <c r="Q25" s="188">
        <v>2</v>
      </c>
      <c r="R25" s="190">
        <f t="shared" si="2"/>
        <v>4655</v>
      </c>
      <c r="S25" s="103">
        <f t="shared" si="0"/>
        <v>1045</v>
      </c>
    </row>
    <row r="26" spans="1:20" ht="16.5" customHeight="1" x14ac:dyDescent="0.3">
      <c r="A26" s="84">
        <v>10</v>
      </c>
      <c r="B26" s="205">
        <v>39870</v>
      </c>
      <c r="C26" s="219">
        <v>2</v>
      </c>
      <c r="D26" s="105">
        <v>61</v>
      </c>
      <c r="E26" s="105">
        <v>617</v>
      </c>
      <c r="F26" s="83"/>
      <c r="G26" s="105">
        <v>1</v>
      </c>
      <c r="H26" s="206" t="s">
        <v>342</v>
      </c>
      <c r="I26" s="105"/>
      <c r="J26" s="105" t="s">
        <v>19</v>
      </c>
      <c r="K26" s="186" t="s">
        <v>1556</v>
      </c>
      <c r="L26" s="107">
        <v>16552.32</v>
      </c>
      <c r="M26" s="207">
        <v>10</v>
      </c>
      <c r="N26" s="208">
        <f>IF(M26=0,"N/A",+L26/M26)</f>
        <v>1655.232</v>
      </c>
      <c r="O26" s="1797">
        <f t="shared" si="1"/>
        <v>137.93600000000001</v>
      </c>
      <c r="P26" s="210">
        <v>8</v>
      </c>
      <c r="Q26" s="210">
        <v>2</v>
      </c>
      <c r="R26" s="211">
        <f t="shared" si="2"/>
        <v>13517.727999999999</v>
      </c>
      <c r="S26" s="209">
        <f t="shared" si="0"/>
        <v>3034.5920000000006</v>
      </c>
    </row>
    <row r="27" spans="1:20" ht="15" x14ac:dyDescent="0.3">
      <c r="A27" s="212"/>
      <c r="B27" s="134"/>
      <c r="C27" s="134"/>
      <c r="D27" s="134"/>
      <c r="E27" s="134"/>
      <c r="F27" s="135"/>
      <c r="G27" s="135"/>
      <c r="H27" s="213"/>
      <c r="I27" s="135"/>
      <c r="J27" s="213"/>
      <c r="K27" s="134"/>
      <c r="L27" s="214">
        <f>SUM(L17:L26)</f>
        <v>128519.17000000001</v>
      </c>
      <c r="M27" s="214"/>
      <c r="N27" s="214">
        <f>SUM(N17:N26)</f>
        <v>11343.851999999999</v>
      </c>
      <c r="O27" s="214">
        <f>SUM(O17:O26)</f>
        <v>945.32100000000003</v>
      </c>
      <c r="P27" s="214"/>
      <c r="Q27" s="214"/>
      <c r="R27" s="214">
        <f>SUM(R17:R26)</f>
        <v>107722.098</v>
      </c>
      <c r="S27" s="214">
        <f>SUM(S17:S26)</f>
        <v>20797.072</v>
      </c>
      <c r="T27" s="18"/>
    </row>
    <row r="28" spans="1:20" ht="15" x14ac:dyDescent="0.3">
      <c r="A28" s="115"/>
      <c r="B28" s="115"/>
      <c r="C28" s="115"/>
      <c r="D28" s="1653"/>
      <c r="E28" s="1653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53"/>
      <c r="E29" s="1653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53"/>
      <c r="E30" s="1653"/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53"/>
      <c r="E31" s="1653"/>
      <c r="F31" s="116"/>
      <c r="G31" s="116"/>
      <c r="H31" s="117"/>
      <c r="I31" s="116"/>
      <c r="J31" s="117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53"/>
      <c r="E32" s="1653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653"/>
      <c r="E33" s="1653"/>
      <c r="F33" s="116"/>
      <c r="G33" s="116"/>
      <c r="H33" s="117"/>
      <c r="I33" s="116"/>
      <c r="J33" s="117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653"/>
      <c r="E34" s="1653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653"/>
      <c r="E35" s="1651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653">
        <v>617</v>
      </c>
      <c r="E36" s="1651">
        <v>945.32</v>
      </c>
      <c r="F36" s="116"/>
      <c r="G36" s="116"/>
      <c r="H36" s="117"/>
      <c r="I36" s="116"/>
      <c r="J36" s="117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15"/>
      <c r="D37" s="1653"/>
      <c r="E37" s="1654">
        <f>SUM(E35:E36)</f>
        <v>945.32</v>
      </c>
      <c r="F37" s="116"/>
      <c r="G37" s="116"/>
      <c r="H37" s="117"/>
      <c r="I37" s="116"/>
      <c r="J37" s="117"/>
      <c r="K37" s="115"/>
      <c r="L37" s="115"/>
      <c r="M37" s="115"/>
      <c r="N37" s="115" t="s">
        <v>1688</v>
      </c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653"/>
      <c r="E38" s="1653"/>
      <c r="F38" s="116"/>
      <c r="G38" s="116"/>
      <c r="H38" s="117"/>
      <c r="I38" s="116"/>
      <c r="J38" s="117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15"/>
      <c r="D39" s="115"/>
      <c r="E39" s="115"/>
      <c r="F39" s="116"/>
      <c r="G39" s="116"/>
      <c r="H39" s="117"/>
      <c r="I39" s="116"/>
      <c r="J39" s="117"/>
      <c r="K39" s="115"/>
      <c r="L39" s="115"/>
      <c r="M39" s="115"/>
      <c r="N39" s="115"/>
      <c r="O39" s="200"/>
      <c r="P39" s="115"/>
      <c r="Q39" s="115"/>
      <c r="R39" s="115"/>
      <c r="S39" s="115"/>
    </row>
    <row r="40" spans="1:19" ht="15" x14ac:dyDescent="0.3">
      <c r="A40" s="115"/>
      <c r="B40" s="115"/>
      <c r="C40" s="115"/>
      <c r="D40" s="115"/>
      <c r="E40" s="115"/>
      <c r="F40" s="116"/>
      <c r="G40" s="116"/>
      <c r="H40" s="117"/>
      <c r="I40" s="116"/>
      <c r="J40" s="117"/>
      <c r="K40" s="115"/>
      <c r="L40" s="115"/>
      <c r="M40" s="115"/>
      <c r="N40" s="115"/>
      <c r="O40" s="115"/>
      <c r="P40" s="115"/>
      <c r="Q40" s="115"/>
      <c r="R40" s="118"/>
      <c r="S40" s="115"/>
    </row>
    <row r="41" spans="1:19" ht="15" x14ac:dyDescent="0.3">
      <c r="A41" s="115"/>
      <c r="B41" s="115"/>
      <c r="C41" s="115"/>
      <c r="D41" s="115"/>
      <c r="E41" s="115"/>
      <c r="F41" s="116"/>
      <c r="G41" s="116"/>
      <c r="H41" s="117"/>
      <c r="I41" s="116"/>
      <c r="J41" s="117"/>
      <c r="K41" s="115"/>
      <c r="L41" s="115"/>
      <c r="M41" s="115"/>
      <c r="N41" s="115"/>
      <c r="O41" s="115"/>
      <c r="P41" s="115"/>
      <c r="Q41" s="115"/>
      <c r="R41" s="118"/>
      <c r="S41" s="115"/>
    </row>
    <row r="42" spans="1:19" x14ac:dyDescent="0.2">
      <c r="A42" s="1862" t="s">
        <v>51</v>
      </c>
      <c r="B42" s="1862"/>
      <c r="C42" s="1862"/>
      <c r="D42" s="1862"/>
      <c r="E42" s="1862"/>
      <c r="F42" s="1862"/>
      <c r="G42" s="1862"/>
      <c r="H42" s="1217"/>
      <c r="I42" s="1863" t="s">
        <v>1622</v>
      </c>
      <c r="J42" s="1863"/>
      <c r="K42" s="1863"/>
      <c r="L42" s="1863"/>
      <c r="M42" s="1863"/>
      <c r="O42" s="34"/>
      <c r="P42" s="1862" t="s">
        <v>1623</v>
      </c>
      <c r="Q42" s="1862"/>
      <c r="R42" s="1862"/>
      <c r="S42" s="1862"/>
    </row>
  </sheetData>
  <mergeCells count="8">
    <mergeCell ref="A42:G42"/>
    <mergeCell ref="I42:M42"/>
    <mergeCell ref="P42:S42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18" zoomScale="85" zoomScaleNormal="85" zoomScaleSheetLayoutView="80" workbookViewId="0">
      <selection activeCell="K39" sqref="K39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1.570312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867" t="s">
        <v>0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20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20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20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20" x14ac:dyDescent="0.2">
      <c r="A13" s="1884" t="s">
        <v>1753</v>
      </c>
      <c r="B13" s="1884"/>
      <c r="C13" s="1884"/>
      <c r="D13" s="1884"/>
      <c r="E13" s="1884"/>
      <c r="F13" s="1884"/>
      <c r="G13" s="1884"/>
      <c r="H13" s="1884"/>
      <c r="I13" s="1884"/>
      <c r="J13" s="1884"/>
      <c r="K13" s="1884"/>
      <c r="L13" s="1884"/>
      <c r="M13" s="1884"/>
      <c r="N13" s="1884"/>
      <c r="O13" s="1884"/>
      <c r="P13" s="1884"/>
      <c r="Q13" s="1884"/>
      <c r="R13" s="1884"/>
      <c r="S13" s="1884"/>
      <c r="T13" s="988"/>
    </row>
    <row r="14" spans="1:20" s="1057" customFormat="1" ht="36" x14ac:dyDescent="0.2">
      <c r="A14" s="972" t="s">
        <v>4</v>
      </c>
      <c r="B14" s="972" t="s">
        <v>5</v>
      </c>
      <c r="C14" s="1055" t="s">
        <v>1629</v>
      </c>
      <c r="D14" s="1055" t="s">
        <v>7</v>
      </c>
      <c r="E14" s="1055" t="s">
        <v>1614</v>
      </c>
      <c r="F14" s="972" t="s">
        <v>9</v>
      </c>
      <c r="G14" s="972" t="s">
        <v>10</v>
      </c>
      <c r="H14" s="1056" t="s">
        <v>11</v>
      </c>
      <c r="I14" s="972" t="s">
        <v>12</v>
      </c>
      <c r="J14" s="972" t="s">
        <v>13</v>
      </c>
      <c r="K14" s="972" t="s">
        <v>820</v>
      </c>
      <c r="L14" s="1056" t="s">
        <v>1615</v>
      </c>
      <c r="M14" s="1059" t="s">
        <v>1618</v>
      </c>
      <c r="N14" s="1060" t="s">
        <v>1617</v>
      </c>
      <c r="O14" s="1060" t="s">
        <v>1616</v>
      </c>
      <c r="P14" s="1061" t="s">
        <v>1620</v>
      </c>
      <c r="Q14" s="1060" t="s">
        <v>1619</v>
      </c>
      <c r="R14" s="1061" t="s">
        <v>1735</v>
      </c>
      <c r="S14" s="1061" t="s">
        <v>1621</v>
      </c>
    </row>
    <row r="15" spans="1:20" x14ac:dyDescent="0.2">
      <c r="A15" s="84">
        <v>1</v>
      </c>
      <c r="B15" s="232">
        <v>2</v>
      </c>
      <c r="C15" s="84">
        <v>3</v>
      </c>
      <c r="D15" s="232">
        <v>4</v>
      </c>
      <c r="E15" s="84">
        <v>5</v>
      </c>
      <c r="F15" s="232">
        <v>6</v>
      </c>
      <c r="G15" s="84">
        <v>7</v>
      </c>
      <c r="H15" s="979">
        <v>8</v>
      </c>
      <c r="I15" s="84">
        <v>9</v>
      </c>
      <c r="J15" s="232">
        <v>10</v>
      </c>
      <c r="K15" s="84">
        <v>11</v>
      </c>
      <c r="L15" s="232">
        <v>12</v>
      </c>
      <c r="M15" s="84">
        <v>13</v>
      </c>
      <c r="N15" s="232">
        <v>14</v>
      </c>
      <c r="O15" s="84">
        <v>15</v>
      </c>
      <c r="P15" s="232">
        <v>16</v>
      </c>
      <c r="Q15" s="84">
        <v>17</v>
      </c>
      <c r="R15" s="232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6">
        <v>614</v>
      </c>
      <c r="F16" s="261"/>
      <c r="G16" s="85">
        <v>1</v>
      </c>
      <c r="H16" s="963" t="s">
        <v>411</v>
      </c>
      <c r="I16" s="261"/>
      <c r="J16" s="85" t="s">
        <v>28</v>
      </c>
      <c r="K16" s="85" t="s">
        <v>363</v>
      </c>
      <c r="L16" s="97">
        <v>6438</v>
      </c>
      <c r="M16" s="543">
        <v>3</v>
      </c>
      <c r="N16" s="379"/>
      <c r="O16" s="379"/>
      <c r="P16" s="380">
        <v>3</v>
      </c>
      <c r="Q16" s="380"/>
      <c r="R16" s="379">
        <v>6438</v>
      </c>
      <c r="S16" s="379">
        <f t="shared" ref="S16:S32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6">
        <v>614</v>
      </c>
      <c r="F17" s="261"/>
      <c r="G17" s="85">
        <v>1</v>
      </c>
      <c r="H17" s="963" t="s">
        <v>943</v>
      </c>
      <c r="I17" s="261"/>
      <c r="J17" s="261"/>
      <c r="K17" s="85" t="s">
        <v>363</v>
      </c>
      <c r="L17" s="97">
        <v>13160.2</v>
      </c>
      <c r="M17" s="543">
        <v>3</v>
      </c>
      <c r="N17" s="379"/>
      <c r="O17" s="379"/>
      <c r="P17" s="380">
        <v>3</v>
      </c>
      <c r="Q17" s="380"/>
      <c r="R17" s="379">
        <v>13160.2</v>
      </c>
      <c r="S17" s="379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236">
        <v>617</v>
      </c>
      <c r="F18" s="356"/>
      <c r="G18" s="85">
        <v>1</v>
      </c>
      <c r="H18" s="963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81">
        <f>IF(M18=0,"N/A",+N18/12)</f>
        <v>62.5</v>
      </c>
      <c r="P18" s="102">
        <v>7</v>
      </c>
      <c r="Q18" s="102">
        <v>6</v>
      </c>
      <c r="R18" s="101">
        <f>IF(M18=0,"N/A",+N18*P18+O18*Q18)</f>
        <v>5625</v>
      </c>
      <c r="S18" s="101">
        <f t="shared" si="0"/>
        <v>1875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6" t="s">
        <v>1127</v>
      </c>
      <c r="F19" s="87"/>
      <c r="G19" s="85">
        <v>3</v>
      </c>
      <c r="H19" s="963" t="s">
        <v>1031</v>
      </c>
      <c r="I19" s="85" t="s">
        <v>1033</v>
      </c>
      <c r="J19" s="85" t="s">
        <v>1034</v>
      </c>
      <c r="K19" s="85" t="s">
        <v>363</v>
      </c>
      <c r="L19" s="352">
        <v>1200</v>
      </c>
      <c r="M19" s="112">
        <v>10</v>
      </c>
      <c r="N19" s="101">
        <f>IF(M19=0,"N/A",+L19/M19)</f>
        <v>120</v>
      </c>
      <c r="O19" s="1681">
        <f>IF(M19=0,"N/A",+N19/12)</f>
        <v>10</v>
      </c>
      <c r="P19" s="102">
        <v>2</v>
      </c>
      <c r="Q19" s="102">
        <v>4</v>
      </c>
      <c r="R19" s="101">
        <f>IF(M19=0,"N/A",+N19*P19+O19*Q19)</f>
        <v>280</v>
      </c>
      <c r="S19" s="101">
        <f t="shared" si="0"/>
        <v>920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6" t="s">
        <v>1114</v>
      </c>
      <c r="F20" s="193"/>
      <c r="G20" s="86">
        <v>1</v>
      </c>
      <c r="H20" s="963" t="s">
        <v>1032</v>
      </c>
      <c r="I20" s="86"/>
      <c r="J20" s="86"/>
      <c r="K20" s="86" t="s">
        <v>363</v>
      </c>
      <c r="L20" s="272">
        <v>27300</v>
      </c>
      <c r="M20" s="112">
        <v>10</v>
      </c>
      <c r="N20" s="101">
        <v>2730</v>
      </c>
      <c r="O20" s="1681">
        <f>IF(M20=0,"N/A",+N20/12)</f>
        <v>227.5</v>
      </c>
      <c r="P20" s="102">
        <v>2</v>
      </c>
      <c r="Q20" s="102">
        <v>3</v>
      </c>
      <c r="R20" s="101">
        <f>IF(M20=0,"N/A",+N20*P20+O20*Q20)</f>
        <v>6142.5</v>
      </c>
      <c r="S20" s="101">
        <f t="shared" si="0"/>
        <v>21157.5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6" t="s">
        <v>1107</v>
      </c>
      <c r="F21" s="193"/>
      <c r="G21" s="86">
        <v>6</v>
      </c>
      <c r="H21" s="963" t="s">
        <v>1037</v>
      </c>
      <c r="I21" s="86"/>
      <c r="J21" s="86"/>
      <c r="K21" s="86" t="s">
        <v>363</v>
      </c>
      <c r="L21" s="272">
        <v>14868</v>
      </c>
      <c r="M21" s="112">
        <v>10</v>
      </c>
      <c r="N21" s="101">
        <f>IF(M21=0,"N/A",+L21/M21)</f>
        <v>1486.8</v>
      </c>
      <c r="O21" s="1681">
        <f>IF(M21=0,"N/A",+N21/12)</f>
        <v>123.89999999999999</v>
      </c>
      <c r="P21" s="102">
        <v>2</v>
      </c>
      <c r="Q21" s="102">
        <v>3</v>
      </c>
      <c r="R21" s="101">
        <f>IF(M21=0,"N/A",+N21*P21+O21*Q21)</f>
        <v>3345.2999999999997</v>
      </c>
      <c r="S21" s="101">
        <f t="shared" si="0"/>
        <v>11522.7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6">
        <v>617</v>
      </c>
      <c r="F22" s="86"/>
      <c r="G22" s="86">
        <v>1</v>
      </c>
      <c r="H22" s="963" t="s">
        <v>913</v>
      </c>
      <c r="I22" s="86"/>
      <c r="J22" s="86" t="s">
        <v>1137</v>
      </c>
      <c r="K22" s="86" t="s">
        <v>363</v>
      </c>
      <c r="L22" s="272">
        <v>9294.75</v>
      </c>
      <c r="M22" s="86">
        <v>5</v>
      </c>
      <c r="N22" s="89"/>
      <c r="O22" s="89"/>
      <c r="P22" s="90">
        <v>5</v>
      </c>
      <c r="Q22" s="90"/>
      <c r="R22" s="89">
        <v>9294.75</v>
      </c>
      <c r="S22" s="89">
        <f t="shared" si="0"/>
        <v>0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6">
        <v>617</v>
      </c>
      <c r="F23" s="86"/>
      <c r="G23" s="86">
        <v>1</v>
      </c>
      <c r="H23" s="963" t="s">
        <v>1029</v>
      </c>
      <c r="I23" s="86"/>
      <c r="J23" s="86" t="s">
        <v>1030</v>
      </c>
      <c r="K23" s="86" t="s">
        <v>363</v>
      </c>
      <c r="L23" s="272">
        <v>37170</v>
      </c>
      <c r="M23" s="86">
        <v>10</v>
      </c>
      <c r="N23" s="101">
        <f>IF(M23=0,"N/A",+L23/M23)</f>
        <v>3717</v>
      </c>
      <c r="O23" s="1681">
        <f>IF(M23=0,"N/A",+N23/12)</f>
        <v>309.75</v>
      </c>
      <c r="P23" s="102">
        <v>4</v>
      </c>
      <c r="Q23" s="102">
        <v>1</v>
      </c>
      <c r="R23" s="101">
        <f>IF(M23=0,"N/A",+N23*P23+O23*Q23)</f>
        <v>15177.75</v>
      </c>
      <c r="S23" s="101">
        <f t="shared" si="0"/>
        <v>21992.25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6">
        <v>617</v>
      </c>
      <c r="F24" s="193"/>
      <c r="G24" s="86">
        <v>1</v>
      </c>
      <c r="H24" s="963" t="s">
        <v>104</v>
      </c>
      <c r="I24" s="86"/>
      <c r="J24" s="86" t="s">
        <v>728</v>
      </c>
      <c r="K24" s="86" t="s">
        <v>363</v>
      </c>
      <c r="L24" s="272">
        <v>19543.68</v>
      </c>
      <c r="M24" s="112">
        <v>10</v>
      </c>
      <c r="N24" s="101">
        <f>IF(M24=0,"N/A",+L24/M24)</f>
        <v>1954.3679999999999</v>
      </c>
      <c r="O24" s="1681">
        <f>IF(M24=0,"N/A",+N24/12)</f>
        <v>162.864</v>
      </c>
      <c r="P24" s="102">
        <v>5</v>
      </c>
      <c r="Q24" s="102">
        <v>4</v>
      </c>
      <c r="R24" s="101">
        <f>IF(M24=0,"N/A",+N24*P24+O24*Q24)</f>
        <v>10423.296</v>
      </c>
      <c r="S24" s="101">
        <f t="shared" si="0"/>
        <v>9120.384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6">
        <v>617</v>
      </c>
      <c r="F25" s="356"/>
      <c r="G25" s="86">
        <v>1</v>
      </c>
      <c r="H25" s="963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81">
        <f>IF(M25=0,"N/A",+N25/12)</f>
        <v>19.958333333333332</v>
      </c>
      <c r="P25" s="102">
        <v>8</v>
      </c>
      <c r="Q25" s="102"/>
      <c r="R25" s="101">
        <f>IF(M25=0,"N/A",+N25*P25+O25*Q25)</f>
        <v>1916</v>
      </c>
      <c r="S25" s="101">
        <f t="shared" si="0"/>
        <v>479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6">
        <v>617</v>
      </c>
      <c r="F26" s="87"/>
      <c r="G26" s="86">
        <v>1</v>
      </c>
      <c r="H26" s="963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89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6">
        <v>617</v>
      </c>
      <c r="F27" s="85">
        <v>125432</v>
      </c>
      <c r="G27" s="86">
        <v>1</v>
      </c>
      <c r="H27" s="963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89"/>
      <c r="P27" s="90">
        <v>10</v>
      </c>
      <c r="Q27" s="989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6">
        <v>617</v>
      </c>
      <c r="F28" s="85"/>
      <c r="G28" s="85">
        <v>1</v>
      </c>
      <c r="H28" s="963" t="s">
        <v>375</v>
      </c>
      <c r="I28" s="85"/>
      <c r="J28" s="85"/>
      <c r="K28" s="85" t="s">
        <v>1669</v>
      </c>
      <c r="L28" s="111">
        <v>900</v>
      </c>
      <c r="M28" s="112">
        <v>10</v>
      </c>
      <c r="N28" s="89"/>
      <c r="O28" s="89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6">
        <v>615</v>
      </c>
      <c r="F29" s="261"/>
      <c r="G29" s="374">
        <v>1</v>
      </c>
      <c r="H29" s="963" t="s">
        <v>769</v>
      </c>
      <c r="I29" s="261"/>
      <c r="J29" s="374" t="s">
        <v>1670</v>
      </c>
      <c r="K29" s="85" t="s">
        <v>363</v>
      </c>
      <c r="L29" s="97">
        <v>104049.2</v>
      </c>
      <c r="M29" s="86">
        <v>5</v>
      </c>
      <c r="N29" s="379"/>
      <c r="O29" s="379"/>
      <c r="P29" s="380">
        <v>5</v>
      </c>
      <c r="Q29" s="380"/>
      <c r="R29" s="379">
        <v>104049.2</v>
      </c>
      <c r="S29" s="379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6">
        <v>615</v>
      </c>
      <c r="F30" s="87"/>
      <c r="G30" s="85">
        <v>1</v>
      </c>
      <c r="H30" s="963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89"/>
      <c r="P30" s="90"/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6">
        <v>615</v>
      </c>
      <c r="F31" s="87">
        <v>126904</v>
      </c>
      <c r="G31" s="85">
        <v>1</v>
      </c>
      <c r="H31" s="963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81">
        <f>IF(M31=0,"N/A",+N31/12)</f>
        <v>11.641666666666666</v>
      </c>
      <c r="P31" s="102">
        <v>9</v>
      </c>
      <c r="Q31" s="102">
        <v>2</v>
      </c>
      <c r="R31" s="101">
        <f>IF(M31=0,"N/A",+N31*P31+O31*Q31)</f>
        <v>1280.5833333333333</v>
      </c>
      <c r="S31" s="101">
        <f t="shared" si="0"/>
        <v>116.41666666666674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6">
        <v>617</v>
      </c>
      <c r="F32" s="86"/>
      <c r="G32" s="85">
        <v>2</v>
      </c>
      <c r="H32" s="963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101">
        <f>IF(M32=0,"N/A",+L32/M32)</f>
        <v>531.048</v>
      </c>
      <c r="O32" s="1681">
        <f>IF(M32=0,"N/A",+N32/12)</f>
        <v>44.253999999999998</v>
      </c>
      <c r="P32" s="102">
        <v>9</v>
      </c>
      <c r="Q32" s="102">
        <v>7</v>
      </c>
      <c r="R32" s="101">
        <f>IF(M32=0,"N/A",+N32*P32+O32*Q32)</f>
        <v>5089.21</v>
      </c>
      <c r="S32" s="101">
        <f t="shared" si="0"/>
        <v>221.26999999999953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51"/>
      <c r="I33" s="115"/>
      <c r="J33" s="115"/>
      <c r="K33" s="115"/>
      <c r="L33" s="274">
        <f>SUM(L16:L32)</f>
        <v>268446.31</v>
      </c>
      <c r="M33" s="275"/>
      <c r="N33" s="274">
        <f>SUM(N16:N32)</f>
        <v>11668.416000000001</v>
      </c>
      <c r="O33" s="274">
        <f>SUM(O16:O32)</f>
        <v>972.36800000000005</v>
      </c>
      <c r="P33" s="274"/>
      <c r="Q33" s="274"/>
      <c r="R33" s="274">
        <f>SUM(R16:R32)</f>
        <v>201041.78933333332</v>
      </c>
      <c r="S33" s="274">
        <f>SUM(S16:S32)</f>
        <v>67404.520666666678</v>
      </c>
      <c r="T33" s="18"/>
    </row>
    <row r="34" spans="1:20" ht="15" x14ac:dyDescent="0.3">
      <c r="A34" s="80"/>
      <c r="B34" s="115"/>
      <c r="C34" s="1688">
        <v>611</v>
      </c>
      <c r="D34" s="1673">
        <v>123.9</v>
      </c>
      <c r="E34" s="115"/>
      <c r="F34" s="115"/>
      <c r="G34" s="115"/>
      <c r="H34" s="105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88">
        <v>614</v>
      </c>
      <c r="D35" s="1673">
        <v>10</v>
      </c>
      <c r="E35" s="115"/>
      <c r="F35" s="115"/>
      <c r="G35" s="115"/>
      <c r="H35" s="1051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88">
        <v>615</v>
      </c>
      <c r="D36" s="1673">
        <v>11.64</v>
      </c>
      <c r="E36" s="115"/>
      <c r="F36" s="115"/>
      <c r="G36" s="115"/>
      <c r="H36" s="105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88">
        <v>617</v>
      </c>
      <c r="D37" s="1673">
        <v>599.32000000000005</v>
      </c>
      <c r="E37" s="115"/>
      <c r="F37" s="115"/>
      <c r="G37" s="115"/>
      <c r="H37" s="1051"/>
      <c r="I37" s="115"/>
      <c r="J37" s="115"/>
      <c r="K37" s="115"/>
      <c r="L37" s="114"/>
      <c r="M37" s="114"/>
      <c r="N37" s="115"/>
      <c r="O37" s="1461"/>
      <c r="P37" s="114"/>
      <c r="Q37" s="114"/>
      <c r="R37" s="114"/>
      <c r="S37" s="115"/>
    </row>
    <row r="38" spans="1:20" ht="15" x14ac:dyDescent="0.3">
      <c r="A38" s="115"/>
      <c r="B38" s="115"/>
      <c r="C38" s="1692">
        <v>2631</v>
      </c>
      <c r="D38" s="1678">
        <v>227.5</v>
      </c>
      <c r="E38" s="121"/>
      <c r="F38" s="115"/>
      <c r="G38" s="1878"/>
      <c r="H38" s="1878"/>
      <c r="I38" s="115"/>
      <c r="J38" s="114"/>
      <c r="K38" s="114"/>
      <c r="L38" s="114"/>
      <c r="M38" s="114"/>
    </row>
    <row r="39" spans="1:20" ht="15" x14ac:dyDescent="0.3">
      <c r="A39" s="115"/>
      <c r="C39" s="1662"/>
      <c r="D39" s="1673">
        <f>SUM(D34:D38)</f>
        <v>972.36000000000013</v>
      </c>
    </row>
    <row r="40" spans="1:20" ht="15" x14ac:dyDescent="0.3">
      <c r="A40" s="115"/>
      <c r="C40" s="1662"/>
      <c r="D40" s="1662"/>
    </row>
    <row r="41" spans="1:20" x14ac:dyDescent="0.2">
      <c r="A41" s="45"/>
      <c r="B41" s="1165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58"/>
      <c r="Q41" s="1058"/>
      <c r="R41" s="1058"/>
      <c r="S41" s="1058"/>
    </row>
    <row r="42" spans="1:20" x14ac:dyDescent="0.2">
      <c r="C42" t="s">
        <v>1745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opLeftCell="A19" zoomScale="80" zoomScaleNormal="80" zoomScaleSheetLayoutView="80" workbookViewId="0">
      <selection activeCell="O39" sqref="O39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3.42578125" customWidth="1"/>
    <col min="16" max="16" width="8.5703125" customWidth="1"/>
    <col min="17" max="17" width="7.1406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</row>
    <row r="3" spans="1:20" x14ac:dyDescent="0.2">
      <c r="C3" s="13"/>
      <c r="D3" s="13"/>
      <c r="E3" s="13"/>
      <c r="G3" s="1"/>
      <c r="H3" s="1836"/>
    </row>
    <row r="4" spans="1:20" x14ac:dyDescent="0.2">
      <c r="C4" s="13"/>
      <c r="D4" s="13"/>
      <c r="E4" s="13"/>
      <c r="G4" s="1"/>
    </row>
    <row r="5" spans="1:20" x14ac:dyDescent="0.2">
      <c r="A5" s="1867" t="s">
        <v>0</v>
      </c>
      <c r="B5" s="1867"/>
      <c r="C5" s="1867"/>
      <c r="D5" s="1867"/>
      <c r="E5" s="1867"/>
      <c r="F5" s="1867"/>
      <c r="G5" s="1867"/>
      <c r="H5" s="1867"/>
      <c r="I5" s="1867"/>
      <c r="J5" s="1867"/>
      <c r="K5" s="1867"/>
      <c r="L5" s="1867"/>
      <c r="M5" s="1867"/>
      <c r="N5" s="1867"/>
      <c r="O5" s="1867"/>
      <c r="P5" s="1867"/>
      <c r="Q5" s="1867"/>
      <c r="R5" s="1867"/>
      <c r="S5" s="1867"/>
    </row>
    <row r="6" spans="1:20" x14ac:dyDescent="0.2">
      <c r="A6" s="1867" t="s">
        <v>1</v>
      </c>
      <c r="B6" s="1867"/>
      <c r="C6" s="1867"/>
      <c r="D6" s="1867"/>
      <c r="E6" s="1867"/>
      <c r="F6" s="1867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</row>
    <row r="7" spans="1:20" x14ac:dyDescent="0.2">
      <c r="A7" s="1867" t="s">
        <v>2</v>
      </c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</row>
    <row r="8" spans="1:20" x14ac:dyDescent="0.2">
      <c r="A8" s="1867" t="s">
        <v>3</v>
      </c>
      <c r="B8" s="1867"/>
      <c r="C8" s="1867"/>
      <c r="D8" s="1867"/>
      <c r="E8" s="1867"/>
      <c r="F8" s="1867"/>
      <c r="G8" s="1867"/>
      <c r="H8" s="1867"/>
      <c r="I8" s="1867"/>
      <c r="J8" s="1867"/>
      <c r="K8" s="1867"/>
      <c r="L8" s="1867"/>
      <c r="M8" s="1867"/>
      <c r="N8" s="1867"/>
      <c r="O8" s="1867"/>
      <c r="P8" s="1867"/>
      <c r="Q8" s="1867"/>
      <c r="R8" s="1867"/>
      <c r="S8" s="1867"/>
    </row>
    <row r="9" spans="1:20" x14ac:dyDescent="0.2">
      <c r="A9" s="1884" t="s">
        <v>1776</v>
      </c>
      <c r="B9" s="1884"/>
      <c r="C9" s="1884"/>
      <c r="D9" s="1884"/>
      <c r="E9" s="1884"/>
      <c r="F9" s="1884"/>
      <c r="G9" s="1884"/>
      <c r="H9" s="1884"/>
      <c r="I9" s="1884"/>
      <c r="J9" s="1884"/>
      <c r="K9" s="1884"/>
      <c r="L9" s="1884"/>
      <c r="M9" s="1884"/>
      <c r="N9" s="1884"/>
      <c r="O9" s="1884"/>
      <c r="P9" s="1884"/>
      <c r="Q9" s="1884"/>
      <c r="R9" s="1884"/>
      <c r="S9" s="1884"/>
    </row>
    <row r="10" spans="1:20" ht="15" x14ac:dyDescent="0.3">
      <c r="A10" s="80"/>
      <c r="B10" s="80"/>
      <c r="C10" s="80"/>
      <c r="D10" s="80"/>
      <c r="E10" s="80"/>
      <c r="F10" s="80"/>
      <c r="G10" s="80"/>
      <c r="H10" s="1166"/>
      <c r="I10" s="80"/>
      <c r="J10" s="80"/>
      <c r="K10" s="1166"/>
      <c r="L10" s="80"/>
      <c r="M10" s="115"/>
      <c r="N10" s="115"/>
      <c r="O10" s="115"/>
      <c r="P10" s="115"/>
      <c r="Q10" s="115"/>
      <c r="R10" s="115"/>
      <c r="S10" s="115"/>
    </row>
    <row r="11" spans="1:20" s="1057" customFormat="1" ht="36" x14ac:dyDescent="0.2">
      <c r="A11" s="972" t="s">
        <v>4</v>
      </c>
      <c r="B11" s="972" t="s">
        <v>5</v>
      </c>
      <c r="C11" s="1055" t="s">
        <v>1629</v>
      </c>
      <c r="D11" s="1055" t="s">
        <v>7</v>
      </c>
      <c r="E11" s="1055" t="s">
        <v>1614</v>
      </c>
      <c r="F11" s="972" t="s">
        <v>9</v>
      </c>
      <c r="G11" s="972" t="s">
        <v>10</v>
      </c>
      <c r="H11" s="1056" t="s">
        <v>11</v>
      </c>
      <c r="I11" s="972" t="s">
        <v>12</v>
      </c>
      <c r="J11" s="972" t="s">
        <v>13</v>
      </c>
      <c r="K11" s="1056" t="s">
        <v>820</v>
      </c>
      <c r="L11" s="1056" t="s">
        <v>1615</v>
      </c>
      <c r="M11" s="1059" t="s">
        <v>1618</v>
      </c>
      <c r="N11" s="1060" t="s">
        <v>1617</v>
      </c>
      <c r="O11" s="1060" t="s">
        <v>1616</v>
      </c>
      <c r="P11" s="1061" t="s">
        <v>1620</v>
      </c>
      <c r="Q11" s="1060" t="s">
        <v>1619</v>
      </c>
      <c r="R11" s="1061" t="s">
        <v>1736</v>
      </c>
      <c r="S11" s="1061" t="s">
        <v>1621</v>
      </c>
    </row>
    <row r="12" spans="1:20" ht="15.75" x14ac:dyDescent="0.25">
      <c r="A12" s="84">
        <v>1</v>
      </c>
      <c r="B12" s="232">
        <v>2</v>
      </c>
      <c r="C12" s="798">
        <v>3</v>
      </c>
      <c r="D12" s="798">
        <v>4</v>
      </c>
      <c r="E12" s="798">
        <v>5</v>
      </c>
      <c r="F12" s="795">
        <v>6</v>
      </c>
      <c r="G12" s="795">
        <v>7</v>
      </c>
      <c r="H12" s="982">
        <v>8</v>
      </c>
      <c r="I12" s="795">
        <v>9</v>
      </c>
      <c r="J12" s="795">
        <v>10</v>
      </c>
      <c r="K12" s="982">
        <v>11</v>
      </c>
      <c r="L12" s="795">
        <v>12</v>
      </c>
      <c r="M12" s="795">
        <v>13</v>
      </c>
      <c r="N12" s="795">
        <v>14</v>
      </c>
      <c r="O12" s="795">
        <v>15</v>
      </c>
      <c r="P12" s="795">
        <v>16</v>
      </c>
      <c r="Q12" s="795">
        <v>17</v>
      </c>
      <c r="R12" s="795">
        <v>18</v>
      </c>
      <c r="S12" s="795">
        <v>19</v>
      </c>
    </row>
    <row r="13" spans="1:20" ht="16.5" x14ac:dyDescent="0.3">
      <c r="A13" s="84">
        <v>1</v>
      </c>
      <c r="B13" s="125">
        <v>37434</v>
      </c>
      <c r="C13" s="840">
        <v>8</v>
      </c>
      <c r="D13" s="840">
        <v>61</v>
      </c>
      <c r="E13" s="840">
        <v>617</v>
      </c>
      <c r="F13" s="801">
        <v>125422</v>
      </c>
      <c r="G13" s="801">
        <v>1</v>
      </c>
      <c r="H13" s="983" t="s">
        <v>23</v>
      </c>
      <c r="I13" s="801">
        <v>5499</v>
      </c>
      <c r="J13" s="801" t="s">
        <v>24</v>
      </c>
      <c r="K13" s="986" t="s">
        <v>349</v>
      </c>
      <c r="L13" s="803">
        <v>950</v>
      </c>
      <c r="M13" s="804">
        <v>10</v>
      </c>
      <c r="N13" s="812">
        <v>0</v>
      </c>
      <c r="O13" s="812">
        <f t="shared" ref="O13:O37" si="0">IF(M13=0,"N/A",+N13/12)</f>
        <v>0</v>
      </c>
      <c r="P13" s="813">
        <v>10</v>
      </c>
      <c r="Q13" s="813"/>
      <c r="R13" s="812">
        <v>950</v>
      </c>
      <c r="S13" s="812">
        <f t="shared" ref="S13:S37" si="1">IF(M13=0,"N/A",+L13-R13)</f>
        <v>0</v>
      </c>
    </row>
    <row r="14" spans="1:20" ht="28.5" customHeight="1" x14ac:dyDescent="0.25">
      <c r="A14" s="796">
        <v>2</v>
      </c>
      <c r="B14" s="814">
        <v>42226</v>
      </c>
      <c r="C14" s="840">
        <v>8</v>
      </c>
      <c r="D14" s="840">
        <v>61</v>
      </c>
      <c r="E14" s="840" t="s">
        <v>1108</v>
      </c>
      <c r="F14" s="801"/>
      <c r="G14" s="801">
        <v>1</v>
      </c>
      <c r="H14" s="983" t="s">
        <v>1237</v>
      </c>
      <c r="I14" s="801"/>
      <c r="J14" s="801" t="s">
        <v>240</v>
      </c>
      <c r="K14" s="986" t="s">
        <v>349</v>
      </c>
      <c r="L14" s="803">
        <v>49500</v>
      </c>
      <c r="M14" s="804">
        <v>10</v>
      </c>
      <c r="N14" s="805">
        <f t="shared" ref="N14:N31" si="2">IF(M14=0,"N/A",+L14/M14)</f>
        <v>4950</v>
      </c>
      <c r="O14" s="1639">
        <f t="shared" si="0"/>
        <v>412.5</v>
      </c>
      <c r="P14" s="806">
        <v>1</v>
      </c>
      <c r="Q14" s="806">
        <v>8</v>
      </c>
      <c r="R14" s="805">
        <f t="shared" ref="R14:R31" si="3">IF(M14=0,"N/A",+N14*P14+O14*Q14)</f>
        <v>8250</v>
      </c>
      <c r="S14" s="805">
        <f t="shared" si="1"/>
        <v>41250</v>
      </c>
      <c r="T14" s="18"/>
    </row>
    <row r="15" spans="1:20" ht="15.75" x14ac:dyDescent="0.25">
      <c r="A15" s="84">
        <v>3</v>
      </c>
      <c r="B15" s="814">
        <v>42265</v>
      </c>
      <c r="C15" s="840">
        <v>8</v>
      </c>
      <c r="D15" s="840">
        <v>61</v>
      </c>
      <c r="E15" s="840" t="s">
        <v>1108</v>
      </c>
      <c r="F15" s="801"/>
      <c r="G15" s="801">
        <v>2</v>
      </c>
      <c r="H15" s="983" t="s">
        <v>23</v>
      </c>
      <c r="I15" s="801"/>
      <c r="J15" s="801"/>
      <c r="K15" s="986" t="s">
        <v>1238</v>
      </c>
      <c r="L15" s="803">
        <v>14219</v>
      </c>
      <c r="M15" s="804">
        <v>5</v>
      </c>
      <c r="N15" s="805">
        <f t="shared" si="2"/>
        <v>2843.8</v>
      </c>
      <c r="O15" s="1639">
        <f t="shared" si="0"/>
        <v>236.98333333333335</v>
      </c>
      <c r="P15" s="806">
        <v>1</v>
      </c>
      <c r="Q15" s="806">
        <v>7</v>
      </c>
      <c r="R15" s="805">
        <f t="shared" si="3"/>
        <v>4502.6833333333334</v>
      </c>
      <c r="S15" s="805">
        <f t="shared" si="1"/>
        <v>9716.3166666666657</v>
      </c>
    </row>
    <row r="16" spans="1:20" ht="15.75" x14ac:dyDescent="0.25">
      <c r="A16" s="796">
        <v>4</v>
      </c>
      <c r="B16" s="814">
        <v>42265</v>
      </c>
      <c r="C16" s="840">
        <v>8</v>
      </c>
      <c r="D16" s="840">
        <v>61</v>
      </c>
      <c r="E16" s="840" t="s">
        <v>1226</v>
      </c>
      <c r="F16" s="801"/>
      <c r="G16" s="801">
        <v>1</v>
      </c>
      <c r="H16" s="983" t="s">
        <v>1239</v>
      </c>
      <c r="I16" s="801"/>
      <c r="J16" s="801" t="s">
        <v>116</v>
      </c>
      <c r="K16" s="986" t="s">
        <v>1671</v>
      </c>
      <c r="L16" s="803">
        <v>3599</v>
      </c>
      <c r="M16" s="804">
        <v>3</v>
      </c>
      <c r="N16" s="805">
        <f t="shared" si="2"/>
        <v>1199.6666666666667</v>
      </c>
      <c r="O16" s="1639">
        <f t="shared" si="0"/>
        <v>99.972222222222229</v>
      </c>
      <c r="P16" s="806">
        <v>1</v>
      </c>
      <c r="Q16" s="806">
        <v>7</v>
      </c>
      <c r="R16" s="805">
        <f t="shared" si="3"/>
        <v>1899.4722222222224</v>
      </c>
      <c r="S16" s="805">
        <f t="shared" si="1"/>
        <v>1699.5277777777776</v>
      </c>
    </row>
    <row r="17" spans="1:19" ht="15.75" x14ac:dyDescent="0.25">
      <c r="A17" s="84">
        <v>5</v>
      </c>
      <c r="B17" s="814">
        <v>42265</v>
      </c>
      <c r="C17" s="840">
        <v>8</v>
      </c>
      <c r="D17" s="840">
        <v>61</v>
      </c>
      <c r="E17" s="840" t="s">
        <v>1108</v>
      </c>
      <c r="F17" s="801"/>
      <c r="G17" s="801">
        <v>1</v>
      </c>
      <c r="H17" s="983" t="s">
        <v>1243</v>
      </c>
      <c r="I17" s="801"/>
      <c r="J17" s="801" t="s">
        <v>728</v>
      </c>
      <c r="K17" s="986" t="s">
        <v>201</v>
      </c>
      <c r="L17" s="803">
        <v>21240</v>
      </c>
      <c r="M17" s="804">
        <v>10</v>
      </c>
      <c r="N17" s="805">
        <f t="shared" si="2"/>
        <v>2124</v>
      </c>
      <c r="O17" s="1639">
        <f t="shared" si="0"/>
        <v>177</v>
      </c>
      <c r="P17" s="806">
        <v>1</v>
      </c>
      <c r="Q17" s="806">
        <v>7</v>
      </c>
      <c r="R17" s="805">
        <f t="shared" si="3"/>
        <v>3363</v>
      </c>
      <c r="S17" s="805">
        <f t="shared" si="1"/>
        <v>17877</v>
      </c>
    </row>
    <row r="18" spans="1:19" ht="15.75" x14ac:dyDescent="0.25">
      <c r="A18" s="796">
        <v>6</v>
      </c>
      <c r="B18" s="814">
        <v>42265</v>
      </c>
      <c r="C18" s="840">
        <v>8</v>
      </c>
      <c r="D18" s="840">
        <v>61</v>
      </c>
      <c r="E18" s="840" t="s">
        <v>1108</v>
      </c>
      <c r="F18" s="801"/>
      <c r="G18" s="801">
        <v>1</v>
      </c>
      <c r="H18" s="983" t="s">
        <v>799</v>
      </c>
      <c r="I18" s="801"/>
      <c r="J18" s="801" t="s">
        <v>116</v>
      </c>
      <c r="K18" s="986" t="s">
        <v>1672</v>
      </c>
      <c r="L18" s="803">
        <v>7894.2</v>
      </c>
      <c r="M18" s="804">
        <v>5</v>
      </c>
      <c r="N18" s="805">
        <f t="shared" si="2"/>
        <v>1578.84</v>
      </c>
      <c r="O18" s="1639">
        <f t="shared" si="0"/>
        <v>131.57</v>
      </c>
      <c r="P18" s="806">
        <v>1</v>
      </c>
      <c r="Q18" s="806">
        <v>7</v>
      </c>
      <c r="R18" s="805">
        <f t="shared" si="3"/>
        <v>2499.83</v>
      </c>
      <c r="S18" s="805">
        <f t="shared" si="1"/>
        <v>5394.37</v>
      </c>
    </row>
    <row r="19" spans="1:19" ht="31.5" x14ac:dyDescent="0.25">
      <c r="A19" s="84">
        <v>7</v>
      </c>
      <c r="B19" s="814">
        <v>42265</v>
      </c>
      <c r="C19" s="840">
        <v>8</v>
      </c>
      <c r="D19" s="840">
        <v>61</v>
      </c>
      <c r="E19" s="840" t="s">
        <v>1108</v>
      </c>
      <c r="F19" s="801"/>
      <c r="G19" s="801">
        <v>2</v>
      </c>
      <c r="H19" s="983" t="s">
        <v>1192</v>
      </c>
      <c r="I19" s="801"/>
      <c r="J19" s="801"/>
      <c r="K19" s="986" t="s">
        <v>1673</v>
      </c>
      <c r="L19" s="803">
        <v>18290</v>
      </c>
      <c r="M19" s="804">
        <v>5</v>
      </c>
      <c r="N19" s="805">
        <f t="shared" si="2"/>
        <v>3658</v>
      </c>
      <c r="O19" s="1639">
        <f t="shared" si="0"/>
        <v>304.83333333333331</v>
      </c>
      <c r="P19" s="806">
        <v>1</v>
      </c>
      <c r="Q19" s="806">
        <v>7</v>
      </c>
      <c r="R19" s="805">
        <f t="shared" si="3"/>
        <v>5791.833333333333</v>
      </c>
      <c r="S19" s="805">
        <f t="shared" si="1"/>
        <v>12498.166666666668</v>
      </c>
    </row>
    <row r="20" spans="1:19" ht="15.75" x14ac:dyDescent="0.25">
      <c r="A20" s="796">
        <v>8</v>
      </c>
      <c r="B20" s="814">
        <v>42265</v>
      </c>
      <c r="C20" s="840">
        <v>8</v>
      </c>
      <c r="D20" s="840">
        <v>61</v>
      </c>
      <c r="E20" s="840" t="s">
        <v>1108</v>
      </c>
      <c r="F20" s="801"/>
      <c r="G20" s="801">
        <v>2</v>
      </c>
      <c r="H20" s="983" t="s">
        <v>55</v>
      </c>
      <c r="I20" s="801"/>
      <c r="J20" s="801"/>
      <c r="K20" s="986" t="s">
        <v>349</v>
      </c>
      <c r="L20" s="803">
        <v>14832.6</v>
      </c>
      <c r="M20" s="804">
        <v>5</v>
      </c>
      <c r="N20" s="805">
        <f t="shared" si="2"/>
        <v>2966.52</v>
      </c>
      <c r="O20" s="1639">
        <f t="shared" si="0"/>
        <v>247.21</v>
      </c>
      <c r="P20" s="806">
        <v>1</v>
      </c>
      <c r="Q20" s="806">
        <v>7</v>
      </c>
      <c r="R20" s="805">
        <f t="shared" si="3"/>
        <v>4696.99</v>
      </c>
      <c r="S20" s="805">
        <f t="shared" si="1"/>
        <v>10135.61</v>
      </c>
    </row>
    <row r="21" spans="1:19" ht="15.75" x14ac:dyDescent="0.25">
      <c r="A21" s="84">
        <v>9</v>
      </c>
      <c r="B21" s="814">
        <v>42265</v>
      </c>
      <c r="C21" s="840">
        <v>8</v>
      </c>
      <c r="D21" s="840">
        <v>61</v>
      </c>
      <c r="E21" s="840" t="s">
        <v>1108</v>
      </c>
      <c r="F21" s="801"/>
      <c r="G21" s="801">
        <v>1</v>
      </c>
      <c r="H21" s="983" t="s">
        <v>1220</v>
      </c>
      <c r="I21" s="801"/>
      <c r="J21" s="801"/>
      <c r="K21" s="986" t="s">
        <v>363</v>
      </c>
      <c r="L21" s="803">
        <v>4602.2</v>
      </c>
      <c r="M21" s="804">
        <v>10</v>
      </c>
      <c r="N21" s="805">
        <f t="shared" si="2"/>
        <v>460.21999999999997</v>
      </c>
      <c r="O21" s="1639">
        <f t="shared" si="0"/>
        <v>38.351666666666667</v>
      </c>
      <c r="P21" s="806">
        <v>1</v>
      </c>
      <c r="Q21" s="806">
        <v>7</v>
      </c>
      <c r="R21" s="805">
        <f t="shared" si="3"/>
        <v>728.68166666666662</v>
      </c>
      <c r="S21" s="805">
        <f t="shared" si="1"/>
        <v>3873.5183333333334</v>
      </c>
    </row>
    <row r="22" spans="1:19" ht="31.5" x14ac:dyDescent="0.25">
      <c r="A22" s="796">
        <v>10</v>
      </c>
      <c r="B22" s="814">
        <v>42265</v>
      </c>
      <c r="C22" s="840">
        <v>8</v>
      </c>
      <c r="D22" s="840">
        <v>61</v>
      </c>
      <c r="E22" s="840" t="s">
        <v>1107</v>
      </c>
      <c r="F22" s="801"/>
      <c r="G22" s="801">
        <v>1</v>
      </c>
      <c r="H22" s="983" t="s">
        <v>1244</v>
      </c>
      <c r="I22" s="801"/>
      <c r="J22" s="801"/>
      <c r="K22" s="986" t="s">
        <v>349</v>
      </c>
      <c r="L22" s="803">
        <v>27505.8</v>
      </c>
      <c r="M22" s="804">
        <v>10</v>
      </c>
      <c r="N22" s="805">
        <f t="shared" si="2"/>
        <v>2750.58</v>
      </c>
      <c r="O22" s="1639">
        <f t="shared" si="0"/>
        <v>229.215</v>
      </c>
      <c r="P22" s="806">
        <v>1</v>
      </c>
      <c r="Q22" s="806">
        <v>7</v>
      </c>
      <c r="R22" s="805">
        <f t="shared" si="3"/>
        <v>4355.085</v>
      </c>
      <c r="S22" s="805">
        <f t="shared" si="1"/>
        <v>23150.715</v>
      </c>
    </row>
    <row r="23" spans="1:19" ht="15.75" x14ac:dyDescent="0.25">
      <c r="A23" s="84">
        <v>11</v>
      </c>
      <c r="B23" s="814">
        <v>42265</v>
      </c>
      <c r="C23" s="840">
        <v>8</v>
      </c>
      <c r="D23" s="840">
        <v>61</v>
      </c>
      <c r="E23" s="840" t="s">
        <v>1107</v>
      </c>
      <c r="F23" s="801"/>
      <c r="G23" s="801">
        <v>1</v>
      </c>
      <c r="H23" s="983" t="s">
        <v>1245</v>
      </c>
      <c r="I23" s="801"/>
      <c r="J23" s="801"/>
      <c r="K23" s="986" t="s">
        <v>363</v>
      </c>
      <c r="L23" s="803">
        <v>5146.45</v>
      </c>
      <c r="M23" s="804">
        <v>10</v>
      </c>
      <c r="N23" s="805">
        <f t="shared" si="2"/>
        <v>514.64499999999998</v>
      </c>
      <c r="O23" s="1639">
        <f t="shared" si="0"/>
        <v>42.887083333333329</v>
      </c>
      <c r="P23" s="806">
        <v>1</v>
      </c>
      <c r="Q23" s="806">
        <v>7</v>
      </c>
      <c r="R23" s="805">
        <f t="shared" si="3"/>
        <v>814.85458333333327</v>
      </c>
      <c r="S23" s="805">
        <f t="shared" si="1"/>
        <v>4331.595416666667</v>
      </c>
    </row>
    <row r="24" spans="1:19" ht="31.5" x14ac:dyDescent="0.25">
      <c r="A24" s="796">
        <v>12</v>
      </c>
      <c r="B24" s="814">
        <v>42265</v>
      </c>
      <c r="C24" s="840">
        <v>8</v>
      </c>
      <c r="D24" s="840">
        <v>61</v>
      </c>
      <c r="E24" s="840" t="s">
        <v>1107</v>
      </c>
      <c r="F24" s="801"/>
      <c r="G24" s="801">
        <v>3</v>
      </c>
      <c r="H24" s="983" t="s">
        <v>1674</v>
      </c>
      <c r="I24" s="801"/>
      <c r="J24" s="801"/>
      <c r="K24" s="986" t="s">
        <v>349</v>
      </c>
      <c r="L24" s="803">
        <v>12935.16</v>
      </c>
      <c r="M24" s="804">
        <v>10</v>
      </c>
      <c r="N24" s="805">
        <f t="shared" si="2"/>
        <v>1293.5160000000001</v>
      </c>
      <c r="O24" s="1639">
        <f t="shared" si="0"/>
        <v>107.79300000000001</v>
      </c>
      <c r="P24" s="806">
        <v>1</v>
      </c>
      <c r="Q24" s="806">
        <v>7</v>
      </c>
      <c r="R24" s="805">
        <f t="shared" si="3"/>
        <v>2048.067</v>
      </c>
      <c r="S24" s="805">
        <f t="shared" si="1"/>
        <v>10887.093000000001</v>
      </c>
    </row>
    <row r="25" spans="1:19" ht="47.25" x14ac:dyDescent="0.25">
      <c r="A25" s="84">
        <v>13</v>
      </c>
      <c r="B25" s="814">
        <v>42185</v>
      </c>
      <c r="C25" s="840">
        <v>8</v>
      </c>
      <c r="D25" s="840">
        <v>61</v>
      </c>
      <c r="E25" s="840" t="s">
        <v>1107</v>
      </c>
      <c r="F25" s="801"/>
      <c r="G25" s="801">
        <v>1</v>
      </c>
      <c r="H25" s="983" t="s">
        <v>1307</v>
      </c>
      <c r="I25" s="801"/>
      <c r="J25" s="801"/>
      <c r="K25" s="986" t="s">
        <v>349</v>
      </c>
      <c r="L25" s="803">
        <v>52982</v>
      </c>
      <c r="M25" s="804">
        <v>10</v>
      </c>
      <c r="N25" s="805">
        <f t="shared" si="2"/>
        <v>5298.2</v>
      </c>
      <c r="O25" s="1639">
        <f t="shared" si="0"/>
        <v>441.51666666666665</v>
      </c>
      <c r="P25" s="806">
        <v>1</v>
      </c>
      <c r="Q25" s="806">
        <v>10</v>
      </c>
      <c r="R25" s="805">
        <f t="shared" si="3"/>
        <v>9713.366666666665</v>
      </c>
      <c r="S25" s="805">
        <f t="shared" si="1"/>
        <v>43268.633333333331</v>
      </c>
    </row>
    <row r="26" spans="1:19" ht="15.75" x14ac:dyDescent="0.25">
      <c r="A26" s="796">
        <v>14</v>
      </c>
      <c r="B26" s="814">
        <v>42205</v>
      </c>
      <c r="C26" s="840">
        <v>8</v>
      </c>
      <c r="D26" s="840">
        <v>61</v>
      </c>
      <c r="E26" s="840" t="s">
        <v>1106</v>
      </c>
      <c r="F26" s="801"/>
      <c r="G26" s="801">
        <v>1</v>
      </c>
      <c r="H26" s="983" t="s">
        <v>139</v>
      </c>
      <c r="I26" s="801" t="s">
        <v>1224</v>
      </c>
      <c r="J26" s="801" t="s">
        <v>42</v>
      </c>
      <c r="K26" s="986" t="s">
        <v>382</v>
      </c>
      <c r="L26" s="803">
        <v>4150.0600000000004</v>
      </c>
      <c r="M26" s="804">
        <v>3</v>
      </c>
      <c r="N26" s="805">
        <f t="shared" si="2"/>
        <v>1383.3533333333335</v>
      </c>
      <c r="O26" s="1639">
        <f t="shared" si="0"/>
        <v>115.27944444444445</v>
      </c>
      <c r="P26" s="806">
        <v>1</v>
      </c>
      <c r="Q26" s="806">
        <v>9</v>
      </c>
      <c r="R26" s="805">
        <f t="shared" si="3"/>
        <v>2420.8683333333338</v>
      </c>
      <c r="S26" s="805">
        <f t="shared" si="1"/>
        <v>1729.1916666666666</v>
      </c>
    </row>
    <row r="27" spans="1:19" ht="15.75" x14ac:dyDescent="0.25">
      <c r="A27" s="84">
        <v>15</v>
      </c>
      <c r="B27" s="814">
        <v>39475</v>
      </c>
      <c r="C27" s="840">
        <v>8</v>
      </c>
      <c r="D27" s="840">
        <v>61</v>
      </c>
      <c r="E27" s="840">
        <v>617</v>
      </c>
      <c r="F27" s="801"/>
      <c r="G27" s="801">
        <v>3</v>
      </c>
      <c r="H27" s="983" t="s">
        <v>352</v>
      </c>
      <c r="I27" s="801"/>
      <c r="J27" s="801" t="s">
        <v>19</v>
      </c>
      <c r="K27" s="986" t="s">
        <v>349</v>
      </c>
      <c r="L27" s="803">
        <v>7965.72</v>
      </c>
      <c r="M27" s="804">
        <v>10</v>
      </c>
      <c r="N27" s="805">
        <f t="shared" si="2"/>
        <v>796.572</v>
      </c>
      <c r="O27" s="1639">
        <f t="shared" si="0"/>
        <v>66.381</v>
      </c>
      <c r="P27" s="806">
        <v>9</v>
      </c>
      <c r="Q27" s="806">
        <v>3</v>
      </c>
      <c r="R27" s="805">
        <f t="shared" si="3"/>
        <v>7368.2910000000002</v>
      </c>
      <c r="S27" s="805">
        <f t="shared" si="1"/>
        <v>597.42900000000009</v>
      </c>
    </row>
    <row r="28" spans="1:19" ht="31.5" x14ac:dyDescent="0.25">
      <c r="A28" s="796">
        <v>16</v>
      </c>
      <c r="B28" s="814">
        <v>41990</v>
      </c>
      <c r="C28" s="840">
        <v>8</v>
      </c>
      <c r="D28" s="840">
        <v>61</v>
      </c>
      <c r="E28" s="801" t="s">
        <v>1107</v>
      </c>
      <c r="F28" s="801"/>
      <c r="G28" s="801">
        <v>1</v>
      </c>
      <c r="H28" s="983" t="s">
        <v>1038</v>
      </c>
      <c r="I28" s="801"/>
      <c r="J28" s="801"/>
      <c r="K28" s="985" t="s">
        <v>1238</v>
      </c>
      <c r="L28" s="803">
        <v>8968</v>
      </c>
      <c r="M28" s="804">
        <v>10</v>
      </c>
      <c r="N28" s="805">
        <f t="shared" si="2"/>
        <v>896.8</v>
      </c>
      <c r="O28" s="1639">
        <f t="shared" si="0"/>
        <v>74.733333333333334</v>
      </c>
      <c r="P28" s="806">
        <v>2</v>
      </c>
      <c r="Q28" s="806">
        <v>4</v>
      </c>
      <c r="R28" s="805">
        <f t="shared" si="3"/>
        <v>2092.5333333333333</v>
      </c>
      <c r="S28" s="805">
        <f t="shared" si="1"/>
        <v>6875.4666666666672</v>
      </c>
    </row>
    <row r="29" spans="1:19" ht="15.75" x14ac:dyDescent="0.25">
      <c r="A29" s="84">
        <v>17</v>
      </c>
      <c r="B29" s="814">
        <v>42075</v>
      </c>
      <c r="C29" s="840">
        <v>8</v>
      </c>
      <c r="D29" s="840">
        <v>61</v>
      </c>
      <c r="E29" s="801" t="s">
        <v>1106</v>
      </c>
      <c r="F29" s="801"/>
      <c r="G29" s="801">
        <v>1</v>
      </c>
      <c r="H29" s="983" t="s">
        <v>1236</v>
      </c>
      <c r="I29" s="801"/>
      <c r="J29" s="801"/>
      <c r="K29" s="985" t="s">
        <v>349</v>
      </c>
      <c r="L29" s="803">
        <v>7102</v>
      </c>
      <c r="M29" s="804">
        <v>3</v>
      </c>
      <c r="N29" s="805">
        <f t="shared" si="2"/>
        <v>2367.3333333333335</v>
      </c>
      <c r="O29" s="1639">
        <f t="shared" si="0"/>
        <v>197.2777777777778</v>
      </c>
      <c r="P29" s="806">
        <v>2</v>
      </c>
      <c r="Q29" s="806">
        <v>4</v>
      </c>
      <c r="R29" s="805">
        <f t="shared" si="3"/>
        <v>5523.7777777777783</v>
      </c>
      <c r="S29" s="805">
        <f t="shared" si="1"/>
        <v>1578.2222222222217</v>
      </c>
    </row>
    <row r="30" spans="1:19" ht="15.75" x14ac:dyDescent="0.25">
      <c r="A30" s="796">
        <v>18</v>
      </c>
      <c r="B30" s="814">
        <v>39980</v>
      </c>
      <c r="C30" s="840">
        <v>8</v>
      </c>
      <c r="D30" s="801">
        <v>61</v>
      </c>
      <c r="E30" s="801">
        <v>617</v>
      </c>
      <c r="F30" s="801"/>
      <c r="G30" s="801">
        <v>2</v>
      </c>
      <c r="H30" s="983" t="s">
        <v>1036</v>
      </c>
      <c r="I30" s="801"/>
      <c r="J30" s="801"/>
      <c r="K30" s="985" t="s">
        <v>349</v>
      </c>
      <c r="L30" s="803">
        <v>7500</v>
      </c>
      <c r="M30" s="804">
        <v>10</v>
      </c>
      <c r="N30" s="805">
        <f t="shared" si="2"/>
        <v>750</v>
      </c>
      <c r="O30" s="1639">
        <f t="shared" si="0"/>
        <v>62.5</v>
      </c>
      <c r="P30" s="806">
        <v>7</v>
      </c>
      <c r="Q30" s="806">
        <v>10</v>
      </c>
      <c r="R30" s="805">
        <f t="shared" si="3"/>
        <v>5875</v>
      </c>
      <c r="S30" s="805">
        <f t="shared" si="1"/>
        <v>1625</v>
      </c>
    </row>
    <row r="31" spans="1:19" ht="15.75" x14ac:dyDescent="0.25">
      <c r="A31" s="84">
        <v>19</v>
      </c>
      <c r="B31" s="814">
        <v>40081</v>
      </c>
      <c r="C31" s="840">
        <v>8</v>
      </c>
      <c r="D31" s="840">
        <v>61</v>
      </c>
      <c r="E31" s="840">
        <v>617</v>
      </c>
      <c r="F31" s="801"/>
      <c r="G31" s="801">
        <v>2</v>
      </c>
      <c r="H31" s="983" t="s">
        <v>401</v>
      </c>
      <c r="I31" s="801"/>
      <c r="J31" s="801"/>
      <c r="K31" s="986" t="s">
        <v>349</v>
      </c>
      <c r="L31" s="803">
        <v>7500</v>
      </c>
      <c r="M31" s="804">
        <v>10</v>
      </c>
      <c r="N31" s="805">
        <f t="shared" si="2"/>
        <v>750</v>
      </c>
      <c r="O31" s="1639">
        <f t="shared" si="0"/>
        <v>62.5</v>
      </c>
      <c r="P31" s="806">
        <v>7</v>
      </c>
      <c r="Q31" s="806">
        <v>7</v>
      </c>
      <c r="R31" s="805">
        <f t="shared" si="3"/>
        <v>5687.5</v>
      </c>
      <c r="S31" s="805">
        <f t="shared" si="1"/>
        <v>1812.5</v>
      </c>
    </row>
    <row r="32" spans="1:19" ht="15.75" x14ac:dyDescent="0.25">
      <c r="A32" s="796">
        <v>20</v>
      </c>
      <c r="B32" s="814">
        <v>36888</v>
      </c>
      <c r="C32" s="840">
        <v>8</v>
      </c>
      <c r="D32" s="840">
        <v>61</v>
      </c>
      <c r="E32" s="840">
        <v>617</v>
      </c>
      <c r="F32" s="801">
        <v>126017</v>
      </c>
      <c r="G32" s="801">
        <v>1</v>
      </c>
      <c r="H32" s="983" t="s">
        <v>355</v>
      </c>
      <c r="I32" s="801"/>
      <c r="J32" s="801"/>
      <c r="K32" s="986" t="s">
        <v>349</v>
      </c>
      <c r="L32" s="803">
        <v>100</v>
      </c>
      <c r="M32" s="804">
        <v>10</v>
      </c>
      <c r="N32" s="1720"/>
      <c r="O32" s="1720">
        <f t="shared" si="0"/>
        <v>0</v>
      </c>
      <c r="P32" s="1721">
        <v>10</v>
      </c>
      <c r="Q32" s="1721"/>
      <c r="R32" s="1720">
        <v>100</v>
      </c>
      <c r="S32" s="1720">
        <f t="shared" si="1"/>
        <v>0</v>
      </c>
    </row>
    <row r="33" spans="1:20" ht="15.75" x14ac:dyDescent="0.25">
      <c r="A33" s="84">
        <v>21</v>
      </c>
      <c r="B33" s="814">
        <v>36888</v>
      </c>
      <c r="C33" s="840">
        <v>8</v>
      </c>
      <c r="D33" s="840">
        <v>61</v>
      </c>
      <c r="E33" s="840">
        <v>617</v>
      </c>
      <c r="F33" s="801">
        <v>126016</v>
      </c>
      <c r="G33" s="801">
        <v>1</v>
      </c>
      <c r="H33" s="983" t="s">
        <v>355</v>
      </c>
      <c r="I33" s="801"/>
      <c r="J33" s="801"/>
      <c r="K33" s="986" t="s">
        <v>349</v>
      </c>
      <c r="L33" s="803">
        <v>100</v>
      </c>
      <c r="M33" s="804">
        <v>10</v>
      </c>
      <c r="N33" s="1720"/>
      <c r="O33" s="1720">
        <f t="shared" si="0"/>
        <v>0</v>
      </c>
      <c r="P33" s="1721">
        <v>10</v>
      </c>
      <c r="Q33" s="1721"/>
      <c r="R33" s="1720">
        <v>100</v>
      </c>
      <c r="S33" s="1720">
        <f t="shared" si="1"/>
        <v>0</v>
      </c>
    </row>
    <row r="34" spans="1:20" ht="15.75" x14ac:dyDescent="0.25">
      <c r="A34" s="796">
        <v>22</v>
      </c>
      <c r="B34" s="814">
        <v>36888</v>
      </c>
      <c r="C34" s="840">
        <v>8</v>
      </c>
      <c r="D34" s="840">
        <v>61</v>
      </c>
      <c r="E34" s="840">
        <v>617</v>
      </c>
      <c r="F34" s="801">
        <v>34936</v>
      </c>
      <c r="G34" s="801">
        <v>1</v>
      </c>
      <c r="H34" s="983" t="s">
        <v>292</v>
      </c>
      <c r="I34" s="801" t="s">
        <v>353</v>
      </c>
      <c r="J34" s="801"/>
      <c r="K34" s="986" t="s">
        <v>349</v>
      </c>
      <c r="L34" s="803">
        <v>600</v>
      </c>
      <c r="M34" s="804">
        <v>10</v>
      </c>
      <c r="N34" s="1720"/>
      <c r="O34" s="1720">
        <f t="shared" si="0"/>
        <v>0</v>
      </c>
      <c r="P34" s="1721">
        <v>10</v>
      </c>
      <c r="Q34" s="1721"/>
      <c r="R34" s="1720">
        <v>600</v>
      </c>
      <c r="S34" s="1720">
        <f t="shared" si="1"/>
        <v>0</v>
      </c>
    </row>
    <row r="35" spans="1:20" ht="15.75" x14ac:dyDescent="0.25">
      <c r="A35" s="84">
        <v>23</v>
      </c>
      <c r="B35" s="814">
        <v>36888</v>
      </c>
      <c r="C35" s="840">
        <v>8</v>
      </c>
      <c r="D35" s="840">
        <v>61</v>
      </c>
      <c r="E35" s="840">
        <v>617</v>
      </c>
      <c r="F35" s="801">
        <v>125407</v>
      </c>
      <c r="G35" s="801">
        <v>2</v>
      </c>
      <c r="H35" s="983" t="s">
        <v>292</v>
      </c>
      <c r="I35" s="801"/>
      <c r="J35" s="801"/>
      <c r="K35" s="986" t="s">
        <v>349</v>
      </c>
      <c r="L35" s="803">
        <v>500</v>
      </c>
      <c r="M35" s="804">
        <v>10</v>
      </c>
      <c r="N35" s="1720"/>
      <c r="O35" s="1720">
        <f t="shared" si="0"/>
        <v>0</v>
      </c>
      <c r="P35" s="1721">
        <v>10</v>
      </c>
      <c r="Q35" s="1721"/>
      <c r="R35" s="1720">
        <v>500</v>
      </c>
      <c r="S35" s="1720">
        <f t="shared" si="1"/>
        <v>0</v>
      </c>
    </row>
    <row r="36" spans="1:20" ht="15.75" x14ac:dyDescent="0.25">
      <c r="A36" s="796">
        <v>24</v>
      </c>
      <c r="B36" s="814">
        <v>36888</v>
      </c>
      <c r="C36" s="840">
        <v>8</v>
      </c>
      <c r="D36" s="840">
        <v>61</v>
      </c>
      <c r="E36" s="840">
        <v>617</v>
      </c>
      <c r="F36" s="801">
        <v>125407</v>
      </c>
      <c r="G36" s="801">
        <v>1</v>
      </c>
      <c r="H36" s="983" t="s">
        <v>292</v>
      </c>
      <c r="I36" s="801"/>
      <c r="J36" s="801"/>
      <c r="K36" s="986" t="s">
        <v>349</v>
      </c>
      <c r="L36" s="803">
        <v>600</v>
      </c>
      <c r="M36" s="804">
        <v>10</v>
      </c>
      <c r="N36" s="1720"/>
      <c r="O36" s="1720">
        <f t="shared" si="0"/>
        <v>0</v>
      </c>
      <c r="P36" s="1721">
        <v>10</v>
      </c>
      <c r="Q36" s="1721"/>
      <c r="R36" s="1720">
        <v>600</v>
      </c>
      <c r="S36" s="1720">
        <f t="shared" si="1"/>
        <v>0</v>
      </c>
    </row>
    <row r="37" spans="1:20" ht="15.75" x14ac:dyDescent="0.25">
      <c r="A37" s="84">
        <v>25</v>
      </c>
      <c r="B37" s="814">
        <v>37697</v>
      </c>
      <c r="C37" s="840">
        <v>8</v>
      </c>
      <c r="D37" s="840">
        <v>61</v>
      </c>
      <c r="E37" s="801">
        <v>611</v>
      </c>
      <c r="F37" s="801"/>
      <c r="G37" s="801">
        <v>2</v>
      </c>
      <c r="H37" s="983" t="s">
        <v>944</v>
      </c>
      <c r="I37" s="801"/>
      <c r="J37" s="801" t="s">
        <v>344</v>
      </c>
      <c r="K37" s="985" t="s">
        <v>562</v>
      </c>
      <c r="L37" s="803">
        <v>19600</v>
      </c>
      <c r="M37" s="804">
        <v>10</v>
      </c>
      <c r="N37" s="1720"/>
      <c r="O37" s="1720">
        <f t="shared" si="0"/>
        <v>0</v>
      </c>
      <c r="P37" s="1721">
        <v>10</v>
      </c>
      <c r="Q37" s="1721"/>
      <c r="R37" s="1720">
        <v>19600</v>
      </c>
      <c r="S37" s="1720">
        <f t="shared" si="1"/>
        <v>0</v>
      </c>
    </row>
    <row r="38" spans="1:20" ht="16.5" x14ac:dyDescent="0.3">
      <c r="B38" s="364"/>
      <c r="C38" s="794"/>
      <c r="D38" s="794"/>
      <c r="E38" s="794"/>
      <c r="F38" s="794"/>
      <c r="G38" s="819"/>
      <c r="H38" s="1366"/>
      <c r="I38" s="794"/>
      <c r="J38" s="794"/>
      <c r="K38" s="1050"/>
      <c r="L38" s="917">
        <f>SUM(L13:L37)</f>
        <v>298382.19</v>
      </c>
      <c r="M38" s="918"/>
      <c r="N38" s="812">
        <f>SUM(N13:N37)</f>
        <v>36582.046333333339</v>
      </c>
      <c r="O38" s="812">
        <f>SUM(O13:O37)</f>
        <v>3048.5038611111108</v>
      </c>
      <c r="P38" s="812"/>
      <c r="Q38" s="812"/>
      <c r="R38" s="812">
        <f>SUM(R13:R37)</f>
        <v>100081.83425</v>
      </c>
      <c r="S38" s="812">
        <f>SUM(S13:S37)</f>
        <v>198300.35575000002</v>
      </c>
      <c r="T38" s="18"/>
    </row>
    <row r="39" spans="1:20" ht="15" x14ac:dyDescent="0.3">
      <c r="B39" s="364"/>
      <c r="C39" s="115"/>
      <c r="D39" s="115"/>
      <c r="E39" s="115"/>
      <c r="F39" s="115"/>
      <c r="G39" s="240"/>
      <c r="H39" s="1052"/>
      <c r="I39" s="115"/>
      <c r="J39" s="115"/>
      <c r="K39" s="1051"/>
      <c r="L39" s="115"/>
      <c r="M39" s="115"/>
      <c r="N39" s="118"/>
      <c r="O39" s="115"/>
      <c r="P39" s="115"/>
      <c r="Q39" s="115"/>
      <c r="R39" s="115"/>
      <c r="S39" s="115"/>
    </row>
    <row r="40" spans="1:20" x14ac:dyDescent="0.2">
      <c r="A40" s="45"/>
      <c r="B40" s="1165"/>
      <c r="C40" s="45"/>
      <c r="D40" s="45"/>
      <c r="E40" s="45"/>
      <c r="F40" s="45"/>
      <c r="G40" s="45"/>
      <c r="I40" s="45"/>
      <c r="J40" s="45"/>
      <c r="K40" s="45"/>
      <c r="L40" s="45"/>
      <c r="M40" s="45"/>
      <c r="N40" s="15"/>
      <c r="O40" s="14"/>
      <c r="P40" s="1058"/>
      <c r="Q40" s="1058"/>
      <c r="R40" s="1058"/>
      <c r="S40" s="1058"/>
    </row>
    <row r="41" spans="1:20" x14ac:dyDescent="0.2">
      <c r="A41" s="1862" t="s">
        <v>51</v>
      </c>
      <c r="B41" s="1862"/>
      <c r="C41" s="1862"/>
      <c r="D41" s="1862"/>
      <c r="E41" s="1862"/>
      <c r="F41" s="1862"/>
      <c r="G41" s="1862"/>
      <c r="H41" s="1217"/>
      <c r="I41" s="1863" t="s">
        <v>1622</v>
      </c>
      <c r="J41" s="1863"/>
      <c r="K41" s="1863"/>
      <c r="L41" s="1863"/>
      <c r="M41" s="1863"/>
      <c r="O41" s="34"/>
      <c r="P41" s="1862" t="s">
        <v>1623</v>
      </c>
      <c r="Q41" s="1862"/>
      <c r="R41" s="1862"/>
      <c r="S41" s="1862"/>
    </row>
    <row r="42" spans="1:20" ht="15" x14ac:dyDescent="0.3">
      <c r="B42" s="115"/>
      <c r="C42" s="115"/>
      <c r="D42" s="115"/>
      <c r="E42" s="115"/>
      <c r="F42" s="115"/>
      <c r="G42" s="115"/>
      <c r="H42" s="1051"/>
      <c r="I42" s="115"/>
      <c r="J42" s="115"/>
      <c r="K42" s="1051"/>
      <c r="L42" s="114"/>
      <c r="M42" s="114"/>
      <c r="N42" s="115"/>
      <c r="O42" s="115"/>
      <c r="Q42" s="115"/>
      <c r="R42" s="115"/>
      <c r="S42" s="115"/>
    </row>
    <row r="43" spans="1:20" ht="15" x14ac:dyDescent="0.3">
      <c r="B43" s="115"/>
      <c r="C43" s="115"/>
      <c r="D43" s="1688">
        <v>611</v>
      </c>
      <c r="E43" s="1673">
        <v>896.14</v>
      </c>
      <c r="F43" s="115"/>
      <c r="G43" s="115"/>
      <c r="H43" s="1051"/>
      <c r="I43" s="115"/>
      <c r="J43" s="115"/>
      <c r="K43" s="1051"/>
      <c r="L43" s="332"/>
      <c r="M43" s="114"/>
      <c r="N43" s="115"/>
      <c r="O43" s="1461"/>
      <c r="P43" s="115"/>
      <c r="Q43" s="114"/>
      <c r="R43" s="114"/>
      <c r="S43" s="115"/>
    </row>
    <row r="44" spans="1:20" ht="15" x14ac:dyDescent="0.3">
      <c r="B44" s="115"/>
      <c r="C44" s="115"/>
      <c r="D44" s="1688">
        <v>613</v>
      </c>
      <c r="E44" s="1673">
        <v>312.56</v>
      </c>
      <c r="F44" s="115"/>
      <c r="G44" s="115"/>
      <c r="H44" s="1051"/>
      <c r="I44" s="115"/>
      <c r="J44" s="115"/>
      <c r="K44" s="1051"/>
    </row>
    <row r="45" spans="1:20" ht="15" x14ac:dyDescent="0.3">
      <c r="B45" s="115"/>
      <c r="C45" s="115"/>
      <c r="D45" s="1688">
        <v>614</v>
      </c>
      <c r="E45" s="1673">
        <v>1648.42</v>
      </c>
      <c r="F45" s="115"/>
      <c r="G45" s="115"/>
      <c r="H45" s="1051"/>
      <c r="I45" s="115"/>
      <c r="J45" s="115"/>
      <c r="K45" s="1051"/>
    </row>
    <row r="46" spans="1:20" ht="15" x14ac:dyDescent="0.3">
      <c r="D46" s="1688">
        <v>617</v>
      </c>
      <c r="E46" s="1673">
        <v>191.38</v>
      </c>
    </row>
    <row r="47" spans="1:20" x14ac:dyDescent="0.2">
      <c r="D47" s="1662"/>
      <c r="E47" s="1673">
        <f>SUM(E43:E46)</f>
        <v>3048.5</v>
      </c>
    </row>
  </sheetData>
  <mergeCells count="8">
    <mergeCell ref="A41:G41"/>
    <mergeCell ref="I41:M41"/>
    <mergeCell ref="P41:S41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3"/>
  <sheetViews>
    <sheetView view="pageBreakPreview" topLeftCell="B74" zoomScale="80" zoomScaleNormal="55" zoomScaleSheetLayoutView="80" workbookViewId="0">
      <selection activeCell="Q92" sqref="Q92"/>
    </sheetView>
  </sheetViews>
  <sheetFormatPr baseColWidth="10" defaultColWidth="9.140625" defaultRowHeight="12.75" x14ac:dyDescent="0.2"/>
  <cols>
    <col min="1" max="1" width="5.85546875" customWidth="1"/>
    <col min="2" max="2" width="13.28515625" style="1" customWidth="1"/>
    <col min="3" max="3" width="15.5703125" customWidth="1"/>
    <col min="4" max="4" width="7.28515625" customWidth="1"/>
    <col min="5" max="5" width="9.2851562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50"/>
      <c r="C5" s="13"/>
      <c r="D5" s="13"/>
      <c r="F5" s="1"/>
    </row>
    <row r="6" spans="1:19" x14ac:dyDescent="0.2">
      <c r="B6" s="1550"/>
      <c r="C6" s="13"/>
      <c r="D6" s="13"/>
      <c r="F6" s="1"/>
    </row>
    <row r="7" spans="1:19" x14ac:dyDescent="0.2">
      <c r="B7" s="1550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67" t="s">
        <v>0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1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2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3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84" t="s">
        <v>1773</v>
      </c>
      <c r="B14" s="1884"/>
      <c r="C14" s="1884"/>
      <c r="D14" s="1884"/>
      <c r="E14" s="1884"/>
      <c r="F14" s="1884"/>
      <c r="G14" s="1884"/>
      <c r="H14" s="1884"/>
      <c r="I14" s="1884"/>
      <c r="J14" s="1884"/>
      <c r="K14" s="1884"/>
      <c r="L14" s="1884"/>
      <c r="M14" s="1884"/>
      <c r="N14" s="1884"/>
      <c r="O14" s="1884"/>
      <c r="P14" s="1884"/>
      <c r="Q14" s="1884"/>
      <c r="R14" s="1884"/>
      <c r="S14" s="1884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43"/>
      <c r="L15" s="84"/>
      <c r="M15" s="193"/>
      <c r="N15" s="193"/>
      <c r="O15" s="193"/>
      <c r="P15" s="193"/>
      <c r="Q15" s="193"/>
      <c r="R15" s="193"/>
      <c r="S15" s="193"/>
    </row>
    <row r="16" spans="1:19" ht="48" x14ac:dyDescent="0.2">
      <c r="A16" s="972" t="s">
        <v>4</v>
      </c>
      <c r="B16" s="972" t="s">
        <v>5</v>
      </c>
      <c r="C16" s="1054" t="s">
        <v>6</v>
      </c>
      <c r="D16" s="1055" t="s">
        <v>7</v>
      </c>
      <c r="E16" s="1055" t="s">
        <v>1614</v>
      </c>
      <c r="F16" s="972" t="s">
        <v>9</v>
      </c>
      <c r="G16" s="972" t="s">
        <v>10</v>
      </c>
      <c r="H16" s="972" t="s">
        <v>11</v>
      </c>
      <c r="I16" s="972" t="s">
        <v>12</v>
      </c>
      <c r="J16" s="972" t="s">
        <v>13</v>
      </c>
      <c r="K16" s="1056" t="s">
        <v>820</v>
      </c>
      <c r="L16" s="1056" t="s">
        <v>1615</v>
      </c>
      <c r="M16" s="1059" t="s">
        <v>1618</v>
      </c>
      <c r="N16" s="1060" t="s">
        <v>1617</v>
      </c>
      <c r="O16" s="1060" t="s">
        <v>1616</v>
      </c>
      <c r="P16" s="1061" t="s">
        <v>1620</v>
      </c>
      <c r="Q16" s="1060" t="s">
        <v>1619</v>
      </c>
      <c r="R16" s="1061" t="s">
        <v>1735</v>
      </c>
      <c r="S16" s="1061" t="s">
        <v>1621</v>
      </c>
    </row>
    <row r="17" spans="1:19" ht="15.75" x14ac:dyDescent="0.25">
      <c r="A17" s="795">
        <v>1</v>
      </c>
      <c r="B17" s="795">
        <v>2</v>
      </c>
      <c r="C17" s="798">
        <v>3</v>
      </c>
      <c r="D17" s="798">
        <v>4</v>
      </c>
      <c r="E17" s="798">
        <v>5</v>
      </c>
      <c r="F17" s="795">
        <v>6</v>
      </c>
      <c r="G17" s="795">
        <v>7</v>
      </c>
      <c r="H17" s="982">
        <v>8</v>
      </c>
      <c r="I17" s="795">
        <v>9</v>
      </c>
      <c r="J17" s="795">
        <v>10</v>
      </c>
      <c r="K17" s="982">
        <v>11</v>
      </c>
      <c r="L17" s="795">
        <v>12</v>
      </c>
      <c r="M17" s="795">
        <v>13</v>
      </c>
      <c r="N17" s="795">
        <v>14</v>
      </c>
      <c r="O17" s="795">
        <v>15</v>
      </c>
      <c r="P17" s="795">
        <v>16</v>
      </c>
      <c r="Q17" s="795">
        <v>17</v>
      </c>
      <c r="R17" s="795">
        <v>18</v>
      </c>
      <c r="S17" s="795">
        <v>19</v>
      </c>
    </row>
    <row r="18" spans="1:19" ht="15.75" x14ac:dyDescent="0.25">
      <c r="A18" s="795">
        <v>1</v>
      </c>
      <c r="B18" s="800">
        <v>41521</v>
      </c>
      <c r="C18" s="992" t="s">
        <v>371</v>
      </c>
      <c r="D18" s="851">
        <v>61</v>
      </c>
      <c r="E18" s="840">
        <v>617</v>
      </c>
      <c r="F18" s="993"/>
      <c r="G18" s="797">
        <v>1</v>
      </c>
      <c r="H18" s="984" t="s">
        <v>915</v>
      </c>
      <c r="I18" s="797"/>
      <c r="J18" s="797"/>
      <c r="K18" s="986" t="s">
        <v>1577</v>
      </c>
      <c r="L18" s="922">
        <v>15200</v>
      </c>
      <c r="M18" s="797">
        <v>5</v>
      </c>
      <c r="N18" s="805">
        <f>IF(M18=0,"N/A",+L18/M18)</f>
        <v>3040</v>
      </c>
      <c r="O18" s="805">
        <f>IF(M18=0,"N/A",+N18/12)</f>
        <v>253.33333333333334</v>
      </c>
      <c r="P18" s="806">
        <v>3</v>
      </c>
      <c r="Q18" s="806">
        <v>7</v>
      </c>
      <c r="R18" s="805">
        <f>IF(M18=0,"N/A",+N18*P18+O18*Q18)</f>
        <v>10893.333333333334</v>
      </c>
      <c r="S18" s="805">
        <f t="shared" ref="S18:S49" si="0">IF(M18=0,"N/A",+L18-R18)</f>
        <v>4306.6666666666661</v>
      </c>
    </row>
    <row r="19" spans="1:19" ht="15.75" x14ac:dyDescent="0.25">
      <c r="A19" s="795">
        <v>2</v>
      </c>
      <c r="B19" s="814">
        <v>41262</v>
      </c>
      <c r="C19" s="851" t="s">
        <v>371</v>
      </c>
      <c r="D19" s="851">
        <v>61</v>
      </c>
      <c r="E19" s="801">
        <v>619</v>
      </c>
      <c r="F19" s="801"/>
      <c r="G19" s="801">
        <v>2</v>
      </c>
      <c r="H19" s="984" t="s">
        <v>843</v>
      </c>
      <c r="I19" s="801"/>
      <c r="J19" s="801"/>
      <c r="K19" s="986" t="s">
        <v>1577</v>
      </c>
      <c r="L19" s="815">
        <v>4221</v>
      </c>
      <c r="M19" s="804">
        <v>10</v>
      </c>
      <c r="N19" s="805">
        <f>IF(M19=0,"N/A",+L19/M19)</f>
        <v>422.1</v>
      </c>
      <c r="O19" s="805">
        <f>IF(M19=0,"N/A",+N19/12)</f>
        <v>35.175000000000004</v>
      </c>
      <c r="P19" s="806">
        <v>4</v>
      </c>
      <c r="Q19" s="806">
        <v>4</v>
      </c>
      <c r="R19" s="805">
        <f>IF(M19=0,"N/A",+N19*P19+O19*Q19)</f>
        <v>1829.1000000000001</v>
      </c>
      <c r="S19" s="805">
        <f t="shared" si="0"/>
        <v>2391.8999999999996</v>
      </c>
    </row>
    <row r="20" spans="1:19" ht="30" customHeight="1" x14ac:dyDescent="0.25">
      <c r="A20" s="795">
        <v>3</v>
      </c>
      <c r="B20" s="814">
        <v>42275</v>
      </c>
      <c r="C20" s="851" t="s">
        <v>371</v>
      </c>
      <c r="D20" s="851">
        <v>61</v>
      </c>
      <c r="E20" s="801" t="s">
        <v>1106</v>
      </c>
      <c r="F20" s="801"/>
      <c r="G20" s="801">
        <v>1</v>
      </c>
      <c r="H20" s="984" t="s">
        <v>1308</v>
      </c>
      <c r="I20" s="801"/>
      <c r="J20" s="801" t="s">
        <v>1309</v>
      </c>
      <c r="K20" s="986" t="s">
        <v>1577</v>
      </c>
      <c r="L20" s="815">
        <v>3545.01</v>
      </c>
      <c r="M20" s="804">
        <v>3</v>
      </c>
      <c r="N20" s="805">
        <v>1181.67</v>
      </c>
      <c r="O20" s="805">
        <v>98.47</v>
      </c>
      <c r="P20" s="806">
        <v>1</v>
      </c>
      <c r="Q20" s="806">
        <v>7</v>
      </c>
      <c r="R20" s="805">
        <f t="shared" ref="R20:R26" si="1">+N20</f>
        <v>1181.67</v>
      </c>
      <c r="S20" s="805">
        <f t="shared" si="0"/>
        <v>2363.34</v>
      </c>
    </row>
    <row r="21" spans="1:19" ht="15.75" x14ac:dyDescent="0.25">
      <c r="A21" s="795">
        <v>4</v>
      </c>
      <c r="B21" s="814">
        <v>42275</v>
      </c>
      <c r="C21" s="851" t="s">
        <v>371</v>
      </c>
      <c r="D21" s="851">
        <v>61</v>
      </c>
      <c r="E21" s="801" t="s">
        <v>1106</v>
      </c>
      <c r="F21" s="801"/>
      <c r="G21" s="801">
        <v>1</v>
      </c>
      <c r="H21" s="984" t="s">
        <v>524</v>
      </c>
      <c r="I21" s="801"/>
      <c r="J21" s="801" t="s">
        <v>1310</v>
      </c>
      <c r="K21" s="986" t="s">
        <v>1577</v>
      </c>
      <c r="L21" s="815">
        <v>25477</v>
      </c>
      <c r="M21" s="804">
        <v>3</v>
      </c>
      <c r="N21" s="805">
        <v>8492.33</v>
      </c>
      <c r="O21" s="805">
        <v>707.69</v>
      </c>
      <c r="P21" s="806">
        <v>1</v>
      </c>
      <c r="Q21" s="806">
        <v>7</v>
      </c>
      <c r="R21" s="805">
        <f t="shared" si="1"/>
        <v>8492.33</v>
      </c>
      <c r="S21" s="805">
        <f t="shared" si="0"/>
        <v>16984.669999999998</v>
      </c>
    </row>
    <row r="22" spans="1:19" ht="15.75" x14ac:dyDescent="0.25">
      <c r="A22" s="795">
        <v>5</v>
      </c>
      <c r="B22" s="814">
        <v>42275</v>
      </c>
      <c r="C22" s="851" t="s">
        <v>371</v>
      </c>
      <c r="D22" s="851">
        <v>61</v>
      </c>
      <c r="E22" s="801" t="s">
        <v>1106</v>
      </c>
      <c r="F22" s="801"/>
      <c r="G22" s="801">
        <v>5</v>
      </c>
      <c r="H22" s="984" t="s">
        <v>932</v>
      </c>
      <c r="I22" s="801"/>
      <c r="J22" s="801" t="s">
        <v>28</v>
      </c>
      <c r="K22" s="986" t="s">
        <v>1634</v>
      </c>
      <c r="L22" s="815">
        <v>24096</v>
      </c>
      <c r="M22" s="804">
        <v>5</v>
      </c>
      <c r="N22" s="805">
        <v>4819.2</v>
      </c>
      <c r="O22" s="805">
        <v>401.6</v>
      </c>
      <c r="P22" s="806">
        <v>1</v>
      </c>
      <c r="Q22" s="806">
        <v>7</v>
      </c>
      <c r="R22" s="805">
        <f t="shared" si="1"/>
        <v>4819.2</v>
      </c>
      <c r="S22" s="805">
        <f t="shared" si="0"/>
        <v>19276.8</v>
      </c>
    </row>
    <row r="23" spans="1:19" ht="15.75" x14ac:dyDescent="0.25">
      <c r="A23" s="795">
        <v>6</v>
      </c>
      <c r="B23" s="814">
        <v>42276</v>
      </c>
      <c r="C23" s="851" t="s">
        <v>371</v>
      </c>
      <c r="D23" s="851">
        <v>61</v>
      </c>
      <c r="E23" s="801" t="s">
        <v>1106</v>
      </c>
      <c r="F23" s="801"/>
      <c r="G23" s="801">
        <v>5</v>
      </c>
      <c r="H23" s="984" t="s">
        <v>30</v>
      </c>
      <c r="I23" s="801"/>
      <c r="J23" s="801" t="s">
        <v>129</v>
      </c>
      <c r="K23" s="986" t="s">
        <v>1634</v>
      </c>
      <c r="L23" s="815">
        <v>16170.06</v>
      </c>
      <c r="M23" s="804">
        <v>3</v>
      </c>
      <c r="N23" s="805">
        <v>5390.02</v>
      </c>
      <c r="O23" s="805">
        <v>449.17</v>
      </c>
      <c r="P23" s="806">
        <v>1</v>
      </c>
      <c r="Q23" s="806">
        <v>7</v>
      </c>
      <c r="R23" s="805">
        <f t="shared" si="1"/>
        <v>5390.02</v>
      </c>
      <c r="S23" s="805">
        <f t="shared" si="0"/>
        <v>10780.039999999999</v>
      </c>
    </row>
    <row r="24" spans="1:19" ht="30.75" customHeight="1" x14ac:dyDescent="0.25">
      <c r="A24" s="795">
        <v>7</v>
      </c>
      <c r="B24" s="814">
        <v>42275</v>
      </c>
      <c r="C24" s="851" t="s">
        <v>371</v>
      </c>
      <c r="D24" s="851">
        <v>61</v>
      </c>
      <c r="E24" s="801" t="s">
        <v>1106</v>
      </c>
      <c r="F24" s="801"/>
      <c r="G24" s="801">
        <v>1</v>
      </c>
      <c r="H24" s="984" t="s">
        <v>1311</v>
      </c>
      <c r="I24" s="1037"/>
      <c r="J24" s="801"/>
      <c r="K24" s="986" t="s">
        <v>1634</v>
      </c>
      <c r="L24" s="815">
        <v>26441.99</v>
      </c>
      <c r="M24" s="804">
        <v>5</v>
      </c>
      <c r="N24" s="805">
        <v>5288.4</v>
      </c>
      <c r="O24" s="805">
        <v>440.7</v>
      </c>
      <c r="P24" s="806">
        <v>1</v>
      </c>
      <c r="Q24" s="806">
        <v>7</v>
      </c>
      <c r="R24" s="805">
        <f t="shared" si="1"/>
        <v>5288.4</v>
      </c>
      <c r="S24" s="805">
        <f t="shared" si="0"/>
        <v>21153.590000000004</v>
      </c>
    </row>
    <row r="25" spans="1:19" ht="33" customHeight="1" x14ac:dyDescent="0.25">
      <c r="A25" s="795">
        <v>8</v>
      </c>
      <c r="B25" s="814">
        <v>42275</v>
      </c>
      <c r="C25" s="851" t="s">
        <v>371</v>
      </c>
      <c r="D25" s="851">
        <v>61</v>
      </c>
      <c r="E25" s="801" t="s">
        <v>1106</v>
      </c>
      <c r="F25" s="801"/>
      <c r="G25" s="801">
        <v>1</v>
      </c>
      <c r="H25" s="984" t="s">
        <v>1312</v>
      </c>
      <c r="I25" s="801"/>
      <c r="J25" s="801"/>
      <c r="K25" s="986" t="s">
        <v>1634</v>
      </c>
      <c r="L25" s="815">
        <v>1614</v>
      </c>
      <c r="M25" s="804">
        <v>10</v>
      </c>
      <c r="N25" s="805">
        <v>161.4</v>
      </c>
      <c r="O25" s="805">
        <v>13.45</v>
      </c>
      <c r="P25" s="806">
        <v>1</v>
      </c>
      <c r="Q25" s="806">
        <v>7</v>
      </c>
      <c r="R25" s="805">
        <f t="shared" si="1"/>
        <v>161.4</v>
      </c>
      <c r="S25" s="805">
        <f t="shared" si="0"/>
        <v>1452.6</v>
      </c>
    </row>
    <row r="26" spans="1:19" ht="15.75" x14ac:dyDescent="0.25">
      <c r="A26" s="795">
        <v>9</v>
      </c>
      <c r="B26" s="814">
        <v>42275</v>
      </c>
      <c r="C26" s="851" t="s">
        <v>371</v>
      </c>
      <c r="D26" s="851">
        <v>61</v>
      </c>
      <c r="E26" s="801" t="s">
        <v>1106</v>
      </c>
      <c r="F26" s="801"/>
      <c r="G26" s="801">
        <v>5</v>
      </c>
      <c r="H26" s="984" t="s">
        <v>1313</v>
      </c>
      <c r="I26" s="801"/>
      <c r="J26" s="801"/>
      <c r="K26" s="986" t="s">
        <v>1577</v>
      </c>
      <c r="L26" s="815">
        <v>41436</v>
      </c>
      <c r="M26" s="804">
        <v>3</v>
      </c>
      <c r="N26" s="805">
        <v>13812</v>
      </c>
      <c r="O26" s="805">
        <v>1151</v>
      </c>
      <c r="P26" s="806">
        <v>1</v>
      </c>
      <c r="Q26" s="806">
        <v>7</v>
      </c>
      <c r="R26" s="805">
        <f t="shared" si="1"/>
        <v>13812</v>
      </c>
      <c r="S26" s="805">
        <f t="shared" si="0"/>
        <v>27624</v>
      </c>
    </row>
    <row r="27" spans="1:19" ht="15.75" x14ac:dyDescent="0.25">
      <c r="A27" s="795">
        <v>10</v>
      </c>
      <c r="B27" s="814">
        <v>42185</v>
      </c>
      <c r="C27" s="851" t="s">
        <v>371</v>
      </c>
      <c r="D27" s="851">
        <v>61</v>
      </c>
      <c r="E27" s="801" t="s">
        <v>1107</v>
      </c>
      <c r="F27" s="801"/>
      <c r="G27" s="801"/>
      <c r="H27" s="984" t="s">
        <v>1314</v>
      </c>
      <c r="I27" s="801"/>
      <c r="J27" s="801"/>
      <c r="K27" s="986" t="s">
        <v>1577</v>
      </c>
      <c r="L27" s="815">
        <v>23482</v>
      </c>
      <c r="M27" s="804">
        <v>10</v>
      </c>
      <c r="N27" s="805">
        <f>IF(M27=0,"N/A",+L27/M27)</f>
        <v>2348.1999999999998</v>
      </c>
      <c r="O27" s="805">
        <f>IF(M27=0,"N/A",+N27/12)</f>
        <v>195.68333333333331</v>
      </c>
      <c r="P27" s="806">
        <v>1</v>
      </c>
      <c r="Q27" s="806">
        <v>10</v>
      </c>
      <c r="R27" s="805">
        <f>IF(M27=0,"N/A",+N27*P27+O27*Q27)</f>
        <v>4305.0333333333328</v>
      </c>
      <c r="S27" s="805">
        <f t="shared" si="0"/>
        <v>19176.966666666667</v>
      </c>
    </row>
    <row r="28" spans="1:19" ht="15.75" x14ac:dyDescent="0.25">
      <c r="A28" s="795">
        <v>11</v>
      </c>
      <c r="B28" s="814">
        <v>42185</v>
      </c>
      <c r="C28" s="851" t="s">
        <v>371</v>
      </c>
      <c r="D28" s="851">
        <v>61</v>
      </c>
      <c r="E28" s="801" t="s">
        <v>1107</v>
      </c>
      <c r="F28" s="801"/>
      <c r="G28" s="801">
        <v>1</v>
      </c>
      <c r="H28" s="984" t="s">
        <v>1152</v>
      </c>
      <c r="I28" s="801"/>
      <c r="J28" s="801"/>
      <c r="K28" s="986" t="s">
        <v>1577</v>
      </c>
      <c r="L28" s="815">
        <v>4838</v>
      </c>
      <c r="M28" s="804">
        <v>10</v>
      </c>
      <c r="N28" s="805">
        <f>IF(M28=0,"N/A",+L28/M28)</f>
        <v>483.8</v>
      </c>
      <c r="O28" s="805">
        <f>IF(M28=0,"N/A",+N28/12)</f>
        <v>40.31666666666667</v>
      </c>
      <c r="P28" s="806">
        <v>1</v>
      </c>
      <c r="Q28" s="806">
        <v>10</v>
      </c>
      <c r="R28" s="805"/>
      <c r="S28" s="805">
        <f t="shared" si="0"/>
        <v>4838</v>
      </c>
    </row>
    <row r="29" spans="1:19" ht="30.75" customHeight="1" x14ac:dyDescent="0.25">
      <c r="A29" s="795">
        <v>12</v>
      </c>
      <c r="B29" s="814">
        <v>42185</v>
      </c>
      <c r="C29" s="851" t="s">
        <v>371</v>
      </c>
      <c r="D29" s="851">
        <v>61</v>
      </c>
      <c r="E29" s="801" t="s">
        <v>1107</v>
      </c>
      <c r="F29" s="801"/>
      <c r="G29" s="801">
        <v>1</v>
      </c>
      <c r="H29" s="984" t="s">
        <v>1678</v>
      </c>
      <c r="I29" s="801"/>
      <c r="J29" s="801"/>
      <c r="K29" s="986" t="s">
        <v>1577</v>
      </c>
      <c r="L29" s="815">
        <v>6985.6</v>
      </c>
      <c r="M29" s="804">
        <v>10</v>
      </c>
      <c r="N29" s="805">
        <f>IF(M29=0,"N"/J30,+L29/M29)</f>
        <v>698.56000000000006</v>
      </c>
      <c r="O29" s="805">
        <f t="shared" ref="O29:O40" si="2">IF(M29=0,"N/A",+N29/12)</f>
        <v>58.213333333333338</v>
      </c>
      <c r="P29" s="806">
        <v>1</v>
      </c>
      <c r="Q29" s="806">
        <v>10</v>
      </c>
      <c r="R29" s="805">
        <f t="shared" ref="R29:R40" si="3">IF(M29=0,"N/A",+N29*P29+O29*Q29)</f>
        <v>1280.6933333333336</v>
      </c>
      <c r="S29" s="805">
        <f t="shared" si="0"/>
        <v>5704.9066666666668</v>
      </c>
    </row>
    <row r="30" spans="1:19" ht="32.25" customHeight="1" x14ac:dyDescent="0.25">
      <c r="A30" s="795">
        <v>13</v>
      </c>
      <c r="B30" s="814">
        <v>42185</v>
      </c>
      <c r="C30" s="851" t="s">
        <v>371</v>
      </c>
      <c r="D30" s="851">
        <v>61</v>
      </c>
      <c r="E30" s="801" t="s">
        <v>1107</v>
      </c>
      <c r="F30" s="801"/>
      <c r="G30" s="801">
        <v>6</v>
      </c>
      <c r="H30" s="984" t="s">
        <v>1316</v>
      </c>
      <c r="I30" s="801"/>
      <c r="J30" s="801"/>
      <c r="K30" s="986" t="s">
        <v>1577</v>
      </c>
      <c r="L30" s="815">
        <v>28426.2</v>
      </c>
      <c r="M30" s="804">
        <v>10</v>
      </c>
      <c r="N30" s="805">
        <f t="shared" ref="N30:N40" si="4">IF(M30=0,"N/A",+L30/M30)</f>
        <v>2842.62</v>
      </c>
      <c r="O30" s="805">
        <f t="shared" si="2"/>
        <v>236.88499999999999</v>
      </c>
      <c r="P30" s="806">
        <v>1</v>
      </c>
      <c r="Q30" s="806">
        <v>10</v>
      </c>
      <c r="R30" s="805">
        <f t="shared" si="3"/>
        <v>5211.4699999999993</v>
      </c>
      <c r="S30" s="805">
        <f t="shared" si="0"/>
        <v>23214.730000000003</v>
      </c>
    </row>
    <row r="31" spans="1:19" ht="33.75" customHeight="1" x14ac:dyDescent="0.25">
      <c r="A31" s="795">
        <v>14</v>
      </c>
      <c r="B31" s="814">
        <v>42185</v>
      </c>
      <c r="C31" s="851" t="s">
        <v>371</v>
      </c>
      <c r="D31" s="851">
        <v>61</v>
      </c>
      <c r="E31" s="801" t="s">
        <v>1107</v>
      </c>
      <c r="F31" s="801"/>
      <c r="G31" s="801">
        <v>2</v>
      </c>
      <c r="H31" s="984" t="s">
        <v>1317</v>
      </c>
      <c r="I31" s="801"/>
      <c r="J31" s="801"/>
      <c r="K31" s="986" t="s">
        <v>1577</v>
      </c>
      <c r="L31" s="815">
        <v>10667.2</v>
      </c>
      <c r="M31" s="804">
        <v>10</v>
      </c>
      <c r="N31" s="805">
        <f t="shared" si="4"/>
        <v>1066.72</v>
      </c>
      <c r="O31" s="805">
        <f t="shared" si="2"/>
        <v>88.893333333333331</v>
      </c>
      <c r="P31" s="806">
        <v>1</v>
      </c>
      <c r="Q31" s="806">
        <v>10</v>
      </c>
      <c r="R31" s="805">
        <f t="shared" si="3"/>
        <v>1955.6533333333332</v>
      </c>
      <c r="S31" s="805">
        <f t="shared" si="0"/>
        <v>8711.5466666666671</v>
      </c>
    </row>
    <row r="32" spans="1:19" ht="30" customHeight="1" x14ac:dyDescent="0.25">
      <c r="A32" s="795">
        <v>15</v>
      </c>
      <c r="B32" s="814">
        <v>42185</v>
      </c>
      <c r="C32" s="851" t="s">
        <v>371</v>
      </c>
      <c r="D32" s="851">
        <v>61</v>
      </c>
      <c r="E32" s="801" t="s">
        <v>1107</v>
      </c>
      <c r="F32" s="801"/>
      <c r="G32" s="801">
        <v>1</v>
      </c>
      <c r="H32" s="984" t="s">
        <v>1318</v>
      </c>
      <c r="I32" s="801"/>
      <c r="J32" s="801"/>
      <c r="K32" s="986" t="s">
        <v>1577</v>
      </c>
      <c r="L32" s="815">
        <v>52982</v>
      </c>
      <c r="M32" s="804">
        <v>10</v>
      </c>
      <c r="N32" s="805">
        <f t="shared" si="4"/>
        <v>5298.2</v>
      </c>
      <c r="O32" s="805">
        <f t="shared" si="2"/>
        <v>441.51666666666665</v>
      </c>
      <c r="P32" s="806">
        <v>1</v>
      </c>
      <c r="Q32" s="806">
        <v>10</v>
      </c>
      <c r="R32" s="805">
        <f t="shared" si="3"/>
        <v>9713.366666666665</v>
      </c>
      <c r="S32" s="805">
        <f t="shared" si="0"/>
        <v>43268.633333333331</v>
      </c>
    </row>
    <row r="33" spans="1:19" ht="33" customHeight="1" x14ac:dyDescent="0.25">
      <c r="A33" s="795">
        <v>16</v>
      </c>
      <c r="B33" s="814">
        <v>42185</v>
      </c>
      <c r="C33" s="851" t="s">
        <v>371</v>
      </c>
      <c r="D33" s="851">
        <v>61</v>
      </c>
      <c r="E33" s="801" t="s">
        <v>1107</v>
      </c>
      <c r="F33" s="801"/>
      <c r="G33" s="801">
        <v>1</v>
      </c>
      <c r="H33" s="984" t="s">
        <v>1320</v>
      </c>
      <c r="I33" s="801"/>
      <c r="J33" s="801"/>
      <c r="K33" s="986" t="s">
        <v>1577</v>
      </c>
      <c r="L33" s="815">
        <v>5428</v>
      </c>
      <c r="M33" s="804">
        <v>10</v>
      </c>
      <c r="N33" s="805">
        <f t="shared" si="4"/>
        <v>542.79999999999995</v>
      </c>
      <c r="O33" s="805">
        <f t="shared" si="2"/>
        <v>45.233333333333327</v>
      </c>
      <c r="P33" s="806">
        <v>1</v>
      </c>
      <c r="Q33" s="806">
        <v>10</v>
      </c>
      <c r="R33" s="805">
        <f t="shared" si="3"/>
        <v>995.13333333333321</v>
      </c>
      <c r="S33" s="805">
        <f t="shared" si="0"/>
        <v>4432.8666666666668</v>
      </c>
    </row>
    <row r="34" spans="1:19" ht="33" customHeight="1" x14ac:dyDescent="0.25">
      <c r="A34" s="795">
        <v>17</v>
      </c>
      <c r="B34" s="814">
        <v>42185</v>
      </c>
      <c r="C34" s="851" t="s">
        <v>371</v>
      </c>
      <c r="D34" s="851">
        <v>61</v>
      </c>
      <c r="E34" s="801" t="s">
        <v>1107</v>
      </c>
      <c r="F34" s="801"/>
      <c r="G34" s="801">
        <v>1</v>
      </c>
      <c r="H34" s="984" t="s">
        <v>1321</v>
      </c>
      <c r="I34" s="801"/>
      <c r="J34" s="801"/>
      <c r="K34" s="986" t="s">
        <v>1577</v>
      </c>
      <c r="L34" s="815">
        <v>4897</v>
      </c>
      <c r="M34" s="804">
        <v>10</v>
      </c>
      <c r="N34" s="805">
        <f t="shared" si="4"/>
        <v>489.7</v>
      </c>
      <c r="O34" s="805">
        <f t="shared" si="2"/>
        <v>40.80833333333333</v>
      </c>
      <c r="P34" s="806">
        <v>1</v>
      </c>
      <c r="Q34" s="806">
        <v>10</v>
      </c>
      <c r="R34" s="805">
        <f t="shared" si="3"/>
        <v>897.7833333333333</v>
      </c>
      <c r="S34" s="805">
        <f t="shared" si="0"/>
        <v>3999.2166666666667</v>
      </c>
    </row>
    <row r="35" spans="1:19" ht="15.75" x14ac:dyDescent="0.25">
      <c r="A35" s="795">
        <v>18</v>
      </c>
      <c r="B35" s="814">
        <v>42185</v>
      </c>
      <c r="C35" s="851" t="s">
        <v>371</v>
      </c>
      <c r="D35" s="851">
        <v>61</v>
      </c>
      <c r="E35" s="801" t="s">
        <v>1107</v>
      </c>
      <c r="F35" s="801"/>
      <c r="G35" s="801">
        <v>1</v>
      </c>
      <c r="H35" s="984" t="s">
        <v>233</v>
      </c>
      <c r="I35" s="801"/>
      <c r="J35" s="801"/>
      <c r="K35" s="986" t="s">
        <v>1577</v>
      </c>
      <c r="L35" s="815">
        <v>7670</v>
      </c>
      <c r="M35" s="804">
        <v>10</v>
      </c>
      <c r="N35" s="805">
        <f t="shared" si="4"/>
        <v>767</v>
      </c>
      <c r="O35" s="805">
        <f t="shared" si="2"/>
        <v>63.916666666666664</v>
      </c>
      <c r="P35" s="806">
        <v>1</v>
      </c>
      <c r="Q35" s="806">
        <v>10</v>
      </c>
      <c r="R35" s="805">
        <f t="shared" si="3"/>
        <v>1406.1666666666665</v>
      </c>
      <c r="S35" s="805">
        <f t="shared" si="0"/>
        <v>6263.8333333333339</v>
      </c>
    </row>
    <row r="36" spans="1:19" ht="31.5" x14ac:dyDescent="0.25">
      <c r="A36" s="795">
        <v>19</v>
      </c>
      <c r="B36" s="814">
        <v>42185</v>
      </c>
      <c r="C36" s="851" t="s">
        <v>371</v>
      </c>
      <c r="D36" s="851">
        <v>61</v>
      </c>
      <c r="E36" s="801" t="s">
        <v>1107</v>
      </c>
      <c r="F36" s="801"/>
      <c r="G36" s="801">
        <v>2</v>
      </c>
      <c r="H36" s="984" t="s">
        <v>1322</v>
      </c>
      <c r="I36" s="801"/>
      <c r="J36" s="801"/>
      <c r="K36" s="986" t="s">
        <v>1577</v>
      </c>
      <c r="L36" s="815">
        <v>2808.4</v>
      </c>
      <c r="M36" s="804">
        <v>10</v>
      </c>
      <c r="N36" s="805">
        <f t="shared" si="4"/>
        <v>280.84000000000003</v>
      </c>
      <c r="O36" s="805">
        <f t="shared" si="2"/>
        <v>23.403333333333336</v>
      </c>
      <c r="P36" s="806">
        <v>1</v>
      </c>
      <c r="Q36" s="806">
        <v>10</v>
      </c>
      <c r="R36" s="805">
        <f t="shared" si="3"/>
        <v>514.87333333333345</v>
      </c>
      <c r="S36" s="805">
        <f t="shared" si="0"/>
        <v>2293.5266666666666</v>
      </c>
    </row>
    <row r="37" spans="1:19" ht="15.75" x14ac:dyDescent="0.25">
      <c r="A37" s="795">
        <v>20</v>
      </c>
      <c r="B37" s="814">
        <v>42185</v>
      </c>
      <c r="C37" s="851" t="s">
        <v>371</v>
      </c>
      <c r="D37" s="851">
        <v>61</v>
      </c>
      <c r="E37" s="801" t="s">
        <v>1107</v>
      </c>
      <c r="F37" s="801"/>
      <c r="G37" s="801">
        <v>1</v>
      </c>
      <c r="H37" s="984" t="s">
        <v>39</v>
      </c>
      <c r="I37" s="801"/>
      <c r="J37" s="801"/>
      <c r="K37" s="986" t="s">
        <v>1577</v>
      </c>
      <c r="L37" s="815">
        <v>4956</v>
      </c>
      <c r="M37" s="804">
        <v>10</v>
      </c>
      <c r="N37" s="805">
        <f t="shared" si="4"/>
        <v>495.6</v>
      </c>
      <c r="O37" s="805">
        <f t="shared" si="2"/>
        <v>41.300000000000004</v>
      </c>
      <c r="P37" s="806">
        <v>1</v>
      </c>
      <c r="Q37" s="806">
        <v>10</v>
      </c>
      <c r="R37" s="805">
        <f t="shared" si="3"/>
        <v>908.60000000000014</v>
      </c>
      <c r="S37" s="805">
        <f t="shared" si="0"/>
        <v>4047.3999999999996</v>
      </c>
    </row>
    <row r="38" spans="1:19" ht="30.75" customHeight="1" x14ac:dyDescent="0.25">
      <c r="A38" s="795">
        <v>21</v>
      </c>
      <c r="B38" s="814">
        <v>42185</v>
      </c>
      <c r="C38" s="851" t="s">
        <v>371</v>
      </c>
      <c r="D38" s="851">
        <v>61</v>
      </c>
      <c r="E38" s="801" t="s">
        <v>1107</v>
      </c>
      <c r="F38" s="801"/>
      <c r="G38" s="801">
        <v>23</v>
      </c>
      <c r="H38" s="984" t="s">
        <v>1323</v>
      </c>
      <c r="I38" s="801"/>
      <c r="J38" s="801"/>
      <c r="K38" s="986" t="s">
        <v>1577</v>
      </c>
      <c r="L38" s="815">
        <v>77756.100000000006</v>
      </c>
      <c r="M38" s="804">
        <v>10</v>
      </c>
      <c r="N38" s="805">
        <f t="shared" si="4"/>
        <v>7775.6100000000006</v>
      </c>
      <c r="O38" s="805">
        <f t="shared" si="2"/>
        <v>647.96750000000009</v>
      </c>
      <c r="P38" s="806">
        <v>1</v>
      </c>
      <c r="Q38" s="806">
        <v>10</v>
      </c>
      <c r="R38" s="805">
        <f t="shared" si="3"/>
        <v>14255.285000000002</v>
      </c>
      <c r="S38" s="805">
        <f t="shared" si="0"/>
        <v>63500.815000000002</v>
      </c>
    </row>
    <row r="39" spans="1:19" ht="30" customHeight="1" x14ac:dyDescent="0.25">
      <c r="A39" s="795">
        <v>22</v>
      </c>
      <c r="B39" s="814">
        <v>42185</v>
      </c>
      <c r="C39" s="851" t="s">
        <v>371</v>
      </c>
      <c r="D39" s="851">
        <v>61</v>
      </c>
      <c r="E39" s="801" t="s">
        <v>1107</v>
      </c>
      <c r="F39" s="801"/>
      <c r="G39" s="801">
        <v>4</v>
      </c>
      <c r="H39" s="984" t="s">
        <v>1324</v>
      </c>
      <c r="I39" s="801"/>
      <c r="J39" s="801"/>
      <c r="K39" s="986" t="s">
        <v>1577</v>
      </c>
      <c r="L39" s="815">
        <v>16048</v>
      </c>
      <c r="M39" s="804">
        <v>10</v>
      </c>
      <c r="N39" s="805">
        <f t="shared" si="4"/>
        <v>1604.8</v>
      </c>
      <c r="O39" s="805">
        <f t="shared" si="2"/>
        <v>133.73333333333332</v>
      </c>
      <c r="P39" s="806">
        <v>1</v>
      </c>
      <c r="Q39" s="806">
        <v>10</v>
      </c>
      <c r="R39" s="805">
        <f t="shared" si="3"/>
        <v>2942.1333333333332</v>
      </c>
      <c r="S39" s="805">
        <f t="shared" si="0"/>
        <v>13105.866666666667</v>
      </c>
    </row>
    <row r="40" spans="1:19" ht="32.25" customHeight="1" x14ac:dyDescent="0.25">
      <c r="A40" s="795">
        <v>23</v>
      </c>
      <c r="B40" s="814">
        <v>42041</v>
      </c>
      <c r="C40" s="851" t="s">
        <v>371</v>
      </c>
      <c r="D40" s="851">
        <v>61</v>
      </c>
      <c r="E40" s="801" t="s">
        <v>1107</v>
      </c>
      <c r="F40" s="801"/>
      <c r="G40" s="801">
        <v>1</v>
      </c>
      <c r="H40" s="984" t="s">
        <v>1325</v>
      </c>
      <c r="I40" s="801"/>
      <c r="J40" s="801"/>
      <c r="K40" s="986" t="s">
        <v>1577</v>
      </c>
      <c r="L40" s="815">
        <v>972925.8</v>
      </c>
      <c r="M40" s="804">
        <v>10</v>
      </c>
      <c r="N40" s="805">
        <f t="shared" si="4"/>
        <v>97292.58</v>
      </c>
      <c r="O40" s="805">
        <f t="shared" si="2"/>
        <v>8107.7150000000001</v>
      </c>
      <c r="P40" s="806">
        <v>2</v>
      </c>
      <c r="Q40" s="806">
        <v>2</v>
      </c>
      <c r="R40" s="805">
        <f t="shared" si="3"/>
        <v>210800.59</v>
      </c>
      <c r="S40" s="805">
        <f t="shared" si="0"/>
        <v>762125.21000000008</v>
      </c>
    </row>
    <row r="41" spans="1:19" ht="47.25" x14ac:dyDescent="0.25">
      <c r="A41" s="795">
        <v>24</v>
      </c>
      <c r="B41" s="814">
        <v>42335</v>
      </c>
      <c r="C41" s="851" t="s">
        <v>371</v>
      </c>
      <c r="D41" s="851">
        <v>61</v>
      </c>
      <c r="E41" s="801" t="s">
        <v>1107</v>
      </c>
      <c r="F41" s="801"/>
      <c r="G41" s="801">
        <v>16</v>
      </c>
      <c r="H41" s="984" t="s">
        <v>1247</v>
      </c>
      <c r="I41" s="801"/>
      <c r="J41" s="801"/>
      <c r="K41" s="986" t="s">
        <v>1679</v>
      </c>
      <c r="L41" s="815">
        <v>124608</v>
      </c>
      <c r="M41" s="804">
        <v>10</v>
      </c>
      <c r="N41" s="805">
        <f t="shared" ref="N41:N90" si="5">IF(M41=0,"N/A",+L41/M41)</f>
        <v>12460.8</v>
      </c>
      <c r="O41" s="805">
        <f t="shared" ref="O41:O90" si="6">IF(M41=0,"N/A",+N41/12)</f>
        <v>1038.3999999999999</v>
      </c>
      <c r="P41" s="806">
        <v>1</v>
      </c>
      <c r="Q41" s="806">
        <v>5</v>
      </c>
      <c r="R41" s="805">
        <f t="shared" ref="R41:R90" si="7">IF(M41=0,"N/A",+N41*P41+O41*Q41)</f>
        <v>17652.8</v>
      </c>
      <c r="S41" s="805">
        <f t="shared" si="0"/>
        <v>106955.2</v>
      </c>
    </row>
    <row r="42" spans="1:19" ht="31.5" x14ac:dyDescent="0.25">
      <c r="A42" s="795">
        <v>25</v>
      </c>
      <c r="B42" s="814">
        <v>42265</v>
      </c>
      <c r="C42" s="851" t="s">
        <v>371</v>
      </c>
      <c r="D42" s="851">
        <v>61</v>
      </c>
      <c r="E42" s="801" t="s">
        <v>1106</v>
      </c>
      <c r="F42" s="801"/>
      <c r="G42" s="801">
        <v>2</v>
      </c>
      <c r="H42" s="984" t="s">
        <v>1248</v>
      </c>
      <c r="I42" s="801"/>
      <c r="J42" s="801"/>
      <c r="K42" s="986" t="s">
        <v>1577</v>
      </c>
      <c r="L42" s="815">
        <v>15229.08</v>
      </c>
      <c r="M42" s="804">
        <v>10</v>
      </c>
      <c r="N42" s="805">
        <f t="shared" si="5"/>
        <v>1522.9079999999999</v>
      </c>
      <c r="O42" s="805">
        <f t="shared" si="6"/>
        <v>126.90899999999999</v>
      </c>
      <c r="P42" s="806">
        <v>1</v>
      </c>
      <c r="Q42" s="806">
        <v>7</v>
      </c>
      <c r="R42" s="805">
        <f t="shared" si="7"/>
        <v>2411.2709999999997</v>
      </c>
      <c r="S42" s="805">
        <f t="shared" si="0"/>
        <v>12817.809000000001</v>
      </c>
    </row>
    <row r="43" spans="1:19" ht="31.5" x14ac:dyDescent="0.25">
      <c r="A43" s="795">
        <v>26</v>
      </c>
      <c r="B43" s="814">
        <v>42227</v>
      </c>
      <c r="C43" s="851" t="s">
        <v>371</v>
      </c>
      <c r="D43" s="851">
        <v>61</v>
      </c>
      <c r="E43" s="801" t="s">
        <v>1249</v>
      </c>
      <c r="F43" s="801"/>
      <c r="G43" s="801">
        <v>1</v>
      </c>
      <c r="H43" s="984" t="s">
        <v>1250</v>
      </c>
      <c r="I43" s="801"/>
      <c r="J43" s="801" t="s">
        <v>1251</v>
      </c>
      <c r="K43" s="986" t="s">
        <v>1577</v>
      </c>
      <c r="L43" s="815">
        <v>46000</v>
      </c>
      <c r="M43" s="804">
        <v>5</v>
      </c>
      <c r="N43" s="805">
        <f t="shared" si="5"/>
        <v>9200</v>
      </c>
      <c r="O43" s="805">
        <f t="shared" si="6"/>
        <v>766.66666666666663</v>
      </c>
      <c r="P43" s="806">
        <v>1</v>
      </c>
      <c r="Q43" s="806">
        <v>8</v>
      </c>
      <c r="R43" s="805">
        <f t="shared" si="7"/>
        <v>15333.333333333332</v>
      </c>
      <c r="S43" s="805">
        <f t="shared" si="0"/>
        <v>30666.666666666668</v>
      </c>
    </row>
    <row r="44" spans="1:19" ht="15.75" x14ac:dyDescent="0.25">
      <c r="A44" s="795">
        <v>27</v>
      </c>
      <c r="B44" s="814">
        <v>42227</v>
      </c>
      <c r="C44" s="851" t="s">
        <v>371</v>
      </c>
      <c r="D44" s="851">
        <v>61</v>
      </c>
      <c r="E44" s="801" t="s">
        <v>1249</v>
      </c>
      <c r="F44" s="801"/>
      <c r="G44" s="801">
        <v>4</v>
      </c>
      <c r="H44" s="984" t="s">
        <v>759</v>
      </c>
      <c r="I44" s="801"/>
      <c r="J44" s="801" t="s">
        <v>760</v>
      </c>
      <c r="K44" s="986" t="s">
        <v>1577</v>
      </c>
      <c r="L44" s="815">
        <v>51992.03</v>
      </c>
      <c r="M44" s="804">
        <v>5</v>
      </c>
      <c r="N44" s="805">
        <f t="shared" si="5"/>
        <v>10398.405999999999</v>
      </c>
      <c r="O44" s="805">
        <f t="shared" si="6"/>
        <v>866.53383333333329</v>
      </c>
      <c r="P44" s="806">
        <v>1</v>
      </c>
      <c r="Q44" s="806">
        <v>8</v>
      </c>
      <c r="R44" s="805">
        <f t="shared" si="7"/>
        <v>17330.676666666666</v>
      </c>
      <c r="S44" s="805">
        <f t="shared" si="0"/>
        <v>34661.353333333333</v>
      </c>
    </row>
    <row r="45" spans="1:19" ht="47.25" x14ac:dyDescent="0.25">
      <c r="A45" s="795">
        <v>28</v>
      </c>
      <c r="B45" s="814">
        <v>42348</v>
      </c>
      <c r="C45" s="851" t="s">
        <v>371</v>
      </c>
      <c r="D45" s="851">
        <v>61</v>
      </c>
      <c r="E45" s="801" t="s">
        <v>1108</v>
      </c>
      <c r="F45" s="801"/>
      <c r="G45" s="801">
        <v>4</v>
      </c>
      <c r="H45" s="984" t="s">
        <v>1252</v>
      </c>
      <c r="I45" s="801"/>
      <c r="J45" s="801" t="s">
        <v>240</v>
      </c>
      <c r="K45" s="986" t="s">
        <v>1577</v>
      </c>
      <c r="L45" s="815">
        <v>98000</v>
      </c>
      <c r="M45" s="804">
        <v>10</v>
      </c>
      <c r="N45" s="805">
        <f t="shared" si="5"/>
        <v>9800</v>
      </c>
      <c r="O45" s="1639">
        <f t="shared" si="6"/>
        <v>816.66666666666663</v>
      </c>
      <c r="P45" s="806">
        <v>1</v>
      </c>
      <c r="Q45" s="806">
        <v>4</v>
      </c>
      <c r="R45" s="805">
        <f t="shared" si="7"/>
        <v>13066.666666666666</v>
      </c>
      <c r="S45" s="805">
        <f t="shared" si="0"/>
        <v>84933.333333333328</v>
      </c>
    </row>
    <row r="46" spans="1:19" ht="30" customHeight="1" x14ac:dyDescent="0.25">
      <c r="A46" s="795">
        <v>29</v>
      </c>
      <c r="B46" s="814">
        <v>42265</v>
      </c>
      <c r="C46" s="851" t="s">
        <v>371</v>
      </c>
      <c r="D46" s="851">
        <v>61</v>
      </c>
      <c r="E46" s="801" t="s">
        <v>1107</v>
      </c>
      <c r="F46" s="801"/>
      <c r="G46" s="801">
        <v>1</v>
      </c>
      <c r="H46" s="984" t="s">
        <v>1253</v>
      </c>
      <c r="I46" s="801"/>
      <c r="J46" s="801"/>
      <c r="K46" s="986" t="s">
        <v>1577</v>
      </c>
      <c r="L46" s="815">
        <v>27505.8</v>
      </c>
      <c r="M46" s="804">
        <v>10</v>
      </c>
      <c r="N46" s="805">
        <f t="shared" si="5"/>
        <v>2750.58</v>
      </c>
      <c r="O46" s="805">
        <f>IF(M46=0,"N/A",+N46/12)</f>
        <v>229.215</v>
      </c>
      <c r="P46" s="806">
        <v>1</v>
      </c>
      <c r="Q46" s="806">
        <v>7</v>
      </c>
      <c r="R46" s="805">
        <f t="shared" si="7"/>
        <v>4355.085</v>
      </c>
      <c r="S46" s="805">
        <f t="shared" si="0"/>
        <v>23150.715</v>
      </c>
    </row>
    <row r="47" spans="1:19" ht="30" customHeight="1" x14ac:dyDescent="0.25">
      <c r="A47" s="795">
        <v>30</v>
      </c>
      <c r="B47" s="814">
        <v>42265</v>
      </c>
      <c r="C47" s="851" t="s">
        <v>371</v>
      </c>
      <c r="D47" s="851">
        <v>61</v>
      </c>
      <c r="E47" s="801" t="s">
        <v>1143</v>
      </c>
      <c r="F47" s="801"/>
      <c r="G47" s="801">
        <v>1</v>
      </c>
      <c r="H47" s="984" t="s">
        <v>1254</v>
      </c>
      <c r="I47" s="801"/>
      <c r="J47" s="801"/>
      <c r="K47" s="986" t="s">
        <v>1577</v>
      </c>
      <c r="L47" s="815">
        <v>38019.599999999999</v>
      </c>
      <c r="M47" s="804">
        <v>10</v>
      </c>
      <c r="N47" s="805">
        <f t="shared" si="5"/>
        <v>3801.96</v>
      </c>
      <c r="O47" s="805">
        <f t="shared" si="6"/>
        <v>316.83</v>
      </c>
      <c r="P47" s="806">
        <v>1</v>
      </c>
      <c r="Q47" s="806">
        <v>7</v>
      </c>
      <c r="R47" s="805">
        <f t="shared" si="7"/>
        <v>6019.77</v>
      </c>
      <c r="S47" s="805">
        <f t="shared" si="0"/>
        <v>31999.829999999998</v>
      </c>
    </row>
    <row r="48" spans="1:19" ht="31.5" x14ac:dyDescent="0.25">
      <c r="A48" s="795">
        <v>31</v>
      </c>
      <c r="B48" s="814">
        <v>42261</v>
      </c>
      <c r="C48" s="851" t="s">
        <v>371</v>
      </c>
      <c r="D48" s="851">
        <v>61</v>
      </c>
      <c r="E48" s="801" t="s">
        <v>1106</v>
      </c>
      <c r="F48" s="801"/>
      <c r="G48" s="801">
        <v>1</v>
      </c>
      <c r="H48" s="984" t="s">
        <v>1255</v>
      </c>
      <c r="I48" s="801"/>
      <c r="J48" s="801" t="s">
        <v>1256</v>
      </c>
      <c r="K48" s="986" t="s">
        <v>1577</v>
      </c>
      <c r="L48" s="815">
        <v>6844</v>
      </c>
      <c r="M48" s="804">
        <v>5</v>
      </c>
      <c r="N48" s="805">
        <f t="shared" si="5"/>
        <v>1368.8</v>
      </c>
      <c r="O48" s="805">
        <f t="shared" si="6"/>
        <v>114.06666666666666</v>
      </c>
      <c r="P48" s="806">
        <v>1</v>
      </c>
      <c r="Q48" s="806">
        <v>7</v>
      </c>
      <c r="R48" s="805">
        <f t="shared" si="7"/>
        <v>2167.2666666666664</v>
      </c>
      <c r="S48" s="805">
        <f t="shared" si="0"/>
        <v>4676.7333333333336</v>
      </c>
    </row>
    <row r="49" spans="1:19" ht="35.25" customHeight="1" x14ac:dyDescent="0.25">
      <c r="A49" s="795">
        <v>32</v>
      </c>
      <c r="B49" s="814">
        <v>42261</v>
      </c>
      <c r="C49" s="851" t="s">
        <v>371</v>
      </c>
      <c r="D49" s="851">
        <v>61</v>
      </c>
      <c r="E49" s="801" t="s">
        <v>1107</v>
      </c>
      <c r="F49" s="801"/>
      <c r="G49" s="801">
        <v>1</v>
      </c>
      <c r="H49" s="984" t="s">
        <v>1257</v>
      </c>
      <c r="I49" s="801"/>
      <c r="J49" s="801"/>
      <c r="K49" s="986" t="s">
        <v>1577</v>
      </c>
      <c r="L49" s="815">
        <v>10030</v>
      </c>
      <c r="M49" s="804">
        <v>10</v>
      </c>
      <c r="N49" s="805">
        <f t="shared" si="5"/>
        <v>1003</v>
      </c>
      <c r="O49" s="805">
        <f t="shared" si="6"/>
        <v>83.583333333333329</v>
      </c>
      <c r="P49" s="806">
        <v>1</v>
      </c>
      <c r="Q49" s="806">
        <v>7</v>
      </c>
      <c r="R49" s="805">
        <f t="shared" si="7"/>
        <v>1588.0833333333333</v>
      </c>
      <c r="S49" s="805">
        <f t="shared" si="0"/>
        <v>8441.9166666666661</v>
      </c>
    </row>
    <row r="50" spans="1:19" ht="47.25" x14ac:dyDescent="0.25">
      <c r="A50" s="795">
        <v>33</v>
      </c>
      <c r="B50" s="814">
        <v>42261</v>
      </c>
      <c r="C50" s="851" t="s">
        <v>371</v>
      </c>
      <c r="D50" s="851">
        <v>61</v>
      </c>
      <c r="E50" s="801" t="s">
        <v>1106</v>
      </c>
      <c r="F50" s="801"/>
      <c r="G50" s="801">
        <v>24</v>
      </c>
      <c r="H50" s="984" t="s">
        <v>1258</v>
      </c>
      <c r="I50" s="801"/>
      <c r="J50" s="801"/>
      <c r="K50" s="986" t="s">
        <v>1577</v>
      </c>
      <c r="L50" s="815">
        <v>184080</v>
      </c>
      <c r="M50" s="804">
        <v>5</v>
      </c>
      <c r="N50" s="805">
        <f t="shared" si="5"/>
        <v>36816</v>
      </c>
      <c r="O50" s="805">
        <f t="shared" si="6"/>
        <v>3068</v>
      </c>
      <c r="P50" s="806">
        <v>1</v>
      </c>
      <c r="Q50" s="806">
        <v>7</v>
      </c>
      <c r="R50" s="805">
        <f t="shared" si="7"/>
        <v>58292</v>
      </c>
      <c r="S50" s="805">
        <f t="shared" ref="S50:S81" si="8">IF(M50=0,"N/A",+L50-R50)</f>
        <v>125788</v>
      </c>
    </row>
    <row r="51" spans="1:19" ht="33" customHeight="1" x14ac:dyDescent="0.25">
      <c r="A51" s="795">
        <v>34</v>
      </c>
      <c r="B51" s="814">
        <v>42261</v>
      </c>
      <c r="C51" s="851" t="s">
        <v>371</v>
      </c>
      <c r="D51" s="851">
        <v>61</v>
      </c>
      <c r="E51" s="801" t="s">
        <v>1115</v>
      </c>
      <c r="F51" s="801"/>
      <c r="G51" s="801">
        <v>2</v>
      </c>
      <c r="H51" s="984" t="s">
        <v>1259</v>
      </c>
      <c r="I51" s="801"/>
      <c r="J51" s="801"/>
      <c r="K51" s="986" t="s">
        <v>1577</v>
      </c>
      <c r="L51" s="815">
        <v>82600</v>
      </c>
      <c r="M51" s="804">
        <v>5</v>
      </c>
      <c r="N51" s="805">
        <f t="shared" si="5"/>
        <v>16520</v>
      </c>
      <c r="O51" s="805">
        <f t="shared" si="6"/>
        <v>1376.6666666666667</v>
      </c>
      <c r="P51" s="806">
        <v>1</v>
      </c>
      <c r="Q51" s="806">
        <v>7</v>
      </c>
      <c r="R51" s="805">
        <f t="shared" si="7"/>
        <v>26156.666666666668</v>
      </c>
      <c r="S51" s="805">
        <f t="shared" si="8"/>
        <v>56443.333333333328</v>
      </c>
    </row>
    <row r="52" spans="1:19" ht="32.25" customHeight="1" x14ac:dyDescent="0.25">
      <c r="A52" s="795">
        <v>35</v>
      </c>
      <c r="B52" s="814">
        <v>42138</v>
      </c>
      <c r="C52" s="851" t="s">
        <v>371</v>
      </c>
      <c r="D52" s="851">
        <v>61</v>
      </c>
      <c r="E52" s="801" t="s">
        <v>1107</v>
      </c>
      <c r="F52" s="801"/>
      <c r="G52" s="801">
        <v>1</v>
      </c>
      <c r="H52" s="984" t="s">
        <v>1260</v>
      </c>
      <c r="I52" s="801"/>
      <c r="J52" s="801"/>
      <c r="K52" s="986" t="s">
        <v>1577</v>
      </c>
      <c r="L52" s="815">
        <v>6480.56</v>
      </c>
      <c r="M52" s="804">
        <v>10</v>
      </c>
      <c r="N52" s="805">
        <f t="shared" si="5"/>
        <v>648.05600000000004</v>
      </c>
      <c r="O52" s="805">
        <f t="shared" si="6"/>
        <v>54.004666666666672</v>
      </c>
      <c r="P52" s="806">
        <v>1</v>
      </c>
      <c r="Q52" s="806">
        <v>11</v>
      </c>
      <c r="R52" s="805">
        <f t="shared" si="7"/>
        <v>1242.1073333333334</v>
      </c>
      <c r="S52" s="805">
        <f t="shared" si="8"/>
        <v>5238.452666666667</v>
      </c>
    </row>
    <row r="53" spans="1:19" ht="30.75" customHeight="1" x14ac:dyDescent="0.25">
      <c r="A53" s="795">
        <v>36</v>
      </c>
      <c r="B53" s="814">
        <v>42138</v>
      </c>
      <c r="C53" s="851" t="s">
        <v>371</v>
      </c>
      <c r="D53" s="851">
        <v>61</v>
      </c>
      <c r="E53" s="801" t="s">
        <v>1107</v>
      </c>
      <c r="F53" s="801"/>
      <c r="G53" s="801">
        <v>1</v>
      </c>
      <c r="H53" s="984" t="s">
        <v>1261</v>
      </c>
      <c r="I53" s="801"/>
      <c r="J53" s="801"/>
      <c r="K53" s="986" t="s">
        <v>1577</v>
      </c>
      <c r="L53" s="815">
        <v>12272</v>
      </c>
      <c r="M53" s="804">
        <v>10</v>
      </c>
      <c r="N53" s="805">
        <f t="shared" si="5"/>
        <v>1227.2</v>
      </c>
      <c r="O53" s="805">
        <f t="shared" si="6"/>
        <v>102.26666666666667</v>
      </c>
      <c r="P53" s="806">
        <v>1</v>
      </c>
      <c r="Q53" s="806">
        <v>11</v>
      </c>
      <c r="R53" s="805">
        <f t="shared" si="7"/>
        <v>2352.1333333333332</v>
      </c>
      <c r="S53" s="805">
        <f t="shared" si="8"/>
        <v>9919.8666666666668</v>
      </c>
    </row>
    <row r="54" spans="1:19" ht="30" customHeight="1" x14ac:dyDescent="0.25">
      <c r="A54" s="795">
        <v>37</v>
      </c>
      <c r="B54" s="814">
        <v>41262</v>
      </c>
      <c r="C54" s="851" t="s">
        <v>371</v>
      </c>
      <c r="D54" s="851">
        <v>61</v>
      </c>
      <c r="E54" s="801">
        <v>619</v>
      </c>
      <c r="F54" s="801" t="s">
        <v>52</v>
      </c>
      <c r="G54" s="801">
        <v>2</v>
      </c>
      <c r="H54" s="984" t="s">
        <v>844</v>
      </c>
      <c r="I54" s="801"/>
      <c r="J54" s="801"/>
      <c r="K54" s="986" t="s">
        <v>1577</v>
      </c>
      <c r="L54" s="815">
        <v>16800</v>
      </c>
      <c r="M54" s="804">
        <v>10</v>
      </c>
      <c r="N54" s="805">
        <f t="shared" si="5"/>
        <v>1680</v>
      </c>
      <c r="O54" s="805">
        <f t="shared" si="6"/>
        <v>140</v>
      </c>
      <c r="P54" s="806">
        <v>4</v>
      </c>
      <c r="Q54" s="806">
        <v>4</v>
      </c>
      <c r="R54" s="805">
        <f t="shared" si="7"/>
        <v>7280</v>
      </c>
      <c r="S54" s="805">
        <f t="shared" si="8"/>
        <v>9520</v>
      </c>
    </row>
    <row r="55" spans="1:19" ht="15.75" x14ac:dyDescent="0.25">
      <c r="A55" s="795">
        <v>38</v>
      </c>
      <c r="B55" s="800">
        <v>41059</v>
      </c>
      <c r="C55" s="851" t="s">
        <v>371</v>
      </c>
      <c r="D55" s="851">
        <v>61</v>
      </c>
      <c r="E55" s="801">
        <v>617</v>
      </c>
      <c r="F55" s="797"/>
      <c r="G55" s="797">
        <v>1</v>
      </c>
      <c r="H55" s="990" t="s">
        <v>779</v>
      </c>
      <c r="I55" s="797"/>
      <c r="J55" s="801"/>
      <c r="K55" s="986" t="s">
        <v>1577</v>
      </c>
      <c r="L55" s="815">
        <v>5533.2</v>
      </c>
      <c r="M55" s="804">
        <v>10</v>
      </c>
      <c r="N55" s="805">
        <f t="shared" si="5"/>
        <v>553.31999999999994</v>
      </c>
      <c r="O55" s="805">
        <f t="shared" si="6"/>
        <v>46.109999999999992</v>
      </c>
      <c r="P55" s="806">
        <v>4</v>
      </c>
      <c r="Q55" s="806">
        <v>11</v>
      </c>
      <c r="R55" s="805">
        <f t="shared" si="7"/>
        <v>2720.49</v>
      </c>
      <c r="S55" s="805">
        <f t="shared" si="8"/>
        <v>2812.71</v>
      </c>
    </row>
    <row r="56" spans="1:19" ht="15.75" x14ac:dyDescent="0.25">
      <c r="A56" s="795">
        <v>39</v>
      </c>
      <c r="B56" s="814">
        <v>41059</v>
      </c>
      <c r="C56" s="851" t="s">
        <v>371</v>
      </c>
      <c r="D56" s="851">
        <v>61</v>
      </c>
      <c r="E56" s="801">
        <v>617</v>
      </c>
      <c r="F56" s="797"/>
      <c r="G56" s="797">
        <v>1</v>
      </c>
      <c r="H56" s="991" t="s">
        <v>782</v>
      </c>
      <c r="I56" s="797"/>
      <c r="J56" s="797" t="s">
        <v>19</v>
      </c>
      <c r="K56" s="986" t="s">
        <v>1577</v>
      </c>
      <c r="L56" s="803">
        <v>2939.99</v>
      </c>
      <c r="M56" s="804">
        <v>10</v>
      </c>
      <c r="N56" s="805">
        <f t="shared" si="5"/>
        <v>293.99899999999997</v>
      </c>
      <c r="O56" s="805">
        <f t="shared" si="6"/>
        <v>24.499916666666664</v>
      </c>
      <c r="P56" s="806">
        <v>4</v>
      </c>
      <c r="Q56" s="806">
        <v>11</v>
      </c>
      <c r="R56" s="805">
        <f t="shared" si="7"/>
        <v>1445.4950833333332</v>
      </c>
      <c r="S56" s="805">
        <f t="shared" si="8"/>
        <v>1494.4949166666665</v>
      </c>
    </row>
    <row r="57" spans="1:19" ht="30.75" customHeight="1" x14ac:dyDescent="0.25">
      <c r="A57" s="795">
        <v>40</v>
      </c>
      <c r="B57" s="814">
        <v>40925</v>
      </c>
      <c r="C57" s="851" t="s">
        <v>371</v>
      </c>
      <c r="D57" s="851">
        <v>61</v>
      </c>
      <c r="E57" s="801">
        <v>617</v>
      </c>
      <c r="F57" s="801"/>
      <c r="G57" s="801">
        <v>1</v>
      </c>
      <c r="H57" s="984" t="s">
        <v>758</v>
      </c>
      <c r="I57" s="801"/>
      <c r="J57" s="985" t="s">
        <v>761</v>
      </c>
      <c r="K57" s="986" t="s">
        <v>1577</v>
      </c>
      <c r="L57" s="815">
        <v>24071.05</v>
      </c>
      <c r="M57" s="804">
        <v>10</v>
      </c>
      <c r="N57" s="805">
        <f t="shared" si="5"/>
        <v>2407.105</v>
      </c>
      <c r="O57" s="805">
        <f t="shared" si="6"/>
        <v>200.59208333333333</v>
      </c>
      <c r="P57" s="806">
        <v>5</v>
      </c>
      <c r="Q57" s="806">
        <v>3</v>
      </c>
      <c r="R57" s="805">
        <f t="shared" si="7"/>
        <v>12637.30125</v>
      </c>
      <c r="S57" s="805">
        <f t="shared" si="8"/>
        <v>11433.748749999999</v>
      </c>
    </row>
    <row r="58" spans="1:19" ht="15.75" x14ac:dyDescent="0.25">
      <c r="A58" s="795">
        <v>41</v>
      </c>
      <c r="B58" s="814">
        <v>40925</v>
      </c>
      <c r="C58" s="851" t="s">
        <v>371</v>
      </c>
      <c r="D58" s="851">
        <v>61</v>
      </c>
      <c r="E58" s="801">
        <v>617</v>
      </c>
      <c r="F58" s="801"/>
      <c r="G58" s="801">
        <v>4</v>
      </c>
      <c r="H58" s="984" t="s">
        <v>759</v>
      </c>
      <c r="I58" s="801"/>
      <c r="J58" s="801" t="s">
        <v>760</v>
      </c>
      <c r="K58" s="986" t="s">
        <v>1577</v>
      </c>
      <c r="L58" s="815">
        <v>23780</v>
      </c>
      <c r="M58" s="804">
        <v>10</v>
      </c>
      <c r="N58" s="805">
        <f t="shared" si="5"/>
        <v>2378</v>
      </c>
      <c r="O58" s="805">
        <f t="shared" si="6"/>
        <v>198.16666666666666</v>
      </c>
      <c r="P58" s="806">
        <v>5</v>
      </c>
      <c r="Q58" s="806">
        <v>3</v>
      </c>
      <c r="R58" s="805">
        <f t="shared" si="7"/>
        <v>12484.5</v>
      </c>
      <c r="S58" s="805">
        <f t="shared" si="8"/>
        <v>11295.5</v>
      </c>
    </row>
    <row r="59" spans="1:19" ht="15.75" x14ac:dyDescent="0.25">
      <c r="A59" s="795">
        <v>42</v>
      </c>
      <c r="B59" s="814">
        <v>41262</v>
      </c>
      <c r="C59" s="851" t="s">
        <v>371</v>
      </c>
      <c r="D59" s="851">
        <v>61</v>
      </c>
      <c r="E59" s="801">
        <v>617</v>
      </c>
      <c r="F59" s="801"/>
      <c r="G59" s="801">
        <v>1</v>
      </c>
      <c r="H59" s="984" t="s">
        <v>846</v>
      </c>
      <c r="I59" s="801" t="s">
        <v>848</v>
      </c>
      <c r="J59" s="801" t="s">
        <v>847</v>
      </c>
      <c r="K59" s="986" t="s">
        <v>1577</v>
      </c>
      <c r="L59" s="815">
        <v>28299.200000000001</v>
      </c>
      <c r="M59" s="804">
        <v>10</v>
      </c>
      <c r="N59" s="805">
        <f t="shared" si="5"/>
        <v>2829.92</v>
      </c>
      <c r="O59" s="805">
        <f t="shared" si="6"/>
        <v>235.82666666666668</v>
      </c>
      <c r="P59" s="806">
        <v>4</v>
      </c>
      <c r="Q59" s="806">
        <v>4</v>
      </c>
      <c r="R59" s="805">
        <f t="shared" si="7"/>
        <v>12262.986666666668</v>
      </c>
      <c r="S59" s="805">
        <f t="shared" si="8"/>
        <v>16036.213333333333</v>
      </c>
    </row>
    <row r="60" spans="1:19" ht="31.5" x14ac:dyDescent="0.25">
      <c r="A60" s="795">
        <v>43</v>
      </c>
      <c r="B60" s="814">
        <v>41262</v>
      </c>
      <c r="C60" s="851" t="s">
        <v>371</v>
      </c>
      <c r="D60" s="851">
        <v>61</v>
      </c>
      <c r="E60" s="801">
        <v>617</v>
      </c>
      <c r="F60" s="801"/>
      <c r="G60" s="801">
        <v>1</v>
      </c>
      <c r="H60" s="984" t="s">
        <v>849</v>
      </c>
      <c r="I60" s="801" t="s">
        <v>851</v>
      </c>
      <c r="J60" s="801" t="s">
        <v>850</v>
      </c>
      <c r="K60" s="986" t="s">
        <v>1577</v>
      </c>
      <c r="L60" s="815">
        <v>2227.5</v>
      </c>
      <c r="M60" s="804">
        <v>10</v>
      </c>
      <c r="N60" s="805">
        <f>IF(M60=0,"N/A",+L60/M60)</f>
        <v>222.75</v>
      </c>
      <c r="O60" s="805">
        <f>IF(M60=0,"N/A",+N60/12)</f>
        <v>18.5625</v>
      </c>
      <c r="P60" s="806">
        <v>4</v>
      </c>
      <c r="Q60" s="806">
        <v>4</v>
      </c>
      <c r="R60" s="805">
        <f>IF(M60=0,"N/A",+N60*P60+O60*Q60)</f>
        <v>965.25</v>
      </c>
      <c r="S60" s="805">
        <f t="shared" si="8"/>
        <v>1262.25</v>
      </c>
    </row>
    <row r="61" spans="1:19" ht="15.75" x14ac:dyDescent="0.25">
      <c r="A61" s="795">
        <v>44</v>
      </c>
      <c r="B61" s="800">
        <v>40504</v>
      </c>
      <c r="C61" s="851" t="s">
        <v>371</v>
      </c>
      <c r="D61" s="851">
        <v>61</v>
      </c>
      <c r="E61" s="801">
        <v>617</v>
      </c>
      <c r="F61" s="797"/>
      <c r="G61" s="797">
        <v>2</v>
      </c>
      <c r="H61" s="990" t="s">
        <v>749</v>
      </c>
      <c r="I61" s="797"/>
      <c r="J61" s="797"/>
      <c r="K61" s="986" t="s">
        <v>1577</v>
      </c>
      <c r="L61" s="896">
        <v>1958.4</v>
      </c>
      <c r="M61" s="804">
        <v>10</v>
      </c>
      <c r="N61" s="805">
        <f t="shared" si="5"/>
        <v>195.84</v>
      </c>
      <c r="O61" s="805">
        <f t="shared" si="6"/>
        <v>16.32</v>
      </c>
      <c r="P61" s="806">
        <v>6</v>
      </c>
      <c r="Q61" s="806">
        <v>5</v>
      </c>
      <c r="R61" s="805">
        <f t="shared" si="7"/>
        <v>1256.6399999999999</v>
      </c>
      <c r="S61" s="805">
        <f t="shared" si="8"/>
        <v>701.76000000000022</v>
      </c>
    </row>
    <row r="62" spans="1:19" ht="36" customHeight="1" x14ac:dyDescent="0.25">
      <c r="A62" s="795">
        <v>45</v>
      </c>
      <c r="B62" s="800">
        <v>40040</v>
      </c>
      <c r="C62" s="851" t="s">
        <v>371</v>
      </c>
      <c r="D62" s="851">
        <v>61</v>
      </c>
      <c r="E62" s="801">
        <v>617</v>
      </c>
      <c r="F62" s="797"/>
      <c r="G62" s="797">
        <v>1</v>
      </c>
      <c r="H62" s="990" t="s">
        <v>750</v>
      </c>
      <c r="I62" s="797"/>
      <c r="J62" s="986" t="s">
        <v>751</v>
      </c>
      <c r="K62" s="986" t="s">
        <v>1577</v>
      </c>
      <c r="L62" s="896">
        <v>31440</v>
      </c>
      <c r="M62" s="804">
        <v>10</v>
      </c>
      <c r="N62" s="805">
        <f t="shared" si="5"/>
        <v>3144</v>
      </c>
      <c r="O62" s="805">
        <f t="shared" si="6"/>
        <v>262</v>
      </c>
      <c r="P62" s="806">
        <v>7</v>
      </c>
      <c r="Q62" s="806">
        <v>8</v>
      </c>
      <c r="R62" s="805">
        <f t="shared" si="7"/>
        <v>24104</v>
      </c>
      <c r="S62" s="805">
        <f t="shared" si="8"/>
        <v>7336</v>
      </c>
    </row>
    <row r="63" spans="1:19" ht="15.75" x14ac:dyDescent="0.25">
      <c r="A63" s="795">
        <v>46</v>
      </c>
      <c r="B63" s="800">
        <v>40459</v>
      </c>
      <c r="C63" s="851" t="s">
        <v>371</v>
      </c>
      <c r="D63" s="851">
        <v>61</v>
      </c>
      <c r="E63" s="801">
        <v>617</v>
      </c>
      <c r="F63" s="797"/>
      <c r="G63" s="797">
        <v>1</v>
      </c>
      <c r="H63" s="990" t="s">
        <v>752</v>
      </c>
      <c r="I63" s="797" t="s">
        <v>753</v>
      </c>
      <c r="J63" s="797"/>
      <c r="K63" s="986" t="s">
        <v>1577</v>
      </c>
      <c r="L63" s="896">
        <v>33250</v>
      </c>
      <c r="M63" s="797">
        <v>5</v>
      </c>
      <c r="N63" s="1720">
        <v>0</v>
      </c>
      <c r="O63" s="1720">
        <f>IF(M63=0,"N/A",+N63/12)</f>
        <v>0</v>
      </c>
      <c r="P63" s="1721">
        <v>5</v>
      </c>
      <c r="Q63" s="1721"/>
      <c r="R63" s="1842">
        <v>33250</v>
      </c>
      <c r="S63" s="805">
        <f>IF(M63=0,"N/A",+L63-R63)</f>
        <v>0</v>
      </c>
    </row>
    <row r="64" spans="1:19" ht="30" customHeight="1" x14ac:dyDescent="0.25">
      <c r="A64" s="795">
        <v>47</v>
      </c>
      <c r="B64" s="800">
        <v>36877</v>
      </c>
      <c r="C64" s="851" t="s">
        <v>371</v>
      </c>
      <c r="D64" s="851">
        <v>61</v>
      </c>
      <c r="E64" s="801">
        <v>617</v>
      </c>
      <c r="F64" s="797"/>
      <c r="G64" s="797">
        <v>2</v>
      </c>
      <c r="H64" s="990" t="s">
        <v>840</v>
      </c>
      <c r="I64" s="797"/>
      <c r="J64" s="797"/>
      <c r="K64" s="986" t="s">
        <v>1577</v>
      </c>
      <c r="L64" s="896">
        <v>1000</v>
      </c>
      <c r="M64" s="797">
        <v>10</v>
      </c>
      <c r="N64" s="1720">
        <v>0</v>
      </c>
      <c r="O64" s="1720">
        <f t="shared" si="6"/>
        <v>0</v>
      </c>
      <c r="P64" s="1721">
        <v>10</v>
      </c>
      <c r="Q64" s="1721"/>
      <c r="R64" s="1720">
        <v>1000</v>
      </c>
      <c r="S64" s="1720">
        <f t="shared" si="8"/>
        <v>0</v>
      </c>
    </row>
    <row r="65" spans="1:21" ht="15.75" x14ac:dyDescent="0.25">
      <c r="A65" s="795">
        <v>48</v>
      </c>
      <c r="B65" s="800">
        <v>36889</v>
      </c>
      <c r="C65" s="851" t="s">
        <v>371</v>
      </c>
      <c r="D65" s="851">
        <v>61</v>
      </c>
      <c r="E65" s="801">
        <v>617</v>
      </c>
      <c r="F65" s="797"/>
      <c r="G65" s="797">
        <v>1</v>
      </c>
      <c r="H65" s="990" t="s">
        <v>261</v>
      </c>
      <c r="I65" s="797"/>
      <c r="J65" s="797"/>
      <c r="K65" s="986" t="s">
        <v>1577</v>
      </c>
      <c r="L65" s="803">
        <v>1200</v>
      </c>
      <c r="M65" s="797">
        <v>10</v>
      </c>
      <c r="N65" s="1720">
        <v>0</v>
      </c>
      <c r="O65" s="1720">
        <f>IF(M65=0,"N/A",+N65/12)</f>
        <v>0</v>
      </c>
      <c r="P65" s="1721">
        <v>10</v>
      </c>
      <c r="Q65" s="1721"/>
      <c r="R65" s="1720">
        <v>1200</v>
      </c>
      <c r="S65" s="1720">
        <f t="shared" si="8"/>
        <v>0</v>
      </c>
    </row>
    <row r="66" spans="1:21" ht="31.5" x14ac:dyDescent="0.25">
      <c r="A66" s="795">
        <v>49</v>
      </c>
      <c r="B66" s="800">
        <v>40877</v>
      </c>
      <c r="C66" s="851" t="s">
        <v>371</v>
      </c>
      <c r="D66" s="851">
        <v>61</v>
      </c>
      <c r="E66" s="801">
        <v>617</v>
      </c>
      <c r="F66" s="797"/>
      <c r="G66" s="797">
        <v>1</v>
      </c>
      <c r="H66" s="984" t="s">
        <v>145</v>
      </c>
      <c r="I66" s="797"/>
      <c r="J66" s="797"/>
      <c r="K66" s="986" t="s">
        <v>1577</v>
      </c>
      <c r="L66" s="896">
        <v>6720</v>
      </c>
      <c r="M66" s="797">
        <v>10</v>
      </c>
      <c r="N66" s="805">
        <f>IF(M66=0,"N/A",+L66/M66)</f>
        <v>672</v>
      </c>
      <c r="O66" s="805">
        <f>IF(M66=0,"N/A",+N66/12)</f>
        <v>56</v>
      </c>
      <c r="P66" s="806">
        <v>5</v>
      </c>
      <c r="Q66" s="806">
        <v>5</v>
      </c>
      <c r="R66" s="805">
        <f>IF(M66=0,"N/A",+N66*P66+O66*Q66)</f>
        <v>3640</v>
      </c>
      <c r="S66" s="805">
        <f>IF(M66=0,"N/A",+L66-R66)</f>
        <v>3080</v>
      </c>
    </row>
    <row r="67" spans="1:21" ht="15.75" x14ac:dyDescent="0.25">
      <c r="A67" s="795">
        <v>50</v>
      </c>
      <c r="B67" s="814">
        <v>37434</v>
      </c>
      <c r="C67" s="851" t="s">
        <v>371</v>
      </c>
      <c r="D67" s="851">
        <v>61</v>
      </c>
      <c r="E67" s="801">
        <v>617</v>
      </c>
      <c r="F67" s="797"/>
      <c r="G67" s="797">
        <v>1</v>
      </c>
      <c r="H67" s="991" t="s">
        <v>66</v>
      </c>
      <c r="I67" s="797" t="s">
        <v>350</v>
      </c>
      <c r="J67" s="797" t="s">
        <v>24</v>
      </c>
      <c r="K67" s="986" t="s">
        <v>1577</v>
      </c>
      <c r="L67" s="803">
        <v>2871</v>
      </c>
      <c r="M67" s="1722">
        <v>10</v>
      </c>
      <c r="N67" s="1749"/>
      <c r="O67" s="1720">
        <f t="shared" si="6"/>
        <v>0</v>
      </c>
      <c r="P67" s="1721">
        <v>10</v>
      </c>
      <c r="Q67" s="1721"/>
      <c r="R67" s="1723">
        <v>2871</v>
      </c>
      <c r="S67" s="1720">
        <f t="shared" si="8"/>
        <v>0</v>
      </c>
    </row>
    <row r="68" spans="1:21" ht="15.75" x14ac:dyDescent="0.25">
      <c r="A68" s="795">
        <v>51</v>
      </c>
      <c r="B68" s="814">
        <v>36889</v>
      </c>
      <c r="C68" s="851" t="s">
        <v>371</v>
      </c>
      <c r="D68" s="851">
        <v>61</v>
      </c>
      <c r="E68" s="801">
        <v>617</v>
      </c>
      <c r="F68" s="797">
        <v>127967</v>
      </c>
      <c r="G68" s="797">
        <v>1</v>
      </c>
      <c r="H68" s="991" t="s">
        <v>373</v>
      </c>
      <c r="I68" s="797"/>
      <c r="J68" s="797" t="s">
        <v>374</v>
      </c>
      <c r="K68" s="986" t="s">
        <v>1577</v>
      </c>
      <c r="L68" s="803">
        <v>2000</v>
      </c>
      <c r="M68" s="1722">
        <v>10</v>
      </c>
      <c r="N68" s="1749"/>
      <c r="O68" s="1720">
        <f t="shared" si="6"/>
        <v>0</v>
      </c>
      <c r="P68" s="1721">
        <v>10</v>
      </c>
      <c r="Q68" s="1721"/>
      <c r="R68" s="1723">
        <v>2000</v>
      </c>
      <c r="S68" s="1720">
        <f t="shared" si="8"/>
        <v>0</v>
      </c>
    </row>
    <row r="69" spans="1:21" ht="15.75" x14ac:dyDescent="0.25">
      <c r="A69" s="795">
        <v>52</v>
      </c>
      <c r="B69" s="814">
        <v>36889</v>
      </c>
      <c r="C69" s="851" t="s">
        <v>371</v>
      </c>
      <c r="D69" s="851">
        <v>61</v>
      </c>
      <c r="E69" s="801">
        <v>617</v>
      </c>
      <c r="F69" s="801">
        <v>125433</v>
      </c>
      <c r="G69" s="797">
        <v>1</v>
      </c>
      <c r="H69" s="991" t="s">
        <v>376</v>
      </c>
      <c r="I69" s="797"/>
      <c r="J69" s="797"/>
      <c r="K69" s="986" t="s">
        <v>1577</v>
      </c>
      <c r="L69" s="803">
        <v>3000</v>
      </c>
      <c r="M69" s="1722">
        <v>10</v>
      </c>
      <c r="N69" s="1749"/>
      <c r="O69" s="1720">
        <f t="shared" si="6"/>
        <v>0</v>
      </c>
      <c r="P69" s="1721">
        <v>10</v>
      </c>
      <c r="Q69" s="1721"/>
      <c r="R69" s="1723">
        <v>3000</v>
      </c>
      <c r="S69" s="1720">
        <f t="shared" si="8"/>
        <v>0</v>
      </c>
    </row>
    <row r="70" spans="1:21" ht="15.75" x14ac:dyDescent="0.25">
      <c r="A70" s="795">
        <v>53</v>
      </c>
      <c r="B70" s="814">
        <v>36889</v>
      </c>
      <c r="C70" s="851" t="s">
        <v>371</v>
      </c>
      <c r="D70" s="851">
        <v>61</v>
      </c>
      <c r="E70" s="801">
        <v>617</v>
      </c>
      <c r="F70" s="801">
        <v>125432</v>
      </c>
      <c r="G70" s="797">
        <v>1</v>
      </c>
      <c r="H70" s="983" t="s">
        <v>328</v>
      </c>
      <c r="I70" s="797"/>
      <c r="J70" s="797"/>
      <c r="K70" s="986" t="s">
        <v>1577</v>
      </c>
      <c r="L70" s="803">
        <v>2000</v>
      </c>
      <c r="M70" s="1722">
        <v>10</v>
      </c>
      <c r="N70" s="1749"/>
      <c r="O70" s="1720">
        <f t="shared" si="6"/>
        <v>0</v>
      </c>
      <c r="P70" s="1721">
        <v>10</v>
      </c>
      <c r="Q70" s="1721"/>
      <c r="R70" s="1723">
        <v>2000</v>
      </c>
      <c r="S70" s="1720">
        <f t="shared" si="8"/>
        <v>0</v>
      </c>
    </row>
    <row r="71" spans="1:21" ht="31.5" x14ac:dyDescent="0.25">
      <c r="A71" s="795">
        <v>54</v>
      </c>
      <c r="B71" s="814">
        <v>41926</v>
      </c>
      <c r="C71" s="851" t="s">
        <v>371</v>
      </c>
      <c r="D71" s="851">
        <v>61</v>
      </c>
      <c r="E71" s="801" t="s">
        <v>1107</v>
      </c>
      <c r="F71" s="801"/>
      <c r="G71" s="797">
        <v>3</v>
      </c>
      <c r="H71" s="983" t="s">
        <v>1039</v>
      </c>
      <c r="I71" s="797"/>
      <c r="J71" s="797"/>
      <c r="K71" s="986" t="s">
        <v>1577</v>
      </c>
      <c r="L71" s="803">
        <v>10415.85</v>
      </c>
      <c r="M71" s="804">
        <v>10</v>
      </c>
      <c r="N71" s="805">
        <f t="shared" si="5"/>
        <v>1041.585</v>
      </c>
      <c r="O71" s="805">
        <f t="shared" si="6"/>
        <v>86.798749999999998</v>
      </c>
      <c r="P71" s="806">
        <v>2</v>
      </c>
      <c r="Q71" s="806">
        <v>6</v>
      </c>
      <c r="R71" s="805">
        <f t="shared" si="7"/>
        <v>2603.9625000000001</v>
      </c>
      <c r="S71" s="805">
        <f t="shared" si="8"/>
        <v>7811.8875000000007</v>
      </c>
    </row>
    <row r="72" spans="1:21" ht="15.75" x14ac:dyDescent="0.25">
      <c r="A72" s="795">
        <v>55</v>
      </c>
      <c r="B72" s="814">
        <v>39475</v>
      </c>
      <c r="C72" s="851" t="s">
        <v>371</v>
      </c>
      <c r="D72" s="851">
        <v>61</v>
      </c>
      <c r="E72" s="801">
        <v>617</v>
      </c>
      <c r="F72" s="801"/>
      <c r="G72" s="801">
        <v>1</v>
      </c>
      <c r="H72" s="983" t="s">
        <v>351</v>
      </c>
      <c r="I72" s="801"/>
      <c r="J72" s="801"/>
      <c r="K72" s="986" t="s">
        <v>1577</v>
      </c>
      <c r="L72" s="803">
        <v>1200</v>
      </c>
      <c r="M72" s="804">
        <v>10</v>
      </c>
      <c r="N72" s="805">
        <f t="shared" si="5"/>
        <v>120</v>
      </c>
      <c r="O72" s="805">
        <f t="shared" si="6"/>
        <v>10</v>
      </c>
      <c r="P72" s="806">
        <v>9</v>
      </c>
      <c r="Q72" s="806">
        <v>6</v>
      </c>
      <c r="R72" s="805">
        <f t="shared" si="7"/>
        <v>1140</v>
      </c>
      <c r="S72" s="805">
        <f t="shared" si="8"/>
        <v>60</v>
      </c>
    </row>
    <row r="73" spans="1:21" ht="15.75" x14ac:dyDescent="0.25">
      <c r="A73" s="795">
        <v>56</v>
      </c>
      <c r="B73" s="814">
        <v>36889</v>
      </c>
      <c r="C73" s="851" t="s">
        <v>371</v>
      </c>
      <c r="D73" s="851">
        <v>61</v>
      </c>
      <c r="E73" s="801">
        <v>617</v>
      </c>
      <c r="F73" s="797"/>
      <c r="G73" s="797">
        <v>1</v>
      </c>
      <c r="H73" s="991" t="s">
        <v>841</v>
      </c>
      <c r="I73" s="797"/>
      <c r="J73" s="797"/>
      <c r="K73" s="986" t="s">
        <v>1577</v>
      </c>
      <c r="L73" s="803">
        <v>2000</v>
      </c>
      <c r="M73" s="804">
        <v>10</v>
      </c>
      <c r="N73" s="1720">
        <v>0</v>
      </c>
      <c r="O73" s="1720">
        <f>IF(M73=0,"N/A",+N73/12)</f>
        <v>0</v>
      </c>
      <c r="P73" s="1721">
        <v>8</v>
      </c>
      <c r="Q73" s="1721"/>
      <c r="R73" s="1723">
        <v>2000</v>
      </c>
      <c r="S73" s="1720">
        <f>IF(M73=0,"N/A",+L73-R73)</f>
        <v>0</v>
      </c>
    </row>
    <row r="74" spans="1:21" ht="15.75" x14ac:dyDescent="0.25">
      <c r="A74" s="795">
        <v>57</v>
      </c>
      <c r="B74" s="814">
        <v>36889</v>
      </c>
      <c r="C74" s="851" t="s">
        <v>371</v>
      </c>
      <c r="D74" s="851">
        <v>61</v>
      </c>
      <c r="E74" s="801">
        <v>617</v>
      </c>
      <c r="F74" s="797"/>
      <c r="G74" s="797">
        <v>1</v>
      </c>
      <c r="H74" s="991" t="s">
        <v>377</v>
      </c>
      <c r="I74" s="797"/>
      <c r="J74" s="797"/>
      <c r="K74" s="986" t="s">
        <v>1577</v>
      </c>
      <c r="L74" s="803">
        <v>2664.81</v>
      </c>
      <c r="M74" s="804">
        <v>10</v>
      </c>
      <c r="N74" s="1720">
        <v>0</v>
      </c>
      <c r="O74" s="1720">
        <f>IF(M74=0,"N/A",+N74/12)</f>
        <v>0</v>
      </c>
      <c r="P74" s="1721">
        <v>8</v>
      </c>
      <c r="Q74" s="1721"/>
      <c r="R74" s="1723">
        <v>2664.81</v>
      </c>
      <c r="S74" s="1720">
        <f>IF(M74=0,"N/A",+L74-R74)</f>
        <v>0</v>
      </c>
      <c r="T74" s="1724"/>
    </row>
    <row r="75" spans="1:21" ht="15.75" x14ac:dyDescent="0.25">
      <c r="A75" s="795">
        <v>58</v>
      </c>
      <c r="B75" s="814">
        <v>36888</v>
      </c>
      <c r="C75" s="851" t="s">
        <v>371</v>
      </c>
      <c r="D75" s="851">
        <v>61</v>
      </c>
      <c r="E75" s="801">
        <v>617</v>
      </c>
      <c r="F75" s="797">
        <v>35210</v>
      </c>
      <c r="G75" s="797">
        <v>1</v>
      </c>
      <c r="H75" s="991" t="s">
        <v>354</v>
      </c>
      <c r="I75" s="797"/>
      <c r="J75" s="797"/>
      <c r="K75" s="986" t="s">
        <v>1577</v>
      </c>
      <c r="L75" s="803">
        <v>400</v>
      </c>
      <c r="M75" s="804">
        <v>10</v>
      </c>
      <c r="N75" s="1720">
        <v>0</v>
      </c>
      <c r="O75" s="1720">
        <f>IF(M75=0,"N/A",+N75/12)</f>
        <v>0</v>
      </c>
      <c r="P75" s="1721">
        <v>8</v>
      </c>
      <c r="Q75" s="1721"/>
      <c r="R75" s="1723">
        <v>400</v>
      </c>
      <c r="S75" s="1720">
        <f>IF(M75=0,"N/A",+L75-R75)</f>
        <v>0</v>
      </c>
    </row>
    <row r="76" spans="1:21" ht="31.5" x14ac:dyDescent="0.25">
      <c r="A76" s="795">
        <v>59</v>
      </c>
      <c r="B76" s="800">
        <v>40352</v>
      </c>
      <c r="C76" s="851" t="s">
        <v>371</v>
      </c>
      <c r="D76" s="801">
        <v>61</v>
      </c>
      <c r="E76" s="801">
        <v>611</v>
      </c>
      <c r="F76" s="797"/>
      <c r="G76" s="797">
        <v>2</v>
      </c>
      <c r="H76" s="983" t="s">
        <v>563</v>
      </c>
      <c r="I76" s="801" t="s">
        <v>560</v>
      </c>
      <c r="J76" s="801" t="s">
        <v>561</v>
      </c>
      <c r="K76" s="986" t="s">
        <v>1577</v>
      </c>
      <c r="L76" s="896">
        <v>853.38</v>
      </c>
      <c r="M76" s="804">
        <v>5</v>
      </c>
      <c r="N76" s="812">
        <v>0</v>
      </c>
      <c r="O76" s="812">
        <f t="shared" si="6"/>
        <v>0</v>
      </c>
      <c r="P76" s="813">
        <v>5</v>
      </c>
      <c r="Q76" s="813"/>
      <c r="R76" s="812">
        <v>853.38</v>
      </c>
      <c r="S76" s="812">
        <f t="shared" si="8"/>
        <v>0</v>
      </c>
      <c r="U76" s="816"/>
    </row>
    <row r="77" spans="1:21" ht="15.75" x14ac:dyDescent="0.25">
      <c r="A77" s="795">
        <v>60</v>
      </c>
      <c r="B77" s="814">
        <v>42643</v>
      </c>
      <c r="C77" s="851" t="s">
        <v>371</v>
      </c>
      <c r="D77" s="851">
        <v>61</v>
      </c>
      <c r="E77" s="840">
        <v>611</v>
      </c>
      <c r="F77" s="895"/>
      <c r="G77" s="801">
        <v>1</v>
      </c>
      <c r="H77" s="983" t="s">
        <v>1500</v>
      </c>
      <c r="I77" s="797"/>
      <c r="J77" s="797"/>
      <c r="K77" s="986" t="s">
        <v>1577</v>
      </c>
      <c r="L77" s="803">
        <v>147518.88</v>
      </c>
      <c r="M77" s="804">
        <v>10</v>
      </c>
      <c r="N77" s="805">
        <f t="shared" si="5"/>
        <v>14751.888000000001</v>
      </c>
      <c r="O77" s="805">
        <f t="shared" si="6"/>
        <v>1229.3240000000001</v>
      </c>
      <c r="P77" s="1719"/>
      <c r="Q77" s="806">
        <v>7</v>
      </c>
      <c r="R77" s="805">
        <f t="shared" si="7"/>
        <v>8605.268</v>
      </c>
      <c r="S77" s="805">
        <f t="shared" si="8"/>
        <v>138913.61199999999</v>
      </c>
    </row>
    <row r="78" spans="1:21" ht="31.5" x14ac:dyDescent="0.25">
      <c r="A78" s="795">
        <v>61</v>
      </c>
      <c r="B78" s="814">
        <v>42643</v>
      </c>
      <c r="C78" s="851" t="s">
        <v>371</v>
      </c>
      <c r="D78" s="851">
        <v>61</v>
      </c>
      <c r="E78" s="840">
        <v>619</v>
      </c>
      <c r="F78" s="895"/>
      <c r="G78" s="801">
        <v>1</v>
      </c>
      <c r="H78" s="983" t="s">
        <v>1501</v>
      </c>
      <c r="I78" s="797"/>
      <c r="J78" s="797"/>
      <c r="K78" s="986" t="s">
        <v>1577</v>
      </c>
      <c r="L78" s="803">
        <v>20532</v>
      </c>
      <c r="M78" s="804">
        <v>10</v>
      </c>
      <c r="N78" s="805">
        <f t="shared" si="5"/>
        <v>2053.1999999999998</v>
      </c>
      <c r="O78" s="805">
        <f t="shared" si="6"/>
        <v>171.1</v>
      </c>
      <c r="P78" s="806"/>
      <c r="Q78" s="806">
        <v>7</v>
      </c>
      <c r="R78" s="805">
        <f t="shared" si="7"/>
        <v>1197.7</v>
      </c>
      <c r="S78" s="805">
        <f t="shared" si="8"/>
        <v>19334.3</v>
      </c>
    </row>
    <row r="79" spans="1:21" ht="15.75" x14ac:dyDescent="0.25">
      <c r="A79" s="795">
        <v>62</v>
      </c>
      <c r="B79" s="814">
        <v>42643</v>
      </c>
      <c r="C79" s="851" t="s">
        <v>371</v>
      </c>
      <c r="D79" s="851">
        <v>61</v>
      </c>
      <c r="E79" s="840">
        <v>617</v>
      </c>
      <c r="F79" s="895"/>
      <c r="G79" s="801">
        <v>1</v>
      </c>
      <c r="H79" s="983" t="s">
        <v>1502</v>
      </c>
      <c r="I79" s="797" t="s">
        <v>1503</v>
      </c>
      <c r="J79" s="797" t="s">
        <v>1504</v>
      </c>
      <c r="K79" s="986" t="s">
        <v>1577</v>
      </c>
      <c r="L79" s="803">
        <v>94400</v>
      </c>
      <c r="M79" s="804">
        <v>10</v>
      </c>
      <c r="N79" s="805">
        <f t="shared" si="5"/>
        <v>9440</v>
      </c>
      <c r="O79" s="805">
        <f t="shared" si="6"/>
        <v>786.66666666666663</v>
      </c>
      <c r="P79" s="806"/>
      <c r="Q79" s="806">
        <v>7</v>
      </c>
      <c r="R79" s="805">
        <f t="shared" si="7"/>
        <v>5506.6666666666661</v>
      </c>
      <c r="S79" s="805">
        <f t="shared" si="8"/>
        <v>88893.333333333328</v>
      </c>
    </row>
    <row r="80" spans="1:21" ht="31.5" x14ac:dyDescent="0.25">
      <c r="A80" s="795">
        <v>63</v>
      </c>
      <c r="B80" s="814">
        <v>42643</v>
      </c>
      <c r="C80" s="851" t="s">
        <v>1508</v>
      </c>
      <c r="D80" s="851">
        <v>61</v>
      </c>
      <c r="E80" s="840">
        <v>631</v>
      </c>
      <c r="F80" s="895"/>
      <c r="G80" s="801">
        <v>1</v>
      </c>
      <c r="H80" s="983" t="s">
        <v>1505</v>
      </c>
      <c r="I80" s="797"/>
      <c r="J80" s="1038"/>
      <c r="K80" s="986" t="s">
        <v>1577</v>
      </c>
      <c r="L80" s="803">
        <v>274291</v>
      </c>
      <c r="M80" s="804">
        <v>10</v>
      </c>
      <c r="N80" s="805">
        <f t="shared" si="5"/>
        <v>27429.1</v>
      </c>
      <c r="O80" s="805">
        <f t="shared" si="6"/>
        <v>2285.7583333333332</v>
      </c>
      <c r="P80" s="806"/>
      <c r="Q80" s="806">
        <v>7</v>
      </c>
      <c r="R80" s="805">
        <f t="shared" si="7"/>
        <v>16000.308333333332</v>
      </c>
      <c r="S80" s="805">
        <f t="shared" si="8"/>
        <v>258290.69166666668</v>
      </c>
    </row>
    <row r="81" spans="1:21" ht="15.75" x14ac:dyDescent="0.25">
      <c r="A81" s="795">
        <v>64</v>
      </c>
      <c r="B81" s="814">
        <v>42643</v>
      </c>
      <c r="C81" s="851" t="s">
        <v>371</v>
      </c>
      <c r="D81" s="851">
        <v>61</v>
      </c>
      <c r="E81" s="840">
        <v>631</v>
      </c>
      <c r="F81" s="895"/>
      <c r="G81" s="801">
        <v>1</v>
      </c>
      <c r="H81" s="983" t="s">
        <v>1506</v>
      </c>
      <c r="I81" s="797"/>
      <c r="J81" s="797"/>
      <c r="K81" s="986" t="s">
        <v>1577</v>
      </c>
      <c r="L81" s="803">
        <v>399430</v>
      </c>
      <c r="M81" s="804">
        <v>10</v>
      </c>
      <c r="N81" s="805">
        <f t="shared" si="5"/>
        <v>39943</v>
      </c>
      <c r="O81" s="805">
        <f t="shared" si="6"/>
        <v>3328.5833333333335</v>
      </c>
      <c r="P81" s="806"/>
      <c r="Q81" s="806">
        <v>7</v>
      </c>
      <c r="R81" s="805">
        <f t="shared" si="7"/>
        <v>23300.083333333336</v>
      </c>
      <c r="S81" s="805">
        <f t="shared" si="8"/>
        <v>376129.91666666669</v>
      </c>
    </row>
    <row r="82" spans="1:21" ht="31.5" x14ac:dyDescent="0.25">
      <c r="A82" s="795">
        <v>65</v>
      </c>
      <c r="B82" s="814">
        <v>42669</v>
      </c>
      <c r="C82" s="851" t="s">
        <v>371</v>
      </c>
      <c r="D82" s="851">
        <v>61</v>
      </c>
      <c r="E82" s="840">
        <v>631</v>
      </c>
      <c r="F82" s="895"/>
      <c r="G82" s="801">
        <v>1</v>
      </c>
      <c r="H82" s="983" t="s">
        <v>1507</v>
      </c>
      <c r="I82" s="797"/>
      <c r="J82" s="797"/>
      <c r="K82" s="986" t="s">
        <v>1577</v>
      </c>
      <c r="L82" s="803">
        <v>17899.41</v>
      </c>
      <c r="M82" s="804">
        <v>10</v>
      </c>
      <c r="N82" s="805">
        <f t="shared" si="5"/>
        <v>1789.941</v>
      </c>
      <c r="O82" s="805">
        <f t="shared" si="6"/>
        <v>149.16175000000001</v>
      </c>
      <c r="P82" s="806"/>
      <c r="Q82" s="1719">
        <v>6</v>
      </c>
      <c r="R82" s="805">
        <f t="shared" si="7"/>
        <v>894.97050000000013</v>
      </c>
      <c r="S82" s="805">
        <f t="shared" ref="S82:S90" si="9">IF(M82=0,"N/A",+L82-R82)</f>
        <v>17004.4395</v>
      </c>
    </row>
    <row r="83" spans="1:21" ht="31.5" x14ac:dyDescent="0.25">
      <c r="A83" s="795">
        <v>66</v>
      </c>
      <c r="B83" s="800">
        <v>42643</v>
      </c>
      <c r="C83" s="851" t="s">
        <v>371</v>
      </c>
      <c r="D83" s="801">
        <v>61</v>
      </c>
      <c r="E83" s="801">
        <v>632</v>
      </c>
      <c r="F83" s="797"/>
      <c r="G83" s="797">
        <v>1</v>
      </c>
      <c r="H83" s="983" t="s">
        <v>1509</v>
      </c>
      <c r="I83" s="801" t="s">
        <v>1510</v>
      </c>
      <c r="J83" s="801" t="s">
        <v>1511</v>
      </c>
      <c r="K83" s="986" t="s">
        <v>1577</v>
      </c>
      <c r="L83" s="896">
        <v>26078</v>
      </c>
      <c r="M83" s="804">
        <v>5</v>
      </c>
      <c r="N83" s="805">
        <f t="shared" si="5"/>
        <v>5215.6000000000004</v>
      </c>
      <c r="O83" s="805">
        <f t="shared" si="6"/>
        <v>434.63333333333338</v>
      </c>
      <c r="P83" s="806"/>
      <c r="Q83" s="806">
        <v>7</v>
      </c>
      <c r="R83" s="805">
        <f t="shared" si="7"/>
        <v>3042.4333333333338</v>
      </c>
      <c r="S83" s="805">
        <f t="shared" si="9"/>
        <v>23035.566666666666</v>
      </c>
    </row>
    <row r="84" spans="1:21" ht="15.75" x14ac:dyDescent="0.25">
      <c r="A84" s="795">
        <v>67</v>
      </c>
      <c r="B84" s="800">
        <v>42643</v>
      </c>
      <c r="C84" s="851" t="s">
        <v>371</v>
      </c>
      <c r="D84" s="801">
        <v>61</v>
      </c>
      <c r="E84" s="801">
        <v>632</v>
      </c>
      <c r="F84" s="797"/>
      <c r="G84" s="797">
        <v>1</v>
      </c>
      <c r="H84" s="983" t="s">
        <v>915</v>
      </c>
      <c r="I84" s="801" t="s">
        <v>1512</v>
      </c>
      <c r="J84" s="801" t="s">
        <v>1513</v>
      </c>
      <c r="K84" s="986" t="s">
        <v>1577</v>
      </c>
      <c r="L84" s="896">
        <v>44840</v>
      </c>
      <c r="M84" s="804">
        <v>5</v>
      </c>
      <c r="N84" s="805">
        <f t="shared" si="5"/>
        <v>8968</v>
      </c>
      <c r="O84" s="805">
        <f t="shared" si="6"/>
        <v>747.33333333333337</v>
      </c>
      <c r="P84" s="806"/>
      <c r="Q84" s="806">
        <v>7</v>
      </c>
      <c r="R84" s="805">
        <f t="shared" si="7"/>
        <v>5231.3333333333339</v>
      </c>
      <c r="S84" s="805">
        <f t="shared" si="9"/>
        <v>39608.666666666664</v>
      </c>
    </row>
    <row r="85" spans="1:21" ht="15.75" x14ac:dyDescent="0.25">
      <c r="A85" s="795">
        <v>68</v>
      </c>
      <c r="B85" s="800">
        <v>42452</v>
      </c>
      <c r="C85" s="851" t="s">
        <v>371</v>
      </c>
      <c r="D85" s="801">
        <v>61</v>
      </c>
      <c r="E85" s="801">
        <v>2651</v>
      </c>
      <c r="F85" s="797"/>
      <c r="G85" s="797">
        <v>1</v>
      </c>
      <c r="H85" s="983" t="s">
        <v>1514</v>
      </c>
      <c r="I85" s="801" t="s">
        <v>1515</v>
      </c>
      <c r="J85" s="801" t="s">
        <v>1516</v>
      </c>
      <c r="K85" s="986" t="s">
        <v>1577</v>
      </c>
      <c r="L85" s="896">
        <v>15500</v>
      </c>
      <c r="M85" s="804">
        <v>10</v>
      </c>
      <c r="N85" s="805">
        <f t="shared" si="5"/>
        <v>1550</v>
      </c>
      <c r="O85" s="805">
        <f t="shared" si="6"/>
        <v>129.16666666666666</v>
      </c>
      <c r="P85" s="806">
        <v>1</v>
      </c>
      <c r="Q85" s="806">
        <v>1</v>
      </c>
      <c r="R85" s="805">
        <f t="shared" si="7"/>
        <v>1679.1666666666667</v>
      </c>
      <c r="S85" s="805">
        <f t="shared" si="9"/>
        <v>13820.833333333334</v>
      </c>
    </row>
    <row r="86" spans="1:21" ht="46.5" customHeight="1" x14ac:dyDescent="0.25">
      <c r="A86" s="795">
        <v>69</v>
      </c>
      <c r="B86" s="800">
        <v>42493</v>
      </c>
      <c r="C86" s="851" t="s">
        <v>371</v>
      </c>
      <c r="D86" s="801">
        <v>61</v>
      </c>
      <c r="E86" s="801">
        <v>2614</v>
      </c>
      <c r="F86" s="797"/>
      <c r="G86" s="797">
        <v>3</v>
      </c>
      <c r="H86" s="983" t="s">
        <v>1537</v>
      </c>
      <c r="I86" s="801"/>
      <c r="J86" s="801" t="s">
        <v>1396</v>
      </c>
      <c r="K86" s="986" t="s">
        <v>1577</v>
      </c>
      <c r="L86" s="896">
        <v>115500</v>
      </c>
      <c r="M86" s="804">
        <v>10</v>
      </c>
      <c r="N86" s="805">
        <f t="shared" si="5"/>
        <v>11550</v>
      </c>
      <c r="O86" s="1639">
        <f t="shared" si="6"/>
        <v>962.5</v>
      </c>
      <c r="P86" s="1719"/>
      <c r="Q86" s="806">
        <v>11</v>
      </c>
      <c r="R86" s="805">
        <f t="shared" si="7"/>
        <v>10587.5</v>
      </c>
      <c r="S86" s="805">
        <f t="shared" si="9"/>
        <v>104912.5</v>
      </c>
    </row>
    <row r="87" spans="1:21" ht="24" customHeight="1" x14ac:dyDescent="0.25">
      <c r="A87" s="795">
        <v>70</v>
      </c>
      <c r="B87" s="800">
        <v>42517</v>
      </c>
      <c r="C87" s="851">
        <v>6</v>
      </c>
      <c r="D87" s="801">
        <v>61</v>
      </c>
      <c r="E87" s="801">
        <v>617</v>
      </c>
      <c r="F87" s="797"/>
      <c r="G87" s="797">
        <v>1</v>
      </c>
      <c r="H87" s="983" t="s">
        <v>197</v>
      </c>
      <c r="I87" s="801"/>
      <c r="J87" s="801" t="s">
        <v>1396</v>
      </c>
      <c r="K87" s="986" t="s">
        <v>1602</v>
      </c>
      <c r="L87" s="896">
        <v>28500</v>
      </c>
      <c r="M87" s="804">
        <v>5</v>
      </c>
      <c r="N87" s="805">
        <f t="shared" si="5"/>
        <v>5700</v>
      </c>
      <c r="O87" s="805">
        <f t="shared" si="6"/>
        <v>475</v>
      </c>
      <c r="P87" s="806"/>
      <c r="Q87" s="806">
        <v>11</v>
      </c>
      <c r="R87" s="805">
        <f t="shared" si="7"/>
        <v>5225</v>
      </c>
      <c r="S87" s="805">
        <f t="shared" si="9"/>
        <v>23275</v>
      </c>
    </row>
    <row r="88" spans="1:21" ht="46.5" customHeight="1" x14ac:dyDescent="0.25">
      <c r="A88" s="795">
        <v>71</v>
      </c>
      <c r="B88" s="800">
        <v>40260</v>
      </c>
      <c r="C88" s="851">
        <v>1</v>
      </c>
      <c r="D88" s="801">
        <v>61</v>
      </c>
      <c r="E88" s="801">
        <v>614</v>
      </c>
      <c r="F88" s="797"/>
      <c r="G88" s="797">
        <v>1</v>
      </c>
      <c r="H88" s="983" t="s">
        <v>546</v>
      </c>
      <c r="I88" s="801"/>
      <c r="J88" s="801" t="s">
        <v>950</v>
      </c>
      <c r="K88" s="986" t="s">
        <v>1105</v>
      </c>
      <c r="L88" s="896">
        <v>6184.96</v>
      </c>
      <c r="M88" s="804">
        <v>3</v>
      </c>
      <c r="N88" s="1720"/>
      <c r="O88" s="1720"/>
      <c r="P88" s="1721">
        <v>3</v>
      </c>
      <c r="Q88" s="1721"/>
      <c r="R88" s="1720">
        <v>6184.96</v>
      </c>
      <c r="S88" s="1720">
        <f t="shared" si="9"/>
        <v>0</v>
      </c>
    </row>
    <row r="89" spans="1:21" ht="29.25" customHeight="1" x14ac:dyDescent="0.25">
      <c r="A89" s="795">
        <v>72</v>
      </c>
      <c r="B89" s="800">
        <v>42517</v>
      </c>
      <c r="C89" s="851">
        <v>8</v>
      </c>
      <c r="D89" s="801">
        <v>61</v>
      </c>
      <c r="E89" s="801">
        <v>2611</v>
      </c>
      <c r="F89" s="797"/>
      <c r="G89" s="797">
        <v>1</v>
      </c>
      <c r="H89" s="983" t="s">
        <v>1524</v>
      </c>
      <c r="I89" s="801" t="s">
        <v>1466</v>
      </c>
      <c r="J89" s="801" t="s">
        <v>1525</v>
      </c>
      <c r="K89" s="986" t="s">
        <v>1498</v>
      </c>
      <c r="L89" s="896">
        <v>7799.99</v>
      </c>
      <c r="M89" s="804">
        <v>10</v>
      </c>
      <c r="N89" s="805">
        <f t="shared" si="5"/>
        <v>779.99900000000002</v>
      </c>
      <c r="O89" s="805">
        <f t="shared" si="6"/>
        <v>64.999916666666664</v>
      </c>
      <c r="P89" s="806"/>
      <c r="Q89" s="806">
        <v>11</v>
      </c>
      <c r="R89" s="805">
        <f t="shared" si="7"/>
        <v>714.99908333333326</v>
      </c>
      <c r="S89" s="805">
        <f t="shared" si="9"/>
        <v>7084.9909166666666</v>
      </c>
    </row>
    <row r="90" spans="1:21" ht="21.75" customHeight="1" x14ac:dyDescent="0.25">
      <c r="A90" s="795"/>
      <c r="B90" s="800">
        <v>42517</v>
      </c>
      <c r="C90" s="851"/>
      <c r="D90" s="801">
        <v>61</v>
      </c>
      <c r="E90" s="801">
        <v>617</v>
      </c>
      <c r="F90" s="797"/>
      <c r="G90" s="797">
        <v>2</v>
      </c>
      <c r="H90" s="983" t="s">
        <v>1502</v>
      </c>
      <c r="I90" s="801" t="s">
        <v>1692</v>
      </c>
      <c r="J90" s="801"/>
      <c r="K90" s="986"/>
      <c r="L90" s="896">
        <v>74576</v>
      </c>
      <c r="M90" s="804">
        <v>10</v>
      </c>
      <c r="N90" s="805">
        <f t="shared" si="5"/>
        <v>7457.6</v>
      </c>
      <c r="O90" s="805">
        <f t="shared" si="6"/>
        <v>621.4666666666667</v>
      </c>
      <c r="P90" s="806"/>
      <c r="Q90" s="806">
        <v>11</v>
      </c>
      <c r="R90" s="805">
        <f t="shared" si="7"/>
        <v>6836.1333333333332</v>
      </c>
      <c r="S90" s="805">
        <f t="shared" si="9"/>
        <v>67739.866666666669</v>
      </c>
    </row>
    <row r="91" spans="1:21" ht="15.75" x14ac:dyDescent="0.25">
      <c r="A91" s="895"/>
      <c r="B91" s="1754"/>
      <c r="C91" s="908"/>
      <c r="D91" s="908"/>
      <c r="E91" s="908"/>
      <c r="F91" s="895"/>
      <c r="G91" s="797"/>
      <c r="H91" s="991"/>
      <c r="I91" s="895"/>
      <c r="J91" s="895"/>
      <c r="K91" s="986"/>
      <c r="L91" s="909">
        <f>SUM(L18:L90)</f>
        <v>3561407.0500000012</v>
      </c>
      <c r="M91" s="910"/>
      <c r="N91" s="909">
        <f>SUM(N18:N90)</f>
        <v>424278.70699999988</v>
      </c>
      <c r="O91" s="909">
        <f>SUM(O18:O90)</f>
        <v>35356.553916666679</v>
      </c>
      <c r="P91" s="910"/>
      <c r="Q91" s="910"/>
      <c r="R91" s="909">
        <f>SUM(R18:R90)</f>
        <v>703808.43308333354</v>
      </c>
      <c r="S91" s="909">
        <f>SUM(S18:S90)</f>
        <v>2857598.6169166667</v>
      </c>
      <c r="T91" s="18"/>
      <c r="U91" s="18"/>
    </row>
    <row r="92" spans="1:21" ht="15" x14ac:dyDescent="0.3">
      <c r="B92" s="185"/>
      <c r="C92" s="365"/>
      <c r="D92" s="365"/>
      <c r="E92" s="365"/>
      <c r="F92" s="114"/>
      <c r="G92" s="185"/>
      <c r="H92" s="114"/>
      <c r="I92" s="114"/>
      <c r="J92" s="114"/>
      <c r="K92" s="1551"/>
      <c r="L92" s="114"/>
      <c r="M92" s="115"/>
      <c r="N92" s="115"/>
      <c r="O92" s="115"/>
      <c r="P92" s="115"/>
      <c r="Q92" s="115"/>
      <c r="R92" s="115"/>
      <c r="S92" s="115"/>
    </row>
    <row r="93" spans="1:21" ht="15" x14ac:dyDescent="0.3">
      <c r="B93" s="185"/>
      <c r="C93" s="365"/>
      <c r="D93" s="365" t="s">
        <v>1693</v>
      </c>
      <c r="E93" s="365"/>
      <c r="F93" s="114"/>
      <c r="G93" s="185"/>
      <c r="H93" s="114"/>
      <c r="I93" s="114"/>
      <c r="J93" s="114"/>
      <c r="K93" s="1053"/>
      <c r="L93" s="114"/>
      <c r="M93" s="115"/>
      <c r="N93" s="115"/>
      <c r="O93" s="200"/>
      <c r="P93" s="115"/>
      <c r="Q93" s="115"/>
      <c r="R93" s="118"/>
      <c r="S93" s="115"/>
    </row>
    <row r="94" spans="1:21" ht="15" x14ac:dyDescent="0.3">
      <c r="B94" s="1717">
        <v>611</v>
      </c>
      <c r="C94" s="1725">
        <v>13371.01</v>
      </c>
      <c r="D94" s="365"/>
      <c r="E94" s="365"/>
      <c r="F94" s="114"/>
      <c r="G94" s="185"/>
      <c r="H94" s="114"/>
      <c r="I94" s="114"/>
      <c r="J94" s="114"/>
      <c r="K94" s="1053"/>
      <c r="L94" s="114"/>
      <c r="M94" s="115"/>
      <c r="N94" s="115"/>
      <c r="O94" s="115"/>
      <c r="P94" s="115"/>
      <c r="Q94" s="115"/>
      <c r="R94" s="118"/>
      <c r="S94" s="115"/>
    </row>
    <row r="95" spans="1:21" ht="15" x14ac:dyDescent="0.3">
      <c r="B95" s="1717">
        <v>613</v>
      </c>
      <c r="C95" s="1725">
        <v>6571.06</v>
      </c>
      <c r="D95" s="365"/>
      <c r="E95" s="365"/>
      <c r="F95" s="114"/>
      <c r="G95" s="185"/>
      <c r="H95" s="114"/>
      <c r="I95" s="114"/>
      <c r="J95" s="114"/>
      <c r="K95" s="1053"/>
      <c r="L95" s="114"/>
      <c r="M95" s="115"/>
      <c r="N95" s="115"/>
      <c r="O95" s="115"/>
      <c r="P95" s="115"/>
      <c r="Q95" s="115"/>
      <c r="R95" s="115"/>
      <c r="S95" s="115"/>
    </row>
    <row r="96" spans="1:21" ht="15" x14ac:dyDescent="0.3">
      <c r="B96" s="1717">
        <v>614</v>
      </c>
      <c r="C96" s="1725">
        <v>1779.17</v>
      </c>
      <c r="D96" s="365"/>
      <c r="E96" s="365"/>
      <c r="F96" s="114"/>
      <c r="G96" s="185"/>
      <c r="H96" s="114"/>
      <c r="I96" s="114"/>
      <c r="J96" s="114"/>
      <c r="K96" s="1053"/>
      <c r="L96" s="114"/>
      <c r="M96" s="115"/>
      <c r="N96" s="115"/>
      <c r="O96" s="115"/>
      <c r="P96" s="115"/>
      <c r="Q96" s="115"/>
      <c r="R96" s="118"/>
      <c r="S96" s="115"/>
    </row>
    <row r="97" spans="1:19" ht="15" x14ac:dyDescent="0.3">
      <c r="B97" s="1717">
        <v>617</v>
      </c>
      <c r="C97" s="1725">
        <v>3204.44</v>
      </c>
      <c r="D97" s="365"/>
      <c r="E97" s="365"/>
      <c r="F97" s="114"/>
      <c r="G97" s="185"/>
      <c r="H97" s="114"/>
      <c r="I97" s="114"/>
      <c r="J97" s="114"/>
      <c r="K97" s="1053"/>
      <c r="L97" s="114"/>
      <c r="M97" s="115"/>
      <c r="N97" s="115"/>
      <c r="O97" s="115"/>
      <c r="P97" s="115"/>
      <c r="Q97" s="115"/>
      <c r="R97" s="115"/>
      <c r="S97" s="115"/>
    </row>
    <row r="98" spans="1:19" ht="15" x14ac:dyDescent="0.3">
      <c r="B98" s="1717">
        <v>619</v>
      </c>
      <c r="C98" s="1725">
        <v>1722.95</v>
      </c>
      <c r="D98" s="365"/>
      <c r="E98" s="365"/>
      <c r="F98" s="114"/>
      <c r="G98" s="185"/>
      <c r="H98" s="114"/>
      <c r="I98" s="114"/>
      <c r="J98" s="114"/>
      <c r="K98" s="1053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718">
        <v>2631</v>
      </c>
      <c r="C99" s="1673">
        <v>5763.5</v>
      </c>
      <c r="D99" s="115"/>
      <c r="E99" s="115"/>
      <c r="F99" s="115"/>
      <c r="G99" s="115"/>
      <c r="H99" s="115"/>
      <c r="I99" s="115"/>
      <c r="J99" s="115"/>
      <c r="K99" s="1051"/>
      <c r="L99" s="114"/>
      <c r="M99" s="114"/>
      <c r="N99" s="115"/>
      <c r="O99" s="115"/>
      <c r="P99" s="115"/>
      <c r="Q99" s="115"/>
      <c r="R99" s="115"/>
      <c r="S99" s="115"/>
    </row>
    <row r="100" spans="1:19" ht="15" x14ac:dyDescent="0.3">
      <c r="B100" s="1718">
        <v>2632</v>
      </c>
      <c r="C100" s="1673">
        <v>1181.97</v>
      </c>
      <c r="D100" s="115"/>
      <c r="E100" s="115"/>
      <c r="F100" s="115"/>
      <c r="G100" s="115"/>
      <c r="H100" s="115"/>
      <c r="I100" s="115"/>
      <c r="J100" s="115"/>
      <c r="K100" s="1051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718">
        <v>2651</v>
      </c>
      <c r="C101" s="1673">
        <v>129.16999999999999</v>
      </c>
      <c r="D101" s="115"/>
      <c r="E101" s="115"/>
      <c r="F101" s="115"/>
      <c r="G101" s="115"/>
      <c r="H101" s="115"/>
      <c r="I101" s="115"/>
      <c r="J101" s="115"/>
      <c r="K101" s="1051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718">
        <v>2656</v>
      </c>
      <c r="C102" s="1673">
        <v>1633.28</v>
      </c>
      <c r="D102" s="115"/>
      <c r="E102" s="115"/>
      <c r="F102" s="115"/>
      <c r="G102" s="115"/>
      <c r="H102" s="115"/>
      <c r="I102" s="115"/>
      <c r="J102" s="115"/>
      <c r="K102" s="1051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718"/>
      <c r="C103" s="1673">
        <f>SUM(C94:C102)</f>
        <v>35356.549999999996</v>
      </c>
      <c r="D103" s="115"/>
      <c r="E103" s="115"/>
      <c r="F103" s="115"/>
      <c r="G103" s="115"/>
      <c r="H103" s="115"/>
      <c r="I103" s="115"/>
      <c r="J103" s="115"/>
      <c r="K103" s="1051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16"/>
      <c r="C104" s="115"/>
      <c r="D104" s="115"/>
      <c r="E104" s="115"/>
      <c r="F104" s="115"/>
      <c r="G104" s="115"/>
      <c r="H104" s="115"/>
      <c r="I104" s="115"/>
      <c r="J104" s="115"/>
      <c r="K104" s="1051"/>
      <c r="L104" s="114"/>
      <c r="M104" s="114"/>
      <c r="N104" s="115"/>
      <c r="O104" s="115"/>
      <c r="P104" s="115"/>
      <c r="Q104" s="115"/>
      <c r="R104" s="115"/>
      <c r="S104" s="115"/>
    </row>
    <row r="105" spans="1:19" x14ac:dyDescent="0.2">
      <c r="A105" s="45"/>
      <c r="B105" s="1165"/>
      <c r="C105" s="45"/>
      <c r="D105" s="45"/>
      <c r="E105" s="45"/>
      <c r="F105" s="45"/>
      <c r="G105" s="45"/>
      <c r="H105" s="58"/>
      <c r="I105" s="45"/>
      <c r="J105" s="45"/>
      <c r="K105" s="45"/>
      <c r="L105" s="45"/>
      <c r="M105" s="45"/>
      <c r="N105" s="15"/>
      <c r="O105" s="14"/>
      <c r="P105" s="1058"/>
      <c r="Q105" s="1058"/>
      <c r="R105" s="1058"/>
      <c r="S105" s="1058"/>
    </row>
    <row r="106" spans="1:19" x14ac:dyDescent="0.2">
      <c r="A106" s="1862" t="s">
        <v>51</v>
      </c>
      <c r="B106" s="1862"/>
      <c r="C106" s="1862"/>
      <c r="D106" s="1862"/>
      <c r="E106" s="1862"/>
      <c r="F106" s="1862"/>
      <c r="G106" s="1862"/>
      <c r="H106" s="1217"/>
      <c r="I106" s="1863" t="s">
        <v>1622</v>
      </c>
      <c r="J106" s="1863"/>
      <c r="K106" s="1863"/>
      <c r="L106" s="1863"/>
      <c r="M106" s="1863"/>
      <c r="O106" s="34"/>
      <c r="P106" s="1862" t="s">
        <v>1623</v>
      </c>
      <c r="Q106" s="1862"/>
      <c r="R106" s="1862"/>
      <c r="S106" s="1862"/>
    </row>
    <row r="107" spans="1:19" ht="15" x14ac:dyDescent="0.3">
      <c r="B107" s="115"/>
      <c r="C107" s="115"/>
      <c r="D107" s="115"/>
      <c r="E107" s="115"/>
      <c r="F107" s="115"/>
      <c r="G107" s="115"/>
      <c r="H107" s="1051"/>
      <c r="I107" s="115"/>
      <c r="J107" s="115"/>
      <c r="K107" s="1051"/>
      <c r="L107" s="114"/>
      <c r="M107" s="114"/>
      <c r="N107" s="115"/>
      <c r="O107" s="115"/>
      <c r="P107" s="115"/>
      <c r="Q107" s="115"/>
      <c r="R107" s="115"/>
      <c r="S107" s="115"/>
    </row>
    <row r="108" spans="1:19" ht="15" x14ac:dyDescent="0.3">
      <c r="B108" s="185"/>
      <c r="C108" s="114"/>
      <c r="D108" s="114"/>
      <c r="E108" s="114"/>
      <c r="F108" s="114"/>
      <c r="G108" s="114"/>
      <c r="H108" s="114"/>
      <c r="I108" s="114"/>
      <c r="J108" s="114"/>
      <c r="K108" s="1053"/>
      <c r="L108" s="114"/>
      <c r="M108" s="114"/>
      <c r="N108" s="114"/>
      <c r="O108" s="114"/>
      <c r="P108" s="114"/>
      <c r="Q108" s="114"/>
      <c r="R108" s="114"/>
      <c r="S108" s="115"/>
    </row>
    <row r="109" spans="1:19" ht="15" x14ac:dyDescent="0.3">
      <c r="B109" s="116"/>
      <c r="C109" s="115"/>
      <c r="D109" s="115"/>
      <c r="E109" s="115"/>
      <c r="F109" s="115"/>
      <c r="G109" s="115"/>
      <c r="H109" s="115"/>
      <c r="I109" s="115"/>
      <c r="J109" s="115"/>
      <c r="K109" s="1051"/>
      <c r="L109" s="115"/>
      <c r="M109" s="115"/>
      <c r="N109" s="115"/>
      <c r="O109" s="115"/>
      <c r="P109" s="115"/>
      <c r="Q109" s="115"/>
      <c r="R109" s="115"/>
      <c r="S109" s="115"/>
    </row>
    <row r="111" spans="1:19" x14ac:dyDescent="0.2">
      <c r="P111" s="3"/>
      <c r="Q111" s="3"/>
      <c r="R111" s="368"/>
    </row>
    <row r="112" spans="1:19" x14ac:dyDescent="0.2">
      <c r="P112" s="3"/>
      <c r="Q112" s="3"/>
      <c r="R112" s="368"/>
    </row>
    <row r="113" spans="16:18" x14ac:dyDescent="0.2">
      <c r="P113" s="3"/>
      <c r="Q113" s="3"/>
      <c r="R113" s="277"/>
    </row>
  </sheetData>
  <mergeCells count="8">
    <mergeCell ref="A106:G106"/>
    <mergeCell ref="I106:M106"/>
    <mergeCell ref="P106:S106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3"/>
  <sheetViews>
    <sheetView topLeftCell="A10" zoomScale="90" zoomScaleNormal="90" workbookViewId="0">
      <selection activeCell="A14" sqref="A14:S14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6.42578125" customWidth="1"/>
    <col min="13" max="13" width="7.5703125" customWidth="1"/>
    <col min="14" max="14" width="12" bestFit="1" customWidth="1"/>
    <col min="15" max="15" width="17" customWidth="1"/>
    <col min="16" max="16" width="9" customWidth="1"/>
    <col min="17" max="17" width="10" customWidth="1"/>
    <col min="18" max="18" width="24.140625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67" t="s">
        <v>0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1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2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3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84" t="s">
        <v>1773</v>
      </c>
      <c r="B14" s="1884"/>
      <c r="C14" s="1884"/>
      <c r="D14" s="1884"/>
      <c r="E14" s="1884"/>
      <c r="F14" s="1884"/>
      <c r="G14" s="1884"/>
      <c r="H14" s="1884"/>
      <c r="I14" s="1884"/>
      <c r="J14" s="1884"/>
      <c r="K14" s="1884"/>
      <c r="L14" s="1884"/>
      <c r="M14" s="1884"/>
      <c r="N14" s="1884"/>
      <c r="O14" s="1884"/>
      <c r="P14" s="1884"/>
      <c r="Q14" s="1884"/>
      <c r="R14" s="1884"/>
      <c r="S14" s="1884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72" t="s">
        <v>4</v>
      </c>
      <c r="B16" s="972" t="s">
        <v>5</v>
      </c>
      <c r="C16" s="1054" t="s">
        <v>6</v>
      </c>
      <c r="D16" s="1055" t="s">
        <v>7</v>
      </c>
      <c r="E16" s="1055" t="s">
        <v>1614</v>
      </c>
      <c r="F16" s="972" t="s">
        <v>9</v>
      </c>
      <c r="G16" s="972" t="s">
        <v>10</v>
      </c>
      <c r="H16" s="972" t="s">
        <v>11</v>
      </c>
      <c r="I16" s="972" t="s">
        <v>12</v>
      </c>
      <c r="J16" s="972" t="s">
        <v>13</v>
      </c>
      <c r="K16" s="972" t="s">
        <v>820</v>
      </c>
      <c r="L16" s="1056" t="s">
        <v>1615</v>
      </c>
      <c r="M16" s="1059" t="s">
        <v>1618</v>
      </c>
      <c r="N16" s="1060" t="s">
        <v>1617</v>
      </c>
      <c r="O16" s="1060" t="s">
        <v>1616</v>
      </c>
      <c r="P16" s="1061" t="s">
        <v>1620</v>
      </c>
      <c r="Q16" s="1060" t="s">
        <v>1619</v>
      </c>
      <c r="R16" s="1061" t="s">
        <v>1735</v>
      </c>
      <c r="S16" s="1061" t="s">
        <v>1621</v>
      </c>
    </row>
    <row r="17" spans="1:20" x14ac:dyDescent="0.2">
      <c r="A17" s="229">
        <v>1</v>
      </c>
      <c r="B17" s="229">
        <v>2</v>
      </c>
      <c r="C17" s="229">
        <v>3</v>
      </c>
      <c r="D17" s="229">
        <v>4</v>
      </c>
      <c r="E17" s="229">
        <v>5</v>
      </c>
      <c r="F17" s="229">
        <v>6</v>
      </c>
      <c r="G17" s="229">
        <v>7</v>
      </c>
      <c r="H17" s="229">
        <v>8</v>
      </c>
      <c r="I17" s="229">
        <v>9</v>
      </c>
      <c r="J17" s="229">
        <v>10</v>
      </c>
      <c r="K17" s="229">
        <v>11</v>
      </c>
      <c r="L17" s="229">
        <v>12</v>
      </c>
      <c r="M17" s="229">
        <v>13</v>
      </c>
      <c r="N17" s="229">
        <v>14</v>
      </c>
      <c r="O17" s="229">
        <v>15</v>
      </c>
      <c r="P17" s="229">
        <v>16</v>
      </c>
      <c r="Q17" s="229">
        <v>17</v>
      </c>
      <c r="R17" s="229">
        <v>18</v>
      </c>
      <c r="S17" s="229">
        <v>19</v>
      </c>
    </row>
    <row r="18" spans="1:20" ht="13.5" x14ac:dyDescent="0.25">
      <c r="A18" s="1119">
        <v>1</v>
      </c>
      <c r="B18" s="1120">
        <v>40232</v>
      </c>
      <c r="C18" s="1148" t="s">
        <v>378</v>
      </c>
      <c r="D18" s="622">
        <v>61</v>
      </c>
      <c r="E18" s="1121">
        <v>617</v>
      </c>
      <c r="F18" s="1119"/>
      <c r="G18" s="622">
        <v>1</v>
      </c>
      <c r="H18" s="1122" t="s">
        <v>564</v>
      </c>
      <c r="I18" s="1119"/>
      <c r="J18" s="622"/>
      <c r="K18" s="1123" t="s">
        <v>379</v>
      </c>
      <c r="L18" s="1124">
        <v>2438</v>
      </c>
      <c r="M18" s="1125">
        <v>10</v>
      </c>
      <c r="N18" s="1126"/>
      <c r="O18" s="1126">
        <f>IF(M18=0,"N/A",+N18/12)</f>
        <v>0</v>
      </c>
      <c r="P18" s="1127">
        <v>10</v>
      </c>
      <c r="Q18" s="1127">
        <v>7</v>
      </c>
      <c r="R18" s="1124">
        <v>2438</v>
      </c>
      <c r="S18" s="1126">
        <f t="shared" ref="S18:S31" si="0">IF(M18=0,"N/A",+L18-R18)</f>
        <v>0</v>
      </c>
      <c r="T18" s="942"/>
    </row>
    <row r="19" spans="1:20" ht="13.5" x14ac:dyDescent="0.25">
      <c r="A19" s="229">
        <v>2</v>
      </c>
      <c r="B19" s="1128">
        <v>36884</v>
      </c>
      <c r="C19" s="1129" t="s">
        <v>378</v>
      </c>
      <c r="D19" s="1129">
        <v>61</v>
      </c>
      <c r="E19" s="1130">
        <v>617</v>
      </c>
      <c r="F19" s="1131">
        <v>127636</v>
      </c>
      <c r="G19" s="1132">
        <v>1</v>
      </c>
      <c r="H19" s="1133" t="s">
        <v>154</v>
      </c>
      <c r="I19" s="1134"/>
      <c r="J19" s="1132"/>
      <c r="K19" s="1131" t="s">
        <v>379</v>
      </c>
      <c r="L19" s="1135">
        <v>1200</v>
      </c>
      <c r="M19" s="1125">
        <v>10</v>
      </c>
      <c r="N19" s="415"/>
      <c r="O19" s="415">
        <f>IF(M19=0,"N/A",+N19/12)</f>
        <v>0</v>
      </c>
      <c r="P19" s="426">
        <v>10</v>
      </c>
      <c r="Q19" s="426"/>
      <c r="R19" s="1135">
        <v>1200</v>
      </c>
      <c r="S19" s="415">
        <f t="shared" si="0"/>
        <v>0</v>
      </c>
      <c r="T19" s="18"/>
    </row>
    <row r="20" spans="1:20" ht="13.5" x14ac:dyDescent="0.25">
      <c r="A20" s="1119">
        <v>3</v>
      </c>
      <c r="B20" s="1128">
        <v>36888</v>
      </c>
      <c r="C20" s="1129" t="s">
        <v>378</v>
      </c>
      <c r="D20" s="1129">
        <v>61</v>
      </c>
      <c r="E20" s="1136">
        <v>617</v>
      </c>
      <c r="F20" s="1137">
        <v>125403</v>
      </c>
      <c r="G20" s="1132">
        <v>1</v>
      </c>
      <c r="H20" s="1134" t="s">
        <v>158</v>
      </c>
      <c r="I20" s="1134"/>
      <c r="J20" s="1132" t="s">
        <v>19</v>
      </c>
      <c r="K20" s="1131" t="s">
        <v>379</v>
      </c>
      <c r="L20" s="1135">
        <v>500</v>
      </c>
      <c r="M20" s="1125">
        <v>10</v>
      </c>
      <c r="N20" s="415"/>
      <c r="O20" s="415">
        <f t="shared" ref="O20:O30" si="1">IF(M20=0,"N/A",+N20/12)</f>
        <v>0</v>
      </c>
      <c r="P20" s="426">
        <v>10</v>
      </c>
      <c r="Q20" s="426"/>
      <c r="R20" s="1135">
        <v>500</v>
      </c>
      <c r="S20" s="415">
        <f t="shared" si="0"/>
        <v>0</v>
      </c>
      <c r="T20" s="18"/>
    </row>
    <row r="21" spans="1:20" ht="13.5" x14ac:dyDescent="0.25">
      <c r="A21" s="229">
        <v>4</v>
      </c>
      <c r="B21" s="1128">
        <v>36884</v>
      </c>
      <c r="C21" s="1129" t="s">
        <v>378</v>
      </c>
      <c r="D21" s="1129">
        <v>61</v>
      </c>
      <c r="E21" s="1130">
        <v>617</v>
      </c>
      <c r="F21" s="1131">
        <v>127632</v>
      </c>
      <c r="G21" s="1132">
        <v>1</v>
      </c>
      <c r="H21" s="1133" t="s">
        <v>25</v>
      </c>
      <c r="I21" s="1134"/>
      <c r="J21" s="1132" t="s">
        <v>309</v>
      </c>
      <c r="K21" s="1131" t="s">
        <v>379</v>
      </c>
      <c r="L21" s="1135">
        <v>3132</v>
      </c>
      <c r="M21" s="1125">
        <v>10</v>
      </c>
      <c r="N21" s="415"/>
      <c r="O21" s="415">
        <f t="shared" si="1"/>
        <v>0</v>
      </c>
      <c r="P21" s="426">
        <v>10</v>
      </c>
      <c r="Q21" s="426"/>
      <c r="R21" s="1135">
        <v>3132</v>
      </c>
      <c r="S21" s="415">
        <f t="shared" si="0"/>
        <v>0</v>
      </c>
      <c r="T21" s="18"/>
    </row>
    <row r="22" spans="1:20" ht="13.5" x14ac:dyDescent="0.25">
      <c r="A22" s="1119">
        <v>5</v>
      </c>
      <c r="B22" s="1128">
        <v>36884</v>
      </c>
      <c r="C22" s="1129" t="s">
        <v>378</v>
      </c>
      <c r="D22" s="1129">
        <v>61</v>
      </c>
      <c r="E22" s="1130">
        <v>617</v>
      </c>
      <c r="F22" s="1131">
        <v>34944</v>
      </c>
      <c r="G22" s="1132">
        <v>1</v>
      </c>
      <c r="H22" s="1133" t="s">
        <v>25</v>
      </c>
      <c r="I22" s="1134"/>
      <c r="J22" s="1132" t="s">
        <v>81</v>
      </c>
      <c r="K22" s="1131" t="s">
        <v>379</v>
      </c>
      <c r="L22" s="1135">
        <v>3132</v>
      </c>
      <c r="M22" s="1125">
        <v>10</v>
      </c>
      <c r="N22" s="415"/>
      <c r="O22" s="415">
        <f t="shared" si="1"/>
        <v>0</v>
      </c>
      <c r="P22" s="426">
        <v>10</v>
      </c>
      <c r="Q22" s="426"/>
      <c r="R22" s="1135">
        <v>3132</v>
      </c>
      <c r="S22" s="415">
        <f t="shared" si="0"/>
        <v>0</v>
      </c>
      <c r="T22" s="18"/>
    </row>
    <row r="23" spans="1:20" ht="13.5" x14ac:dyDescent="0.25">
      <c r="A23" s="229">
        <v>6</v>
      </c>
      <c r="B23" s="1128">
        <v>36884</v>
      </c>
      <c r="C23" s="1129" t="s">
        <v>378</v>
      </c>
      <c r="D23" s="1129">
        <v>61</v>
      </c>
      <c r="E23" s="1130">
        <v>617</v>
      </c>
      <c r="F23" s="1131"/>
      <c r="G23" s="1132">
        <v>1</v>
      </c>
      <c r="H23" s="1133" t="s">
        <v>230</v>
      </c>
      <c r="I23" s="1134"/>
      <c r="J23" s="1132"/>
      <c r="K23" s="1131" t="s">
        <v>379</v>
      </c>
      <c r="L23" s="1135">
        <v>900</v>
      </c>
      <c r="M23" s="414">
        <v>10</v>
      </c>
      <c r="N23" s="415"/>
      <c r="O23" s="415">
        <f t="shared" si="1"/>
        <v>0</v>
      </c>
      <c r="P23" s="426">
        <v>10</v>
      </c>
      <c r="Q23" s="426"/>
      <c r="R23" s="1135">
        <v>900</v>
      </c>
      <c r="S23" s="415">
        <f t="shared" si="0"/>
        <v>0</v>
      </c>
      <c r="T23" s="18"/>
    </row>
    <row r="24" spans="1:20" ht="13.5" x14ac:dyDescent="0.25">
      <c r="A24" s="1119">
        <v>7</v>
      </c>
      <c r="B24" s="1138">
        <v>38128</v>
      </c>
      <c r="C24" s="1129" t="s">
        <v>378</v>
      </c>
      <c r="D24" s="408">
        <v>61</v>
      </c>
      <c r="E24" s="1130">
        <v>617</v>
      </c>
      <c r="F24" s="408"/>
      <c r="G24" s="408">
        <v>1</v>
      </c>
      <c r="H24" s="412" t="s">
        <v>315</v>
      </c>
      <c r="I24" s="408"/>
      <c r="J24" s="408"/>
      <c r="K24" s="408" t="s">
        <v>201</v>
      </c>
      <c r="L24" s="413">
        <v>10900</v>
      </c>
      <c r="M24" s="1125">
        <v>10</v>
      </c>
      <c r="N24" s="415"/>
      <c r="O24" s="415">
        <f t="shared" si="1"/>
        <v>0</v>
      </c>
      <c r="P24" s="426">
        <v>10</v>
      </c>
      <c r="Q24" s="426"/>
      <c r="R24" s="413">
        <v>10900</v>
      </c>
      <c r="S24" s="415">
        <f t="shared" si="0"/>
        <v>0</v>
      </c>
      <c r="T24" s="18"/>
    </row>
    <row r="25" spans="1:20" ht="13.5" x14ac:dyDescent="0.25">
      <c r="A25" s="229">
        <v>8</v>
      </c>
      <c r="B25" s="1128">
        <v>36884</v>
      </c>
      <c r="C25" s="1129" t="s">
        <v>378</v>
      </c>
      <c r="D25" s="1129">
        <v>61</v>
      </c>
      <c r="E25" s="1130">
        <v>617</v>
      </c>
      <c r="F25" s="1131">
        <v>34959</v>
      </c>
      <c r="G25" s="1132">
        <v>1</v>
      </c>
      <c r="H25" s="1133" t="s">
        <v>230</v>
      </c>
      <c r="I25" s="1134"/>
      <c r="J25" s="1132"/>
      <c r="K25" s="1131" t="s">
        <v>379</v>
      </c>
      <c r="L25" s="1135">
        <v>900</v>
      </c>
      <c r="M25" s="1139">
        <v>10</v>
      </c>
      <c r="N25" s="415"/>
      <c r="O25" s="415">
        <f t="shared" si="1"/>
        <v>0</v>
      </c>
      <c r="P25" s="426">
        <v>10</v>
      </c>
      <c r="Q25" s="426"/>
      <c r="R25" s="1135">
        <v>900</v>
      </c>
      <c r="S25" s="415">
        <f t="shared" si="0"/>
        <v>0</v>
      </c>
      <c r="T25" s="18"/>
    </row>
    <row r="26" spans="1:20" ht="13.5" x14ac:dyDescent="0.25">
      <c r="A26" s="1119">
        <v>9</v>
      </c>
      <c r="B26" s="1140">
        <v>36889</v>
      </c>
      <c r="C26" s="1129" t="s">
        <v>378</v>
      </c>
      <c r="D26" s="231">
        <v>61</v>
      </c>
      <c r="E26" s="1141">
        <v>617</v>
      </c>
      <c r="F26" s="231">
        <v>34955</v>
      </c>
      <c r="G26" s="231">
        <v>1</v>
      </c>
      <c r="H26" s="1063" t="s">
        <v>707</v>
      </c>
      <c r="I26" s="427"/>
      <c r="J26" s="231"/>
      <c r="K26" s="1131" t="s">
        <v>379</v>
      </c>
      <c r="L26" s="413">
        <v>1200</v>
      </c>
      <c r="M26" s="1139">
        <v>10</v>
      </c>
      <c r="N26" s="415"/>
      <c r="O26" s="415">
        <f t="shared" si="1"/>
        <v>0</v>
      </c>
      <c r="P26" s="426">
        <v>10</v>
      </c>
      <c r="Q26" s="426"/>
      <c r="R26" s="413">
        <v>1200</v>
      </c>
      <c r="S26" s="415">
        <f t="shared" si="0"/>
        <v>0</v>
      </c>
      <c r="T26" s="18"/>
    </row>
    <row r="27" spans="1:20" ht="13.5" x14ac:dyDescent="0.25">
      <c r="A27" s="229">
        <v>10</v>
      </c>
      <c r="B27" s="1140">
        <v>36889</v>
      </c>
      <c r="C27" s="1129" t="s">
        <v>378</v>
      </c>
      <c r="D27" s="231">
        <v>61</v>
      </c>
      <c r="E27" s="1141">
        <v>617</v>
      </c>
      <c r="F27" s="231">
        <v>34954</v>
      </c>
      <c r="G27" s="231">
        <v>1</v>
      </c>
      <c r="H27" s="1063" t="s">
        <v>707</v>
      </c>
      <c r="I27" s="427"/>
      <c r="J27" s="231"/>
      <c r="K27" s="1131" t="s">
        <v>379</v>
      </c>
      <c r="L27" s="413">
        <v>1200</v>
      </c>
      <c r="M27" s="1125">
        <v>10</v>
      </c>
      <c r="N27" s="415"/>
      <c r="O27" s="415">
        <f>IF(M27=0,"N/A",+N27/12)</f>
        <v>0</v>
      </c>
      <c r="P27" s="426">
        <v>10</v>
      </c>
      <c r="Q27" s="426"/>
      <c r="R27" s="413">
        <v>1200</v>
      </c>
      <c r="S27" s="415">
        <f t="shared" si="0"/>
        <v>0</v>
      </c>
      <c r="T27" s="18"/>
    </row>
    <row r="28" spans="1:20" ht="13.5" x14ac:dyDescent="0.25">
      <c r="A28" s="1119">
        <v>11</v>
      </c>
      <c r="B28" s="1128">
        <v>36884</v>
      </c>
      <c r="C28" s="1129" t="s">
        <v>378</v>
      </c>
      <c r="D28" s="1129">
        <v>61</v>
      </c>
      <c r="E28" s="1130">
        <v>617</v>
      </c>
      <c r="F28" s="1131">
        <v>127567</v>
      </c>
      <c r="G28" s="1132">
        <v>1</v>
      </c>
      <c r="H28" s="1133" t="s">
        <v>352</v>
      </c>
      <c r="I28" s="1134"/>
      <c r="J28" s="1132"/>
      <c r="K28" s="1131" t="s">
        <v>379</v>
      </c>
      <c r="L28" s="1135">
        <v>1940</v>
      </c>
      <c r="M28" s="1125">
        <v>10</v>
      </c>
      <c r="N28" s="415"/>
      <c r="O28" s="415">
        <f t="shared" si="1"/>
        <v>0</v>
      </c>
      <c r="P28" s="426">
        <v>10</v>
      </c>
      <c r="Q28" s="426"/>
      <c r="R28" s="1135">
        <v>1940</v>
      </c>
      <c r="S28" s="415">
        <f t="shared" si="0"/>
        <v>0</v>
      </c>
      <c r="T28" s="18"/>
    </row>
    <row r="29" spans="1:20" ht="13.5" x14ac:dyDescent="0.25">
      <c r="A29" s="229">
        <v>12</v>
      </c>
      <c r="B29" s="1128">
        <v>36884</v>
      </c>
      <c r="C29" s="1129" t="s">
        <v>378</v>
      </c>
      <c r="D29" s="1129">
        <v>61</v>
      </c>
      <c r="E29" s="1130">
        <v>617</v>
      </c>
      <c r="F29" s="1131">
        <v>127629</v>
      </c>
      <c r="G29" s="1132">
        <v>1</v>
      </c>
      <c r="H29" s="1133" t="s">
        <v>85</v>
      </c>
      <c r="I29" s="1134"/>
      <c r="J29" s="1132"/>
      <c r="K29" s="1131" t="s">
        <v>379</v>
      </c>
      <c r="L29" s="1135">
        <v>1780</v>
      </c>
      <c r="M29" s="1125">
        <v>10</v>
      </c>
      <c r="N29" s="415"/>
      <c r="O29" s="415">
        <f t="shared" si="1"/>
        <v>0</v>
      </c>
      <c r="P29" s="426">
        <v>10</v>
      </c>
      <c r="Q29" s="426"/>
      <c r="R29" s="1135">
        <v>1780</v>
      </c>
      <c r="S29" s="415">
        <f t="shared" si="0"/>
        <v>0</v>
      </c>
      <c r="T29" s="18"/>
    </row>
    <row r="30" spans="1:20" ht="13.5" x14ac:dyDescent="0.25">
      <c r="A30" s="1119">
        <v>13</v>
      </c>
      <c r="B30" s="1128">
        <v>41050</v>
      </c>
      <c r="C30" s="1129" t="s">
        <v>378</v>
      </c>
      <c r="D30" s="1129">
        <v>61</v>
      </c>
      <c r="E30" s="1130">
        <v>617</v>
      </c>
      <c r="F30" s="1131"/>
      <c r="G30" s="1131">
        <v>6</v>
      </c>
      <c r="H30" s="1133" t="s">
        <v>865</v>
      </c>
      <c r="I30" s="1134"/>
      <c r="J30" s="1132"/>
      <c r="K30" s="1131" t="s">
        <v>379</v>
      </c>
      <c r="L30" s="1135">
        <v>1587.76</v>
      </c>
      <c r="M30" s="1125">
        <v>10</v>
      </c>
      <c r="N30" s="1126"/>
      <c r="O30" s="1126">
        <f t="shared" si="1"/>
        <v>0</v>
      </c>
      <c r="P30" s="1127">
        <v>10</v>
      </c>
      <c r="Q30" s="1127"/>
      <c r="R30" s="1135">
        <v>1587.76</v>
      </c>
      <c r="S30" s="1126">
        <f t="shared" si="0"/>
        <v>0</v>
      </c>
      <c r="T30" s="18"/>
    </row>
    <row r="31" spans="1:20" ht="13.5" x14ac:dyDescent="0.25">
      <c r="A31" s="229">
        <v>14</v>
      </c>
      <c r="B31" s="1128">
        <v>41614</v>
      </c>
      <c r="C31" s="375" t="s">
        <v>380</v>
      </c>
      <c r="D31" s="408">
        <v>61</v>
      </c>
      <c r="E31" s="509">
        <v>617</v>
      </c>
      <c r="F31" s="416"/>
      <c r="G31" s="408">
        <v>1</v>
      </c>
      <c r="H31" s="1142" t="s">
        <v>763</v>
      </c>
      <c r="I31" s="408"/>
      <c r="J31" s="408" t="s">
        <v>203</v>
      </c>
      <c r="K31" s="231" t="s">
        <v>201</v>
      </c>
      <c r="L31" s="1143">
        <v>3097.3</v>
      </c>
      <c r="M31" s="414">
        <v>10</v>
      </c>
      <c r="N31" s="1126"/>
      <c r="O31" s="1126">
        <f>IF(M31=0,"N/A",+N31/12)</f>
        <v>0</v>
      </c>
      <c r="P31" s="1127">
        <v>10</v>
      </c>
      <c r="Q31" s="1127"/>
      <c r="R31" s="1143">
        <v>3097.3</v>
      </c>
      <c r="S31" s="1126">
        <f t="shared" si="0"/>
        <v>0</v>
      </c>
      <c r="T31" s="790" t="s">
        <v>1628</v>
      </c>
    </row>
    <row r="32" spans="1:20" ht="13.5" x14ac:dyDescent="0.25">
      <c r="A32" s="540"/>
      <c r="B32" s="497"/>
      <c r="C32" s="449"/>
      <c r="D32" s="449"/>
      <c r="E32" s="1144"/>
      <c r="F32" s="1072"/>
      <c r="G32" s="1145"/>
      <c r="H32" s="1072"/>
      <c r="I32" s="449"/>
      <c r="J32" s="449"/>
      <c r="K32" s="1072"/>
      <c r="L32" s="1147">
        <f>SUM(L18:L31)</f>
        <v>33907.06</v>
      </c>
      <c r="M32" s="1070"/>
      <c r="N32" s="1146">
        <f>SUM(N18:N31)</f>
        <v>0</v>
      </c>
      <c r="O32" s="1146">
        <f>SUM(O18:O31)</f>
        <v>0</v>
      </c>
      <c r="P32" s="1070"/>
      <c r="Q32" s="1070"/>
      <c r="R32" s="1146">
        <f>SUM(R18:R31)</f>
        <v>33907.06</v>
      </c>
      <c r="S32" s="1146">
        <f>SUM(S18:S31)</f>
        <v>0</v>
      </c>
      <c r="T32" s="18"/>
    </row>
    <row r="33" spans="1:19" ht="15" x14ac:dyDescent="0.3">
      <c r="A33" s="80"/>
      <c r="B33" s="114"/>
      <c r="C33" s="115"/>
      <c r="D33" s="115"/>
      <c r="E33" s="115"/>
      <c r="F33" s="204"/>
      <c r="G33" s="240"/>
      <c r="H33" s="204"/>
      <c r="I33" s="115"/>
      <c r="J33" s="115"/>
      <c r="K33" s="204"/>
      <c r="L33" s="114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114"/>
      <c r="C34" s="115"/>
      <c r="D34" s="115"/>
      <c r="E34" s="115"/>
      <c r="F34" s="204"/>
      <c r="G34" s="240"/>
      <c r="H34" s="204"/>
      <c r="I34" s="115"/>
      <c r="J34" s="115"/>
      <c r="K34" s="204"/>
      <c r="L34" s="114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80"/>
      <c r="B35" s="114"/>
      <c r="C35" s="115"/>
      <c r="D35" s="115"/>
      <c r="E35" s="115"/>
      <c r="F35" s="204"/>
      <c r="G35" s="240"/>
      <c r="H35" s="204"/>
      <c r="I35" s="115"/>
      <c r="J35" s="115"/>
      <c r="K35" s="204"/>
      <c r="L35" s="114"/>
      <c r="M35" s="115"/>
      <c r="N35" s="115"/>
      <c r="O35" s="115"/>
      <c r="P35" s="115"/>
      <c r="Q35" s="115"/>
      <c r="R35" s="118"/>
      <c r="S35" s="115"/>
    </row>
    <row r="36" spans="1:19" ht="15" x14ac:dyDescent="0.3">
      <c r="A36" s="80"/>
      <c r="B36" s="114"/>
      <c r="C36" s="115"/>
      <c r="D36" s="115"/>
      <c r="E36" s="115"/>
      <c r="F36" s="204"/>
      <c r="G36" s="240"/>
      <c r="H36" s="204"/>
      <c r="I36" s="115"/>
      <c r="J36" s="115"/>
      <c r="K36" s="204"/>
      <c r="L36" s="114"/>
      <c r="M36" s="115"/>
      <c r="N36" s="115"/>
      <c r="O36" s="115" t="s">
        <v>1754</v>
      </c>
      <c r="P36" s="115"/>
      <c r="Q36" s="115"/>
      <c r="R36" s="118"/>
      <c r="S36" s="115"/>
    </row>
    <row r="37" spans="1:19" ht="15" x14ac:dyDescent="0.3">
      <c r="A37" s="80"/>
      <c r="B37" s="114"/>
      <c r="C37" s="115"/>
      <c r="D37" s="115"/>
      <c r="E37" s="115"/>
      <c r="F37" s="204"/>
      <c r="G37" s="240"/>
      <c r="H37" s="204"/>
      <c r="I37" s="115"/>
      <c r="J37" s="115"/>
      <c r="K37" s="204"/>
      <c r="L37" s="114"/>
      <c r="M37" s="115"/>
      <c r="N37" s="115"/>
      <c r="O37" s="115"/>
      <c r="P37" s="115"/>
      <c r="Q37" s="115"/>
      <c r="R37" s="118"/>
      <c r="S37" s="115"/>
    </row>
    <row r="38" spans="1:19" ht="15" x14ac:dyDescent="0.3">
      <c r="A38" s="80"/>
      <c r="B38" s="114"/>
      <c r="C38" s="115"/>
      <c r="D38" s="115"/>
      <c r="E38" s="115"/>
      <c r="F38" s="204"/>
      <c r="G38" s="240"/>
      <c r="H38" s="204"/>
      <c r="I38" s="115"/>
      <c r="J38" s="115"/>
      <c r="K38" s="204"/>
      <c r="L38" s="114"/>
      <c r="M38" s="115"/>
      <c r="N38" s="115"/>
      <c r="O38" s="115"/>
      <c r="P38" s="115"/>
      <c r="Q38" s="115"/>
      <c r="R38" s="118"/>
      <c r="S38" s="115"/>
    </row>
    <row r="39" spans="1:19" ht="15.75" x14ac:dyDescent="0.3">
      <c r="A39" s="80"/>
      <c r="B39" s="114"/>
      <c r="C39" s="115"/>
      <c r="D39" s="115"/>
      <c r="E39" s="115"/>
      <c r="F39" s="367"/>
      <c r="G39" s="240"/>
      <c r="H39" s="204"/>
      <c r="I39" s="115"/>
      <c r="J39" s="115"/>
      <c r="K39" s="204"/>
      <c r="L39" s="114"/>
      <c r="M39" s="115"/>
      <c r="N39" s="115"/>
      <c r="O39" s="115"/>
      <c r="P39" s="115"/>
      <c r="Q39" s="115"/>
      <c r="R39" s="115"/>
      <c r="S39" s="115"/>
    </row>
    <row r="40" spans="1:19" ht="15" x14ac:dyDescent="0.3">
      <c r="A40" s="80"/>
      <c r="B40" s="114"/>
      <c r="C40" s="115"/>
      <c r="D40" s="115"/>
      <c r="E40" s="115"/>
      <c r="F40" s="204"/>
      <c r="G40" s="240"/>
      <c r="H40" s="204"/>
      <c r="I40" s="115"/>
      <c r="J40" s="115"/>
      <c r="K40" s="204"/>
      <c r="L40" s="114"/>
      <c r="M40" s="115"/>
      <c r="N40" s="115"/>
      <c r="O40" s="115"/>
      <c r="P40" s="115"/>
      <c r="Q40" s="115"/>
      <c r="R40" s="115"/>
      <c r="S40" s="115"/>
    </row>
    <row r="41" spans="1:19" ht="15" x14ac:dyDescent="0.3">
      <c r="A41" s="80"/>
      <c r="B41" s="114"/>
      <c r="C41" s="115"/>
      <c r="D41" s="115"/>
      <c r="E41" s="115"/>
      <c r="F41" s="204"/>
      <c r="G41" s="240"/>
      <c r="H41" s="204"/>
      <c r="I41" s="115"/>
      <c r="J41" s="115"/>
      <c r="K41" s="204"/>
      <c r="L41" s="114"/>
      <c r="M41" s="115"/>
      <c r="N41" s="115"/>
      <c r="O41" s="115"/>
      <c r="P41" s="115"/>
      <c r="Q41" s="115"/>
      <c r="R41" s="115"/>
      <c r="S41" s="115"/>
    </row>
    <row r="42" spans="1:19" x14ac:dyDescent="0.2">
      <c r="A42" s="45"/>
      <c r="B42" s="45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5"/>
      <c r="O42" s="14"/>
      <c r="P42" s="1058"/>
      <c r="Q42" s="1058"/>
      <c r="R42" s="1058"/>
      <c r="S42" s="1058"/>
    </row>
    <row r="43" spans="1:19" s="115" customFormat="1" ht="15" x14ac:dyDescent="0.3">
      <c r="A43" s="1881" t="s">
        <v>51</v>
      </c>
      <c r="B43" s="1881"/>
      <c r="C43" s="1881"/>
      <c r="D43" s="1881"/>
      <c r="E43" s="1881"/>
      <c r="F43" s="1881"/>
      <c r="G43" s="1881"/>
      <c r="H43" s="116"/>
      <c r="I43" s="1882" t="s">
        <v>1622</v>
      </c>
      <c r="J43" s="1882"/>
      <c r="K43" s="1882"/>
      <c r="L43" s="1882"/>
      <c r="M43" s="1882"/>
      <c r="O43" s="1118"/>
      <c r="P43" s="1881" t="s">
        <v>1623</v>
      </c>
      <c r="Q43" s="1881"/>
      <c r="R43" s="1881"/>
      <c r="S43" s="1881"/>
    </row>
  </sheetData>
  <mergeCells count="8">
    <mergeCell ref="A43:G43"/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60"/>
  <sheetViews>
    <sheetView topLeftCell="A11" zoomScale="90" zoomScaleNormal="90" workbookViewId="0">
      <selection activeCell="A15" sqref="A15:S15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1"/>
      <c r="D10" s="351"/>
      <c r="E10" s="369"/>
      <c r="F10" s="115"/>
      <c r="G10" s="116"/>
      <c r="H10" s="105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1885" t="s">
        <v>0</v>
      </c>
      <c r="B11" s="1885"/>
      <c r="C11" s="1885"/>
      <c r="D11" s="1885"/>
      <c r="E11" s="1885"/>
      <c r="F11" s="1885"/>
      <c r="G11" s="1885"/>
      <c r="H11" s="1885"/>
      <c r="I11" s="1885"/>
      <c r="J11" s="1885"/>
      <c r="K11" s="1885"/>
      <c r="L11" s="1885"/>
      <c r="M11" s="1885"/>
      <c r="N11" s="1885"/>
      <c r="O11" s="1885"/>
      <c r="P11" s="1885"/>
      <c r="Q11" s="1885"/>
      <c r="R11" s="1885"/>
      <c r="S11" s="1885"/>
    </row>
    <row r="12" spans="1:20" ht="15.75" x14ac:dyDescent="0.25">
      <c r="A12" s="1885" t="s">
        <v>1</v>
      </c>
      <c r="B12" s="1885"/>
      <c r="C12" s="1885"/>
      <c r="D12" s="1885"/>
      <c r="E12" s="1885"/>
      <c r="F12" s="1885"/>
      <c r="G12" s="1885"/>
      <c r="H12" s="1885"/>
      <c r="I12" s="1885"/>
      <c r="J12" s="1885"/>
      <c r="K12" s="1885"/>
      <c r="L12" s="1885"/>
      <c r="M12" s="1885"/>
      <c r="N12" s="1885"/>
      <c r="O12" s="1885"/>
      <c r="P12" s="1885"/>
      <c r="Q12" s="1885"/>
      <c r="R12" s="1885"/>
      <c r="S12" s="1885"/>
    </row>
    <row r="13" spans="1:20" ht="15.75" x14ac:dyDescent="0.25">
      <c r="A13" s="1885" t="s">
        <v>2</v>
      </c>
      <c r="B13" s="1885"/>
      <c r="C13" s="1885"/>
      <c r="D13" s="1885"/>
      <c r="E13" s="1885"/>
      <c r="F13" s="1885"/>
      <c r="G13" s="1885"/>
      <c r="H13" s="1885"/>
      <c r="I13" s="1885"/>
      <c r="J13" s="1885"/>
      <c r="K13" s="1885"/>
      <c r="L13" s="1885"/>
      <c r="M13" s="1885"/>
      <c r="N13" s="1885"/>
      <c r="O13" s="1885"/>
      <c r="P13" s="1885"/>
      <c r="Q13" s="1885"/>
      <c r="R13" s="1885"/>
      <c r="S13" s="1885"/>
    </row>
    <row r="14" spans="1:20" ht="15.75" x14ac:dyDescent="0.25">
      <c r="A14" s="1885" t="s">
        <v>3</v>
      </c>
      <c r="B14" s="1885"/>
      <c r="C14" s="1885"/>
      <c r="D14" s="1885"/>
      <c r="E14" s="1885"/>
      <c r="F14" s="1885"/>
      <c r="G14" s="1885"/>
      <c r="H14" s="1885"/>
      <c r="I14" s="1885"/>
      <c r="J14" s="1885"/>
      <c r="K14" s="1885"/>
      <c r="L14" s="1885"/>
      <c r="M14" s="1885"/>
      <c r="N14" s="1885"/>
      <c r="O14" s="1885"/>
      <c r="P14" s="1885"/>
      <c r="Q14" s="1885"/>
      <c r="R14" s="1885"/>
      <c r="S14" s="1885"/>
    </row>
    <row r="15" spans="1:20" ht="15.75" x14ac:dyDescent="0.25">
      <c r="A15" s="1886" t="s">
        <v>1769</v>
      </c>
      <c r="B15" s="1886"/>
      <c r="C15" s="1886"/>
      <c r="D15" s="1886"/>
      <c r="E15" s="1886"/>
      <c r="F15" s="1886"/>
      <c r="G15" s="1886"/>
      <c r="H15" s="1886"/>
      <c r="I15" s="1886"/>
      <c r="J15" s="1886"/>
      <c r="K15" s="1886"/>
      <c r="L15" s="1886"/>
      <c r="M15" s="1886"/>
      <c r="N15" s="1886"/>
      <c r="O15" s="1886"/>
      <c r="P15" s="1886"/>
      <c r="Q15" s="1886"/>
      <c r="R15" s="1886"/>
      <c r="S15" s="1886"/>
    </row>
    <row r="16" spans="1:20" ht="15.75" hidden="1" x14ac:dyDescent="0.25">
      <c r="A16" s="793"/>
      <c r="B16" s="793"/>
      <c r="C16" s="793"/>
      <c r="D16" s="793"/>
      <c r="E16" s="793"/>
      <c r="F16" s="793"/>
      <c r="G16" s="793"/>
      <c r="H16" s="1049"/>
      <c r="I16" s="793"/>
      <c r="J16" s="793"/>
      <c r="K16" s="793"/>
      <c r="L16" s="793"/>
      <c r="M16" s="794"/>
      <c r="N16" s="794"/>
      <c r="O16" s="794"/>
      <c r="P16" s="794"/>
      <c r="Q16" s="794"/>
      <c r="R16" s="794"/>
      <c r="S16" s="794"/>
      <c r="T16" s="3"/>
    </row>
    <row r="17" spans="1:21" ht="42.75" customHeight="1" x14ac:dyDescent="0.2">
      <c r="A17" s="972" t="s">
        <v>4</v>
      </c>
      <c r="B17" s="972" t="s">
        <v>5</v>
      </c>
      <c r="C17" s="1054" t="s">
        <v>6</v>
      </c>
      <c r="D17" s="1055" t="s">
        <v>7</v>
      </c>
      <c r="E17" s="1055" t="s">
        <v>1614</v>
      </c>
      <c r="F17" s="972" t="s">
        <v>9</v>
      </c>
      <c r="G17" s="972" t="s">
        <v>10</v>
      </c>
      <c r="H17" s="972" t="s">
        <v>11</v>
      </c>
      <c r="I17" s="972" t="s">
        <v>12</v>
      </c>
      <c r="J17" s="972" t="s">
        <v>13</v>
      </c>
      <c r="K17" s="972" t="s">
        <v>820</v>
      </c>
      <c r="L17" s="1056" t="s">
        <v>1615</v>
      </c>
      <c r="M17" s="1059" t="s">
        <v>1618</v>
      </c>
      <c r="N17" s="1060" t="s">
        <v>1617</v>
      </c>
      <c r="O17" s="1060" t="s">
        <v>1616</v>
      </c>
      <c r="P17" s="1061" t="s">
        <v>1620</v>
      </c>
      <c r="Q17" s="1060" t="s">
        <v>1619</v>
      </c>
      <c r="R17" s="1061" t="s">
        <v>1735</v>
      </c>
      <c r="S17" s="1061" t="s">
        <v>1621</v>
      </c>
    </row>
    <row r="18" spans="1:21" x14ac:dyDescent="0.2">
      <c r="A18" s="229">
        <v>1</v>
      </c>
      <c r="B18" s="229">
        <v>2</v>
      </c>
      <c r="C18" s="229">
        <v>3</v>
      </c>
      <c r="D18" s="229">
        <v>4</v>
      </c>
      <c r="E18" s="229">
        <v>5</v>
      </c>
      <c r="F18" s="229">
        <v>6</v>
      </c>
      <c r="G18" s="229">
        <v>7</v>
      </c>
      <c r="H18" s="229">
        <v>8</v>
      </c>
      <c r="I18" s="229">
        <v>9</v>
      </c>
      <c r="J18" s="229">
        <v>10</v>
      </c>
      <c r="K18" s="229">
        <v>11</v>
      </c>
      <c r="L18" s="229">
        <v>12</v>
      </c>
      <c r="M18" s="229">
        <v>13</v>
      </c>
      <c r="N18" s="229">
        <v>14</v>
      </c>
      <c r="O18" s="229">
        <v>15</v>
      </c>
      <c r="P18" s="229">
        <v>16</v>
      </c>
      <c r="Q18" s="229">
        <v>17</v>
      </c>
      <c r="R18" s="229">
        <v>18</v>
      </c>
      <c r="S18" s="229">
        <v>19</v>
      </c>
      <c r="T18" s="3"/>
    </row>
    <row r="19" spans="1:21" x14ac:dyDescent="0.2">
      <c r="A19" s="229">
        <v>1</v>
      </c>
      <c r="B19" s="1149">
        <v>40201</v>
      </c>
      <c r="C19" s="1150" t="s">
        <v>380</v>
      </c>
      <c r="D19" s="1082">
        <v>61</v>
      </c>
      <c r="E19" s="521">
        <v>614</v>
      </c>
      <c r="F19" s="1073"/>
      <c r="G19" s="1082">
        <v>1</v>
      </c>
      <c r="H19" s="1151" t="s">
        <v>565</v>
      </c>
      <c r="I19" s="1082" t="s">
        <v>1040</v>
      </c>
      <c r="J19" s="1082" t="s">
        <v>28</v>
      </c>
      <c r="K19" s="1098" t="s">
        <v>382</v>
      </c>
      <c r="L19" s="1113">
        <v>5684</v>
      </c>
      <c r="M19" s="1084">
        <v>3</v>
      </c>
      <c r="N19" s="1152"/>
      <c r="O19" s="1152"/>
      <c r="P19" s="1153">
        <v>3</v>
      </c>
      <c r="Q19" s="1153"/>
      <c r="R19" s="1152">
        <v>5684</v>
      </c>
      <c r="S19" s="1152">
        <f t="shared" ref="S19:S37" si="0">IF(M19=0,"N/A",+L19-R19)</f>
        <v>0</v>
      </c>
      <c r="T19" s="3"/>
    </row>
    <row r="20" spans="1:21" x14ac:dyDescent="0.2">
      <c r="A20" s="229">
        <v>2</v>
      </c>
      <c r="B20" s="1149">
        <v>40260</v>
      </c>
      <c r="C20" s="1161" t="s">
        <v>380</v>
      </c>
      <c r="D20" s="1082">
        <v>61</v>
      </c>
      <c r="E20" s="521">
        <v>614</v>
      </c>
      <c r="F20" s="1073"/>
      <c r="G20" s="1082">
        <v>1</v>
      </c>
      <c r="H20" s="1151" t="s">
        <v>31</v>
      </c>
      <c r="I20" s="1082"/>
      <c r="J20" s="1082" t="s">
        <v>566</v>
      </c>
      <c r="K20" s="1098" t="s">
        <v>382</v>
      </c>
      <c r="L20" s="1113">
        <v>14500</v>
      </c>
      <c r="M20" s="1084">
        <v>3</v>
      </c>
      <c r="N20" s="1152"/>
      <c r="O20" s="1152"/>
      <c r="P20" s="1153">
        <v>3</v>
      </c>
      <c r="Q20" s="1153"/>
      <c r="R20" s="1152">
        <v>14500</v>
      </c>
      <c r="S20" s="1152">
        <f t="shared" si="0"/>
        <v>0</v>
      </c>
      <c r="T20" s="3"/>
    </row>
    <row r="21" spans="1:21" x14ac:dyDescent="0.2">
      <c r="A21" s="229">
        <v>3</v>
      </c>
      <c r="B21" s="1149">
        <v>42275</v>
      </c>
      <c r="C21" s="1161" t="s">
        <v>380</v>
      </c>
      <c r="D21" s="1082">
        <v>61</v>
      </c>
      <c r="E21" s="521" t="s">
        <v>1106</v>
      </c>
      <c r="F21" s="1073"/>
      <c r="G21" s="1082">
        <v>1</v>
      </c>
      <c r="H21" s="1151" t="s">
        <v>30</v>
      </c>
      <c r="I21" s="1082"/>
      <c r="J21" s="1082" t="s">
        <v>129</v>
      </c>
      <c r="K21" s="1082" t="s">
        <v>382</v>
      </c>
      <c r="L21" s="1113">
        <v>2695.01</v>
      </c>
      <c r="M21" s="1084">
        <v>3</v>
      </c>
      <c r="N21" s="1085">
        <f>IF(M21=0,"N/A",+L21/M21)</f>
        <v>898.3366666666667</v>
      </c>
      <c r="O21" s="1699">
        <f>IF(M21=0,"N/A",+N21/12)</f>
        <v>74.861388888888897</v>
      </c>
      <c r="P21" s="1086">
        <v>1</v>
      </c>
      <c r="Q21" s="1086">
        <v>7</v>
      </c>
      <c r="R21" s="1085">
        <f>+N21</f>
        <v>898.3366666666667</v>
      </c>
      <c r="S21" s="1085">
        <f t="shared" si="0"/>
        <v>1796.6733333333336</v>
      </c>
      <c r="T21" s="3"/>
    </row>
    <row r="22" spans="1:21" x14ac:dyDescent="0.2">
      <c r="A22" s="229">
        <v>4</v>
      </c>
      <c r="B22" s="1154">
        <v>41926</v>
      </c>
      <c r="C22" s="1161" t="s">
        <v>380</v>
      </c>
      <c r="D22" s="1082">
        <v>61</v>
      </c>
      <c r="E22" s="1155" t="s">
        <v>1107</v>
      </c>
      <c r="F22" s="1082"/>
      <c r="G22" s="1082">
        <v>1</v>
      </c>
      <c r="H22" s="1151" t="s">
        <v>1003</v>
      </c>
      <c r="I22" s="1082"/>
      <c r="J22" s="1082"/>
      <c r="K22" s="1098" t="s">
        <v>382</v>
      </c>
      <c r="L22" s="1156">
        <v>9032.9</v>
      </c>
      <c r="M22" s="1084">
        <v>10</v>
      </c>
      <c r="N22" s="1085">
        <f>IF(M22=0,"N/A",+L22/M22)</f>
        <v>903.29</v>
      </c>
      <c r="O22" s="1699">
        <f>IF(M22=0,"N/A",+N22/12)</f>
        <v>75.274166666666659</v>
      </c>
      <c r="P22" s="1086">
        <v>2</v>
      </c>
      <c r="Q22" s="1086">
        <v>6</v>
      </c>
      <c r="R22" s="1085">
        <f>IF(M22=0,"N/A",+N22*P22+O22*Q22)</f>
        <v>2258.2249999999999</v>
      </c>
      <c r="S22" s="1085">
        <f t="shared" si="0"/>
        <v>6774.6749999999993</v>
      </c>
      <c r="T22" s="3"/>
    </row>
    <row r="23" spans="1:21" x14ac:dyDescent="0.2">
      <c r="A23" s="229">
        <v>5</v>
      </c>
      <c r="B23" s="1154">
        <v>36888</v>
      </c>
      <c r="C23" s="1161" t="s">
        <v>380</v>
      </c>
      <c r="D23" s="1082">
        <v>61</v>
      </c>
      <c r="E23" s="1155">
        <v>617</v>
      </c>
      <c r="F23" s="1082"/>
      <c r="G23" s="1082">
        <v>1</v>
      </c>
      <c r="H23" s="1151" t="s">
        <v>158</v>
      </c>
      <c r="I23" s="1082"/>
      <c r="J23" s="1082" t="s">
        <v>19</v>
      </c>
      <c r="K23" s="1098" t="s">
        <v>382</v>
      </c>
      <c r="L23" s="1156">
        <v>500</v>
      </c>
      <c r="M23" s="1084">
        <v>10</v>
      </c>
      <c r="N23" s="1152"/>
      <c r="O23" s="1152"/>
      <c r="P23" s="1153">
        <v>10</v>
      </c>
      <c r="Q23" s="1153"/>
      <c r="R23" s="1152">
        <v>500</v>
      </c>
      <c r="S23" s="1152">
        <f t="shared" si="0"/>
        <v>0</v>
      </c>
      <c r="T23" s="3"/>
    </row>
    <row r="24" spans="1:21" x14ac:dyDescent="0.2">
      <c r="A24" s="229">
        <v>6</v>
      </c>
      <c r="B24" s="1154">
        <v>39980</v>
      </c>
      <c r="C24" s="1161" t="s">
        <v>380</v>
      </c>
      <c r="D24" s="1082">
        <v>61</v>
      </c>
      <c r="E24" s="1155">
        <v>617</v>
      </c>
      <c r="F24" s="1082"/>
      <c r="G24" s="1082">
        <v>1</v>
      </c>
      <c r="H24" s="1151" t="s">
        <v>401</v>
      </c>
      <c r="I24" s="1082"/>
      <c r="J24" s="1082"/>
      <c r="K24" s="1098" t="s">
        <v>382</v>
      </c>
      <c r="L24" s="1156">
        <v>7500</v>
      </c>
      <c r="M24" s="1084">
        <v>10</v>
      </c>
      <c r="N24" s="1085">
        <f>IF(M24=0,"N/A",+L24/M24)</f>
        <v>750</v>
      </c>
      <c r="O24" s="1699">
        <f>IF(M24=0,"N/A",+N24/12)</f>
        <v>62.5</v>
      </c>
      <c r="P24" s="1086">
        <v>7</v>
      </c>
      <c r="Q24" s="1086">
        <v>10</v>
      </c>
      <c r="R24" s="1085">
        <f>IF(M24=0,"N/A",+N24*P24+O24*Q24)</f>
        <v>5875</v>
      </c>
      <c r="S24" s="1085">
        <f t="shared" si="0"/>
        <v>1625</v>
      </c>
      <c r="T24" s="3"/>
    </row>
    <row r="25" spans="1:21" x14ac:dyDescent="0.2">
      <c r="A25" s="229">
        <v>7</v>
      </c>
      <c r="B25" s="1154">
        <v>41926</v>
      </c>
      <c r="C25" s="1161" t="s">
        <v>380</v>
      </c>
      <c r="D25" s="1082">
        <v>61</v>
      </c>
      <c r="E25" s="1155" t="s">
        <v>1107</v>
      </c>
      <c r="F25" s="1082"/>
      <c r="G25" s="1082">
        <v>1</v>
      </c>
      <c r="H25" s="1151" t="s">
        <v>1041</v>
      </c>
      <c r="I25" s="1082"/>
      <c r="J25" s="1082"/>
      <c r="K25" s="1098" t="s">
        <v>382</v>
      </c>
      <c r="L25" s="1156">
        <v>4559.5200000000004</v>
      </c>
      <c r="M25" s="1084">
        <v>10</v>
      </c>
      <c r="N25" s="1085">
        <f>IF(M25=0,"N/A",+L25/M25)</f>
        <v>455.95200000000006</v>
      </c>
      <c r="O25" s="1699">
        <v>38</v>
      </c>
      <c r="P25" s="1086">
        <v>2</v>
      </c>
      <c r="Q25" s="1086">
        <v>6</v>
      </c>
      <c r="R25" s="1085">
        <f>IF(M25=0,"N/A",+N25*P25+O25*Q25)</f>
        <v>1139.904</v>
      </c>
      <c r="S25" s="1085">
        <f t="shared" si="0"/>
        <v>3419.6160000000004</v>
      </c>
      <c r="T25" s="3"/>
    </row>
    <row r="26" spans="1:21" x14ac:dyDescent="0.2">
      <c r="A26" s="229">
        <v>8</v>
      </c>
      <c r="B26" s="1149">
        <v>40591</v>
      </c>
      <c r="C26" s="1161" t="s">
        <v>380</v>
      </c>
      <c r="D26" s="1082">
        <v>61</v>
      </c>
      <c r="E26" s="1155">
        <v>617</v>
      </c>
      <c r="F26" s="1073"/>
      <c r="G26" s="1082">
        <v>1</v>
      </c>
      <c r="H26" s="1151" t="s">
        <v>18</v>
      </c>
      <c r="I26" s="1082" t="s">
        <v>730</v>
      </c>
      <c r="J26" s="1082" t="s">
        <v>528</v>
      </c>
      <c r="K26" s="1098" t="s">
        <v>382</v>
      </c>
      <c r="L26" s="1113">
        <v>3845.4</v>
      </c>
      <c r="M26" s="1084">
        <v>10</v>
      </c>
      <c r="N26" s="1085">
        <f>IF(M26=0,"N/A",+L26/M26)</f>
        <v>384.54</v>
      </c>
      <c r="O26" s="1699">
        <f t="shared" ref="O26:O33" si="1">IF(M26=0,"N/A",+N26/12)</f>
        <v>32.045000000000002</v>
      </c>
      <c r="P26" s="1086">
        <v>6</v>
      </c>
      <c r="Q26" s="1086">
        <v>2</v>
      </c>
      <c r="R26" s="1085">
        <f>IF(M26=0,"N/A",+N26*P26+O26*Q26)</f>
        <v>2371.3300000000004</v>
      </c>
      <c r="S26" s="1085">
        <f t="shared" si="0"/>
        <v>1474.0699999999997</v>
      </c>
      <c r="T26" s="3"/>
    </row>
    <row r="27" spans="1:21" ht="25.5" x14ac:dyDescent="0.2">
      <c r="A27" s="229">
        <v>9</v>
      </c>
      <c r="B27" s="1149">
        <v>41455</v>
      </c>
      <c r="C27" s="1161" t="s">
        <v>380</v>
      </c>
      <c r="D27" s="1082">
        <v>61</v>
      </c>
      <c r="E27" s="521">
        <v>617</v>
      </c>
      <c r="F27" s="1081"/>
      <c r="G27" s="1082">
        <v>1</v>
      </c>
      <c r="H27" s="1157" t="s">
        <v>901</v>
      </c>
      <c r="I27" s="1081"/>
      <c r="J27" s="1081"/>
      <c r="K27" s="1098" t="s">
        <v>382</v>
      </c>
      <c r="L27" s="1158">
        <v>5310</v>
      </c>
      <c r="M27" s="1084">
        <v>10</v>
      </c>
      <c r="N27" s="1085">
        <f>IF(M27=0,"N/A",+L27/M27)</f>
        <v>531</v>
      </c>
      <c r="O27" s="1699">
        <f>IF(M27=0,"N/A",+N27/12)</f>
        <v>44.25</v>
      </c>
      <c r="P27" s="1086">
        <v>3</v>
      </c>
      <c r="Q27" s="1086">
        <v>10</v>
      </c>
      <c r="R27" s="1085">
        <f>IF(M27=0,"N/A",+N27*P27+O27*Q27)</f>
        <v>2035.5</v>
      </c>
      <c r="S27" s="1085">
        <f t="shared" si="0"/>
        <v>3274.5</v>
      </c>
      <c r="T27" s="3"/>
    </row>
    <row r="28" spans="1:21" x14ac:dyDescent="0.2">
      <c r="A28" s="229">
        <v>10</v>
      </c>
      <c r="B28" s="1154">
        <v>38349</v>
      </c>
      <c r="C28" s="1161" t="s">
        <v>380</v>
      </c>
      <c r="D28" s="1082">
        <v>61</v>
      </c>
      <c r="E28" s="1155">
        <v>617</v>
      </c>
      <c r="F28" s="1082"/>
      <c r="G28" s="1082">
        <v>1</v>
      </c>
      <c r="H28" s="1087" t="s">
        <v>410</v>
      </c>
      <c r="I28" s="1082"/>
      <c r="J28" s="1082" t="s">
        <v>19</v>
      </c>
      <c r="K28" s="1098" t="s">
        <v>382</v>
      </c>
      <c r="L28" s="1156">
        <v>2508.8000000000002</v>
      </c>
      <c r="M28" s="1084">
        <v>10</v>
      </c>
      <c r="N28" s="1152">
        <v>0</v>
      </c>
      <c r="O28" s="1700">
        <f t="shared" si="1"/>
        <v>0</v>
      </c>
      <c r="P28" s="1153">
        <v>10</v>
      </c>
      <c r="Q28" s="1153"/>
      <c r="R28" s="1152">
        <v>2508.8000000000002</v>
      </c>
      <c r="S28" s="1152">
        <f t="shared" si="0"/>
        <v>0</v>
      </c>
      <c r="T28" s="3"/>
    </row>
    <row r="29" spans="1:21" x14ac:dyDescent="0.2">
      <c r="A29" s="229">
        <v>11</v>
      </c>
      <c r="B29" s="1154">
        <v>36889</v>
      </c>
      <c r="C29" s="1161" t="s">
        <v>380</v>
      </c>
      <c r="D29" s="1082">
        <v>61</v>
      </c>
      <c r="E29" s="1155">
        <v>617</v>
      </c>
      <c r="F29" s="1082">
        <v>125450</v>
      </c>
      <c r="G29" s="1082">
        <v>1</v>
      </c>
      <c r="H29" s="1151" t="s">
        <v>25</v>
      </c>
      <c r="I29" s="1082"/>
      <c r="J29" s="1082" t="s">
        <v>19</v>
      </c>
      <c r="K29" s="1098" t="s">
        <v>382</v>
      </c>
      <c r="L29" s="1113">
        <v>1382.4</v>
      </c>
      <c r="M29" s="1084">
        <v>10</v>
      </c>
      <c r="N29" s="1152"/>
      <c r="O29" s="1700"/>
      <c r="P29" s="1153">
        <v>10</v>
      </c>
      <c r="Q29" s="1153"/>
      <c r="R29" s="1152">
        <v>1382.4</v>
      </c>
      <c r="S29" s="1152">
        <f t="shared" si="0"/>
        <v>0</v>
      </c>
      <c r="T29" s="3"/>
    </row>
    <row r="30" spans="1:21" x14ac:dyDescent="0.2">
      <c r="A30" s="229">
        <v>12</v>
      </c>
      <c r="B30" s="1154">
        <v>40039</v>
      </c>
      <c r="C30" s="1161" t="s">
        <v>380</v>
      </c>
      <c r="D30" s="1082">
        <v>61</v>
      </c>
      <c r="E30" s="1155">
        <v>617</v>
      </c>
      <c r="F30" s="1082"/>
      <c r="G30" s="1082">
        <v>2</v>
      </c>
      <c r="H30" s="1087" t="s">
        <v>381</v>
      </c>
      <c r="I30" s="1082"/>
      <c r="J30" s="1082" t="s">
        <v>24</v>
      </c>
      <c r="K30" s="1098" t="s">
        <v>382</v>
      </c>
      <c r="L30" s="1156">
        <v>5236.8100000000004</v>
      </c>
      <c r="M30" s="1084">
        <v>10</v>
      </c>
      <c r="N30" s="1085">
        <f>IF(M30=0,"N/A",+L30/M30)</f>
        <v>523.68100000000004</v>
      </c>
      <c r="O30" s="1699">
        <f t="shared" si="1"/>
        <v>43.640083333333337</v>
      </c>
      <c r="P30" s="1086">
        <v>7</v>
      </c>
      <c r="Q30" s="1086">
        <v>8</v>
      </c>
      <c r="R30" s="1085">
        <f>IF(M30=0,"N/A",+N30*P30+O30*Q30)</f>
        <v>4014.887666666667</v>
      </c>
      <c r="S30" s="1085">
        <f t="shared" si="0"/>
        <v>1221.9223333333334</v>
      </c>
      <c r="T30" s="3"/>
      <c r="U30" s="1662"/>
    </row>
    <row r="31" spans="1:21" x14ac:dyDescent="0.2">
      <c r="A31" s="229">
        <v>13</v>
      </c>
      <c r="B31" s="1154">
        <v>36889</v>
      </c>
      <c r="C31" s="1161" t="s">
        <v>380</v>
      </c>
      <c r="D31" s="1082">
        <v>61</v>
      </c>
      <c r="E31" s="1155">
        <v>617</v>
      </c>
      <c r="F31" s="1082">
        <v>125442</v>
      </c>
      <c r="G31" s="1082">
        <v>1</v>
      </c>
      <c r="H31" s="1151" t="s">
        <v>591</v>
      </c>
      <c r="I31" s="1082"/>
      <c r="J31" s="1082"/>
      <c r="K31" s="1098" t="s">
        <v>382</v>
      </c>
      <c r="L31" s="1156">
        <v>2000</v>
      </c>
      <c r="M31" s="1084">
        <v>10</v>
      </c>
      <c r="N31" s="1152"/>
      <c r="O31" s="1700"/>
      <c r="P31" s="1153">
        <v>10</v>
      </c>
      <c r="Q31" s="1153"/>
      <c r="R31" s="1152">
        <v>2000</v>
      </c>
      <c r="S31" s="1152">
        <f t="shared" si="0"/>
        <v>0</v>
      </c>
      <c r="T31" s="3"/>
    </row>
    <row r="32" spans="1:21" x14ac:dyDescent="0.2">
      <c r="A32" s="229">
        <v>14</v>
      </c>
      <c r="B32" s="1149">
        <v>36085</v>
      </c>
      <c r="C32" s="1161" t="s">
        <v>380</v>
      </c>
      <c r="D32" s="1082">
        <v>61</v>
      </c>
      <c r="E32" s="1155">
        <v>617</v>
      </c>
      <c r="F32" s="1082"/>
      <c r="G32" s="1082">
        <v>3</v>
      </c>
      <c r="H32" s="1151" t="s">
        <v>861</v>
      </c>
      <c r="I32" s="1082"/>
      <c r="J32" s="1082"/>
      <c r="K32" s="1098" t="s">
        <v>382</v>
      </c>
      <c r="L32" s="1159">
        <v>800</v>
      </c>
      <c r="M32" s="1084">
        <v>10</v>
      </c>
      <c r="N32" s="1152"/>
      <c r="O32" s="1700"/>
      <c r="P32" s="1153">
        <v>10</v>
      </c>
      <c r="Q32" s="1153"/>
      <c r="R32" s="1152">
        <v>800</v>
      </c>
      <c r="S32" s="1152">
        <f t="shared" si="0"/>
        <v>0</v>
      </c>
      <c r="T32" s="3"/>
    </row>
    <row r="33" spans="1:20" ht="25.5" x14ac:dyDescent="0.2">
      <c r="A33" s="229">
        <v>15</v>
      </c>
      <c r="B33" s="1149">
        <v>40898</v>
      </c>
      <c r="C33" s="1161" t="s">
        <v>380</v>
      </c>
      <c r="D33" s="1082">
        <v>61</v>
      </c>
      <c r="E33" s="1155">
        <v>617</v>
      </c>
      <c r="F33" s="1073"/>
      <c r="G33" s="1082">
        <v>10</v>
      </c>
      <c r="H33" s="1151" t="s">
        <v>862</v>
      </c>
      <c r="I33" s="1082"/>
      <c r="J33" s="1082" t="s">
        <v>1755</v>
      </c>
      <c r="K33" s="1098" t="s">
        <v>382</v>
      </c>
      <c r="L33" s="1160">
        <v>15000</v>
      </c>
      <c r="M33" s="1084">
        <v>10</v>
      </c>
      <c r="N33" s="1085">
        <f>IF(M33=0,"N/A",+L33/M33)</f>
        <v>1500</v>
      </c>
      <c r="O33" s="1699">
        <f t="shared" si="1"/>
        <v>125</v>
      </c>
      <c r="P33" s="1086">
        <v>5</v>
      </c>
      <c r="Q33" s="1086">
        <v>4</v>
      </c>
      <c r="R33" s="1085">
        <f>IF(M33=0,"N/A",+N33*P33+O33*Q33)</f>
        <v>8000</v>
      </c>
      <c r="S33" s="1085">
        <f t="shared" si="0"/>
        <v>7000</v>
      </c>
      <c r="T33" s="3"/>
    </row>
    <row r="34" spans="1:20" x14ac:dyDescent="0.2">
      <c r="A34" s="229">
        <v>16</v>
      </c>
      <c r="B34" s="1154">
        <v>36889</v>
      </c>
      <c r="C34" s="1161" t="s">
        <v>380</v>
      </c>
      <c r="D34" s="1082">
        <v>61</v>
      </c>
      <c r="E34" s="1155">
        <v>617</v>
      </c>
      <c r="F34" s="1073"/>
      <c r="G34" s="1082">
        <v>9</v>
      </c>
      <c r="H34" s="1151" t="s">
        <v>731</v>
      </c>
      <c r="I34" s="1082"/>
      <c r="J34" s="1082"/>
      <c r="K34" s="1098" t="s">
        <v>382</v>
      </c>
      <c r="L34" s="1160">
        <v>1475</v>
      </c>
      <c r="M34" s="1084">
        <v>10</v>
      </c>
      <c r="N34" s="1152"/>
      <c r="O34" s="1700"/>
      <c r="P34" s="1153">
        <v>10</v>
      </c>
      <c r="Q34" s="1153"/>
      <c r="R34" s="1152">
        <v>1475</v>
      </c>
      <c r="S34" s="1152">
        <f t="shared" si="0"/>
        <v>0</v>
      </c>
      <c r="T34" s="3"/>
    </row>
    <row r="35" spans="1:20" x14ac:dyDescent="0.2">
      <c r="A35" s="229">
        <v>17</v>
      </c>
      <c r="B35" s="1154">
        <v>39954</v>
      </c>
      <c r="C35" s="1161" t="s">
        <v>380</v>
      </c>
      <c r="D35" s="1161">
        <v>61</v>
      </c>
      <c r="E35" s="1155">
        <v>617</v>
      </c>
      <c r="F35" s="1082"/>
      <c r="G35" s="1082">
        <v>11</v>
      </c>
      <c r="H35" s="1087" t="s">
        <v>123</v>
      </c>
      <c r="I35" s="1082"/>
      <c r="J35" s="1082" t="s">
        <v>114</v>
      </c>
      <c r="K35" s="1098" t="s">
        <v>382</v>
      </c>
      <c r="L35" s="1159">
        <v>6351</v>
      </c>
      <c r="M35" s="1084">
        <v>10</v>
      </c>
      <c r="N35" s="1085">
        <f>IF(M35=0,"N/A",+L35/M35)</f>
        <v>635.1</v>
      </c>
      <c r="O35" s="1699">
        <f>IF(M35=0,"N/A",+N35/12)</f>
        <v>52.925000000000004</v>
      </c>
      <c r="P35" s="1086">
        <v>7</v>
      </c>
      <c r="Q35" s="1086">
        <v>11</v>
      </c>
      <c r="R35" s="1085">
        <f>IF(M35=0,"N/A",+N35*P35+O35*Q35)</f>
        <v>5027.875</v>
      </c>
      <c r="S35" s="1085">
        <f t="shared" si="0"/>
        <v>1323.125</v>
      </c>
      <c r="T35" s="3"/>
    </row>
    <row r="36" spans="1:20" x14ac:dyDescent="0.2">
      <c r="A36" s="229">
        <v>18</v>
      </c>
      <c r="B36" s="1154">
        <v>36828</v>
      </c>
      <c r="C36" s="1161" t="s">
        <v>125</v>
      </c>
      <c r="D36" s="1161">
        <v>61</v>
      </c>
      <c r="E36" s="1155">
        <v>614</v>
      </c>
      <c r="F36" s="1082">
        <v>125163</v>
      </c>
      <c r="G36" s="1082">
        <v>1</v>
      </c>
      <c r="H36" s="1087" t="s">
        <v>33</v>
      </c>
      <c r="I36" s="1082" t="s">
        <v>34</v>
      </c>
      <c r="J36" s="1082" t="s">
        <v>35</v>
      </c>
      <c r="K36" s="1098" t="s">
        <v>382</v>
      </c>
      <c r="L36" s="1159">
        <v>6496</v>
      </c>
      <c r="M36" s="1084">
        <v>3</v>
      </c>
      <c r="N36" s="1090">
        <v>0</v>
      </c>
      <c r="O36" s="1090">
        <f>IF(M36=0,"N/A",+N36/12)</f>
        <v>0</v>
      </c>
      <c r="P36" s="1089">
        <v>3</v>
      </c>
      <c r="Q36" s="1089"/>
      <c r="R36" s="1090">
        <v>6496</v>
      </c>
      <c r="S36" s="1090">
        <f t="shared" si="0"/>
        <v>0</v>
      </c>
      <c r="T36" s="3"/>
    </row>
    <row r="37" spans="1:20" ht="13.5" x14ac:dyDescent="0.25">
      <c r="A37" s="229">
        <v>19</v>
      </c>
      <c r="B37" s="1138">
        <v>36819</v>
      </c>
      <c r="C37" s="509">
        <v>8</v>
      </c>
      <c r="D37" s="509">
        <v>61</v>
      </c>
      <c r="E37" s="1852">
        <v>617</v>
      </c>
      <c r="F37" s="408"/>
      <c r="G37" s="231">
        <v>1</v>
      </c>
      <c r="H37" s="1142" t="s">
        <v>55</v>
      </c>
      <c r="I37" s="231"/>
      <c r="J37" s="408" t="s">
        <v>24</v>
      </c>
      <c r="K37" s="231" t="s">
        <v>382</v>
      </c>
      <c r="L37" s="413">
        <v>1295</v>
      </c>
      <c r="M37" s="1162">
        <v>10</v>
      </c>
      <c r="N37" s="1090">
        <v>0</v>
      </c>
      <c r="O37" s="1090">
        <f>IF(M37=0,"N/A",+N37/12)</f>
        <v>0</v>
      </c>
      <c r="P37" s="1089">
        <v>10</v>
      </c>
      <c r="Q37" s="1089"/>
      <c r="R37" s="1090">
        <v>1295</v>
      </c>
      <c r="S37" s="1090">
        <f t="shared" si="0"/>
        <v>0</v>
      </c>
      <c r="T37" s="89"/>
    </row>
    <row r="38" spans="1:20" ht="15" x14ac:dyDescent="0.3">
      <c r="A38" s="229">
        <v>20</v>
      </c>
      <c r="B38" s="125">
        <v>42669</v>
      </c>
      <c r="C38" s="99">
        <v>8</v>
      </c>
      <c r="D38" s="99">
        <v>61</v>
      </c>
      <c r="E38" s="236">
        <v>2613</v>
      </c>
      <c r="F38" s="193"/>
      <c r="G38" s="85">
        <v>1</v>
      </c>
      <c r="H38" s="947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81">
        <f>IF(M38=0,"N/A",+N38/12)</f>
        <v>682.01388888888891</v>
      </c>
      <c r="P38" s="188"/>
      <c r="Q38" s="189">
        <v>6</v>
      </c>
      <c r="R38" s="101">
        <f>IF(M38=0,"N/A",+N38*P38+O38*Q38)</f>
        <v>4092.0833333333335</v>
      </c>
      <c r="S38" s="101">
        <f>IF(M38=0,"N/A",+L38-R38)</f>
        <v>20460.416666666668</v>
      </c>
      <c r="T38" s="1310"/>
    </row>
    <row r="39" spans="1:20" ht="13.5" x14ac:dyDescent="0.25">
      <c r="A39" s="229"/>
      <c r="B39" s="1063"/>
      <c r="C39" s="1163"/>
      <c r="D39" s="375"/>
      <c r="E39" s="509"/>
      <c r="F39" s="412"/>
      <c r="G39" s="408"/>
      <c r="H39" s="1142"/>
      <c r="I39" s="412"/>
      <c r="J39" s="412"/>
      <c r="K39" s="412"/>
      <c r="L39" s="1147">
        <f>SUM(L19:L38)</f>
        <v>120724.34000000001</v>
      </c>
      <c r="M39" s="1147"/>
      <c r="N39" s="1147">
        <f>SUM(N21:N38)</f>
        <v>14766.066333333334</v>
      </c>
      <c r="O39" s="1147">
        <f>SUM(O19:O38)</f>
        <v>1230.5095277777777</v>
      </c>
      <c r="P39" s="1147"/>
      <c r="Q39" s="1147"/>
      <c r="R39" s="1147">
        <f>SUM(R19:R38)</f>
        <v>72354.34166666666</v>
      </c>
      <c r="S39" s="1147">
        <f>SUM(S19:S38)</f>
        <v>48369.998333333337</v>
      </c>
      <c r="T39" s="18"/>
    </row>
    <row r="40" spans="1:20" ht="2.25" customHeight="1" x14ac:dyDescent="0.3">
      <c r="A40" s="80"/>
      <c r="B40" s="114"/>
      <c r="C40" s="1726"/>
      <c r="D40" s="1689"/>
      <c r="E40" s="358"/>
      <c r="F40" s="204"/>
      <c r="G40" s="240"/>
      <c r="H40" s="1052"/>
      <c r="I40" s="204"/>
      <c r="J40" s="204"/>
      <c r="K40" s="204"/>
      <c r="L40" s="204"/>
      <c r="M40" s="355"/>
      <c r="N40" s="355"/>
      <c r="O40" s="355"/>
      <c r="P40" s="115"/>
      <c r="Q40" s="115"/>
      <c r="R40" s="115"/>
      <c r="S40" s="115"/>
    </row>
    <row r="41" spans="1:20" ht="15" x14ac:dyDescent="0.3">
      <c r="A41" s="115"/>
      <c r="B41" s="114"/>
      <c r="C41" s="1726">
        <v>611</v>
      </c>
      <c r="D41" s="1725">
        <v>113.27</v>
      </c>
      <c r="E41" s="365"/>
      <c r="F41" s="114"/>
      <c r="G41" s="185"/>
      <c r="H41" s="1053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4"/>
      <c r="C42" s="1726">
        <v>613</v>
      </c>
      <c r="D42" s="1725">
        <v>756.87</v>
      </c>
      <c r="E42" s="365"/>
      <c r="F42" s="114"/>
      <c r="G42" s="185"/>
      <c r="H42" s="1053"/>
      <c r="I42" s="114"/>
      <c r="J42" s="114"/>
      <c r="K42" s="114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692">
        <v>617</v>
      </c>
      <c r="D43" s="1678">
        <v>360.36</v>
      </c>
      <c r="E43" s="121"/>
      <c r="F43" s="115"/>
      <c r="G43" s="1878"/>
      <c r="H43" s="1878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ht="15" x14ac:dyDescent="0.3">
      <c r="A44" s="115"/>
      <c r="B44" s="115"/>
      <c r="C44" s="1688"/>
      <c r="D44" s="1673">
        <f>SUM(D41:D43)</f>
        <v>1230.5</v>
      </c>
      <c r="E44" s="115"/>
      <c r="F44" s="115"/>
      <c r="G44" s="115"/>
      <c r="H44" s="1051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0" ht="13.5" customHeight="1" x14ac:dyDescent="0.3">
      <c r="B45" s="115"/>
      <c r="C45" s="1688"/>
      <c r="D45" s="1688"/>
      <c r="E45" s="115"/>
      <c r="F45" s="115"/>
      <c r="G45" s="115"/>
      <c r="H45" s="1051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spans="1:20" ht="2.25" customHeight="1" x14ac:dyDescent="0.2">
      <c r="A46" s="45"/>
      <c r="B46" s="45"/>
      <c r="C46" s="45"/>
      <c r="D46" s="45"/>
      <c r="E46" s="45"/>
      <c r="F46" s="45"/>
      <c r="G46" s="45"/>
      <c r="H46"/>
      <c r="I46" s="45"/>
      <c r="J46" s="45"/>
      <c r="K46" s="45"/>
      <c r="L46" s="45"/>
      <c r="M46" s="45"/>
      <c r="N46" s="15"/>
      <c r="O46" s="14"/>
      <c r="P46" s="1058"/>
      <c r="Q46" s="1058"/>
      <c r="R46" s="1058"/>
      <c r="S46" s="1058"/>
    </row>
    <row r="47" spans="1:20" s="115" customFormat="1" ht="15" x14ac:dyDescent="0.3">
      <c r="A47" s="1881" t="s">
        <v>51</v>
      </c>
      <c r="B47" s="1881"/>
      <c r="C47" s="1881"/>
      <c r="D47" s="1881"/>
      <c r="E47" s="1881"/>
      <c r="F47" s="1881"/>
      <c r="G47" s="1881"/>
      <c r="H47" s="116"/>
      <c r="I47" s="1882" t="s">
        <v>1622</v>
      </c>
      <c r="J47" s="1882"/>
      <c r="K47" s="1882"/>
      <c r="L47" s="1882"/>
      <c r="M47" s="1882"/>
      <c r="O47" s="1118"/>
      <c r="P47" s="1881" t="s">
        <v>1623</v>
      </c>
      <c r="Q47" s="1881"/>
      <c r="R47" s="1881"/>
      <c r="S47" s="1881"/>
    </row>
    <row r="54" spans="1:20" x14ac:dyDescent="0.2">
      <c r="D54" s="370"/>
    </row>
    <row r="56" spans="1:20" ht="15.75" x14ac:dyDescent="0.25">
      <c r="A56" s="795">
        <v>3</v>
      </c>
      <c r="B56" s="800">
        <v>40374</v>
      </c>
      <c r="C56" s="919" t="s">
        <v>380</v>
      </c>
      <c r="D56" s="801">
        <v>61</v>
      </c>
      <c r="E56" s="920">
        <v>614</v>
      </c>
      <c r="F56" s="796"/>
      <c r="G56" s="801">
        <v>1</v>
      </c>
      <c r="H56" s="983" t="s">
        <v>30</v>
      </c>
      <c r="I56" s="801"/>
      <c r="J56" s="801" t="s">
        <v>73</v>
      </c>
      <c r="K56" s="801" t="s">
        <v>382</v>
      </c>
      <c r="L56" s="896">
        <v>2262</v>
      </c>
      <c r="M56" s="804">
        <v>3</v>
      </c>
      <c r="N56" s="812"/>
      <c r="O56" s="812"/>
      <c r="P56" s="813">
        <v>3</v>
      </c>
      <c r="Q56" s="813"/>
      <c r="R56" s="812">
        <v>2262</v>
      </c>
      <c r="S56" s="812">
        <f>IF(M56=0,"N/A",+L56-R56)</f>
        <v>0</v>
      </c>
      <c r="T56" s="791" t="s">
        <v>1613</v>
      </c>
    </row>
    <row r="57" spans="1:20" ht="31.5" x14ac:dyDescent="0.25">
      <c r="A57" s="795">
        <v>4</v>
      </c>
      <c r="B57" s="800">
        <v>42275</v>
      </c>
      <c r="C57" s="919" t="s">
        <v>380</v>
      </c>
      <c r="D57" s="801">
        <v>61</v>
      </c>
      <c r="E57" s="920" t="s">
        <v>1106</v>
      </c>
      <c r="F57" s="796"/>
      <c r="G57" s="801">
        <v>1</v>
      </c>
      <c r="H57" s="983" t="s">
        <v>1301</v>
      </c>
      <c r="I57" s="801" t="s">
        <v>1302</v>
      </c>
      <c r="J57" s="801" t="s">
        <v>1303</v>
      </c>
      <c r="K57" s="801" t="s">
        <v>382</v>
      </c>
      <c r="L57" s="896">
        <v>10185</v>
      </c>
      <c r="M57" s="804">
        <v>3</v>
      </c>
      <c r="N57" s="805">
        <f>IF(M57=0,"N/A",+L57/M57)</f>
        <v>3395</v>
      </c>
      <c r="O57" s="805">
        <f>IF(M57=0,"N/A",+N57/12)</f>
        <v>282.91666666666669</v>
      </c>
      <c r="P57" s="806">
        <v>1</v>
      </c>
      <c r="Q57" s="806">
        <v>3</v>
      </c>
      <c r="R57" s="805">
        <f>+N57</f>
        <v>3395</v>
      </c>
      <c r="S57" s="805">
        <f>IF(M57=0,"N/A",+L57-R57)</f>
        <v>6790</v>
      </c>
      <c r="T57" s="791" t="s">
        <v>1613</v>
      </c>
    </row>
    <row r="58" spans="1:20" ht="31.5" x14ac:dyDescent="0.25">
      <c r="A58" s="795">
        <v>9</v>
      </c>
      <c r="B58" s="814">
        <v>40081</v>
      </c>
      <c r="C58" s="919" t="s">
        <v>380</v>
      </c>
      <c r="D58" s="801">
        <v>61</v>
      </c>
      <c r="E58" s="840">
        <v>617</v>
      </c>
      <c r="F58" s="921"/>
      <c r="G58" s="801">
        <v>1</v>
      </c>
      <c r="H58" s="983" t="s">
        <v>401</v>
      </c>
      <c r="I58" s="801"/>
      <c r="J58" s="801"/>
      <c r="K58" s="797" t="s">
        <v>382</v>
      </c>
      <c r="L58" s="803">
        <v>7500</v>
      </c>
      <c r="M58" s="804">
        <v>10</v>
      </c>
      <c r="N58" s="805">
        <f>IF(M58=0,"N/A",+L58/M58)</f>
        <v>750</v>
      </c>
      <c r="O58" s="805">
        <f>IF(M58=0,"N/A",+N58/12)</f>
        <v>62.5</v>
      </c>
      <c r="P58" s="806">
        <v>7</v>
      </c>
      <c r="Q58" s="806">
        <v>3</v>
      </c>
      <c r="R58" s="805">
        <f>IF(M58=0,"N/A",+N58*P58+O58*Q58)</f>
        <v>5437.5</v>
      </c>
      <c r="S58" s="805">
        <f>IF(M58=0,"N/A",+L58-R58)</f>
        <v>2062.5</v>
      </c>
      <c r="T58" s="791" t="s">
        <v>1613</v>
      </c>
    </row>
    <row r="59" spans="1:20" ht="15.75" x14ac:dyDescent="0.25">
      <c r="A59" s="795">
        <v>20</v>
      </c>
      <c r="B59" s="814">
        <v>41614</v>
      </c>
      <c r="C59" s="919" t="s">
        <v>380</v>
      </c>
      <c r="D59" s="801">
        <v>61</v>
      </c>
      <c r="E59" s="840">
        <v>617</v>
      </c>
      <c r="F59" s="796"/>
      <c r="G59" s="801">
        <v>1</v>
      </c>
      <c r="H59" s="983" t="s">
        <v>763</v>
      </c>
      <c r="I59" s="801"/>
      <c r="J59" s="801" t="s">
        <v>203</v>
      </c>
      <c r="K59" s="797" t="s">
        <v>382</v>
      </c>
      <c r="L59" s="924">
        <v>3097.3</v>
      </c>
      <c r="M59" s="804">
        <v>10</v>
      </c>
      <c r="N59" s="805">
        <f>IF(M59=0,"N/A",+L59/M59)</f>
        <v>309.73</v>
      </c>
      <c r="O59" s="805">
        <f>IF(M59=0,"N/A",+N59/12)</f>
        <v>25.810833333333335</v>
      </c>
      <c r="P59" s="806">
        <v>3</v>
      </c>
      <c r="Q59" s="806"/>
      <c r="R59" s="805">
        <f>IF(M59=0,"N/A",+N59*P59+O59*Q59)</f>
        <v>929.19</v>
      </c>
      <c r="S59" s="805">
        <f>IF(M59=0,"N/A",+L59-R59)</f>
        <v>2168.11</v>
      </c>
      <c r="T59" s="791" t="s">
        <v>1611</v>
      </c>
    </row>
    <row r="60" spans="1:20" ht="15.75" x14ac:dyDescent="0.25">
      <c r="A60" s="795">
        <v>22</v>
      </c>
      <c r="B60" s="814">
        <v>41324</v>
      </c>
      <c r="C60" s="919" t="s">
        <v>380</v>
      </c>
      <c r="D60" s="840">
        <v>61</v>
      </c>
      <c r="E60" s="840">
        <v>617</v>
      </c>
      <c r="F60" s="802"/>
      <c r="G60" s="801">
        <v>1</v>
      </c>
      <c r="H60" s="983" t="s">
        <v>202</v>
      </c>
      <c r="I60" s="801"/>
      <c r="J60" s="801" t="s">
        <v>203</v>
      </c>
      <c r="K60" s="801" t="s">
        <v>382</v>
      </c>
      <c r="L60" s="923">
        <v>2954.63</v>
      </c>
      <c r="M60" s="804">
        <v>10</v>
      </c>
      <c r="N60" s="805">
        <f>IF(M60=0,"N/A",+L60/M60)</f>
        <v>295.46300000000002</v>
      </c>
      <c r="O60" s="805">
        <f>IF(M60=0,"N/A",+N60/12)</f>
        <v>24.621916666666667</v>
      </c>
      <c r="P60" s="806">
        <v>3</v>
      </c>
      <c r="Q60" s="806">
        <v>10</v>
      </c>
      <c r="R60" s="805">
        <f>IF(M60=0,"N/A",+N60*P60+O60*Q60)</f>
        <v>1132.6081666666669</v>
      </c>
      <c r="S60" s="805">
        <f>IF(M60=0,"N/A",+L60-R60)</f>
        <v>1822.0218333333332</v>
      </c>
      <c r="T60" s="791" t="s">
        <v>1612</v>
      </c>
    </row>
  </sheetData>
  <mergeCells count="9">
    <mergeCell ref="A47:G47"/>
    <mergeCell ref="I47:M47"/>
    <mergeCell ref="P47:S47"/>
    <mergeCell ref="G43:H43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4"/>
  <sheetViews>
    <sheetView zoomScale="80" zoomScaleNormal="80" workbookViewId="0">
      <selection activeCell="Q27" sqref="Q27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887"/>
      <c r="B9" s="1887"/>
      <c r="C9" s="1887"/>
      <c r="D9" s="1887"/>
      <c r="E9" s="1887"/>
      <c r="F9" s="1887"/>
      <c r="G9" s="1887"/>
      <c r="H9" s="1887"/>
      <c r="I9" s="1887"/>
      <c r="J9" s="1887"/>
      <c r="K9" s="1887"/>
      <c r="L9" s="1887"/>
    </row>
    <row r="10" spans="1:19" x14ac:dyDescent="0.2">
      <c r="A10" s="1867" t="s">
        <v>1</v>
      </c>
      <c r="B10" s="1867"/>
      <c r="C10" s="1867"/>
      <c r="D10" s="1867"/>
      <c r="E10" s="1867"/>
      <c r="F10" s="1867"/>
      <c r="G10" s="1867"/>
      <c r="H10" s="1867"/>
      <c r="I10" s="1867"/>
      <c r="J10" s="1867"/>
      <c r="K10" s="1867"/>
      <c r="L10" s="1867"/>
      <c r="M10" s="1867"/>
      <c r="N10" s="1867"/>
      <c r="O10" s="1867"/>
      <c r="P10" s="1867"/>
      <c r="Q10" s="1867"/>
      <c r="R10" s="1867"/>
      <c r="S10" s="1867"/>
    </row>
    <row r="11" spans="1:19" x14ac:dyDescent="0.2">
      <c r="A11" s="1867" t="s">
        <v>2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3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84" t="s">
        <v>1769</v>
      </c>
      <c r="B13" s="1884"/>
      <c r="C13" s="1884"/>
      <c r="D13" s="1884"/>
      <c r="E13" s="1884"/>
      <c r="F13" s="1884"/>
      <c r="G13" s="1884"/>
      <c r="H13" s="1884"/>
      <c r="I13" s="1884"/>
      <c r="J13" s="1884"/>
      <c r="K13" s="1884"/>
      <c r="L13" s="1884"/>
      <c r="M13" s="1884"/>
      <c r="N13" s="1884"/>
      <c r="O13" s="1884"/>
      <c r="P13" s="1884"/>
      <c r="Q13" s="1884"/>
      <c r="R13" s="1884"/>
      <c r="S13" s="1884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72" t="s">
        <v>4</v>
      </c>
      <c r="B15" s="972" t="s">
        <v>5</v>
      </c>
      <c r="C15" s="1055" t="s">
        <v>1632</v>
      </c>
      <c r="D15" s="1055" t="s">
        <v>7</v>
      </c>
      <c r="E15" s="1055" t="s">
        <v>1614</v>
      </c>
      <c r="F15" s="972" t="s">
        <v>9</v>
      </c>
      <c r="G15" s="972" t="s">
        <v>10</v>
      </c>
      <c r="H15" s="972" t="s">
        <v>11</v>
      </c>
      <c r="I15" s="972" t="s">
        <v>12</v>
      </c>
      <c r="J15" s="972" t="s">
        <v>13</v>
      </c>
      <c r="K15" s="972" t="s">
        <v>820</v>
      </c>
      <c r="L15" s="1056" t="s">
        <v>1615</v>
      </c>
      <c r="M15" s="1059" t="s">
        <v>1618</v>
      </c>
      <c r="N15" s="1060" t="s">
        <v>1617</v>
      </c>
      <c r="O15" s="1060" t="s">
        <v>1616</v>
      </c>
      <c r="P15" s="1061" t="s">
        <v>1620</v>
      </c>
      <c r="Q15" s="1060" t="s">
        <v>1619</v>
      </c>
      <c r="R15" s="1061" t="s">
        <v>1736</v>
      </c>
      <c r="S15" s="1061" t="s">
        <v>1621</v>
      </c>
    </row>
    <row r="16" spans="1:19" x14ac:dyDescent="0.2">
      <c r="A16" s="84">
        <v>1</v>
      </c>
      <c r="B16" s="84">
        <v>2</v>
      </c>
      <c r="C16" s="84">
        <v>3</v>
      </c>
      <c r="D16" s="232">
        <v>4</v>
      </c>
      <c r="E16" s="84">
        <v>5</v>
      </c>
      <c r="F16" s="232">
        <v>6</v>
      </c>
      <c r="G16" s="84">
        <v>7</v>
      </c>
      <c r="H16" s="232">
        <v>8</v>
      </c>
      <c r="I16" s="84">
        <v>9</v>
      </c>
      <c r="J16" s="232">
        <v>10</v>
      </c>
      <c r="K16" s="84">
        <v>11</v>
      </c>
      <c r="L16" s="232">
        <v>12</v>
      </c>
      <c r="M16" s="84">
        <v>13</v>
      </c>
      <c r="N16" s="232">
        <v>14</v>
      </c>
      <c r="O16" s="84">
        <v>15</v>
      </c>
      <c r="P16" s="232">
        <v>16</v>
      </c>
      <c r="Q16" s="84">
        <v>17</v>
      </c>
      <c r="R16" s="232">
        <v>18</v>
      </c>
      <c r="S16" s="84">
        <v>19</v>
      </c>
    </row>
    <row r="17" spans="1:20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6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81">
        <f>IF(M17=0,"N/A",+N17/12)</f>
        <v>31.666666666666668</v>
      </c>
      <c r="P17" s="102">
        <v>5</v>
      </c>
      <c r="Q17" s="102">
        <v>1</v>
      </c>
      <c r="R17" s="101">
        <f>IF(M17=0,"N/A",+N17*P17+O17*Q17)</f>
        <v>1931.6666666666667</v>
      </c>
      <c r="S17" s="101">
        <f t="shared" ref="S17:S27" si="0">IF(M17=0,"N/A",+L17-R17)</f>
        <v>1868.3333333333333</v>
      </c>
    </row>
    <row r="18" spans="1:20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6">
        <v>617</v>
      </c>
      <c r="F18" s="86"/>
      <c r="G18" s="86">
        <v>1</v>
      </c>
      <c r="H18" s="193" t="s">
        <v>780</v>
      </c>
      <c r="I18" s="86"/>
      <c r="J18" s="86" t="s">
        <v>203</v>
      </c>
      <c r="K18" s="86" t="s">
        <v>385</v>
      </c>
      <c r="L18" s="272">
        <v>2760.44</v>
      </c>
      <c r="M18" s="112">
        <v>10</v>
      </c>
      <c r="N18" s="101">
        <f>IF(M18=0,"N/A",+L18/M18)</f>
        <v>276.04399999999998</v>
      </c>
      <c r="O18" s="1681">
        <f>IF(M18=0,"N/A",+N18/12)</f>
        <v>23.003666666666664</v>
      </c>
      <c r="P18" s="102">
        <v>5</v>
      </c>
      <c r="Q18" s="102"/>
      <c r="R18" s="101">
        <f>IF(M18=0,"N/A",+N18*P18+O18*Q18)</f>
        <v>1380.2199999999998</v>
      </c>
      <c r="S18" s="101">
        <f t="shared" si="0"/>
        <v>1380.2200000000003</v>
      </c>
    </row>
    <row r="19" spans="1:20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6">
        <v>617</v>
      </c>
      <c r="F19" s="232"/>
      <c r="G19" s="85">
        <v>7</v>
      </c>
      <c r="H19" s="193" t="s">
        <v>1633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81">
        <f>IF(M19=0,"N/A",+N19/12)</f>
        <v>87.5</v>
      </c>
      <c r="P19" s="102">
        <v>5</v>
      </c>
      <c r="Q19" s="102">
        <v>4</v>
      </c>
      <c r="R19" s="101">
        <f>IF(M19=0,"N/A",+N19*P19+O19*Q19)</f>
        <v>5600</v>
      </c>
      <c r="S19" s="101">
        <f t="shared" si="0"/>
        <v>4900</v>
      </c>
    </row>
    <row r="20" spans="1:20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6">
        <v>617</v>
      </c>
      <c r="F20" s="232"/>
      <c r="G20" s="85">
        <v>86</v>
      </c>
      <c r="H20" s="193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20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6">
        <v>617</v>
      </c>
      <c r="F21" s="232"/>
      <c r="G21" s="86">
        <v>1</v>
      </c>
      <c r="H21" s="193" t="s">
        <v>732</v>
      </c>
      <c r="I21" s="232"/>
      <c r="J21" s="232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3"/>
      <c r="R21" s="89">
        <v>800</v>
      </c>
      <c r="S21" s="89">
        <f t="shared" si="0"/>
        <v>0</v>
      </c>
    </row>
    <row r="22" spans="1:20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3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20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6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2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20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6">
        <v>617</v>
      </c>
      <c r="F24" s="86"/>
      <c r="G24" s="86">
        <v>1</v>
      </c>
      <c r="H24" s="193" t="s">
        <v>384</v>
      </c>
      <c r="I24" s="86"/>
      <c r="J24" s="86" t="s">
        <v>19</v>
      </c>
      <c r="K24" s="86" t="s">
        <v>385</v>
      </c>
      <c r="L24" s="352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20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6">
        <v>617</v>
      </c>
      <c r="F25" s="86"/>
      <c r="G25" s="86">
        <v>1</v>
      </c>
      <c r="H25" s="193" t="s">
        <v>347</v>
      </c>
      <c r="I25" s="86"/>
      <c r="J25" s="86" t="s">
        <v>19</v>
      </c>
      <c r="K25" s="86" t="s">
        <v>385</v>
      </c>
      <c r="L25" s="352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20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6">
        <v>617</v>
      </c>
      <c r="F26" s="86">
        <v>125164</v>
      </c>
      <c r="G26" s="86">
        <v>1</v>
      </c>
      <c r="H26" s="193" t="s">
        <v>384</v>
      </c>
      <c r="I26" s="86"/>
      <c r="J26" s="86" t="s">
        <v>19</v>
      </c>
      <c r="K26" s="86" t="s">
        <v>385</v>
      </c>
      <c r="L26" s="352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20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6">
        <v>617</v>
      </c>
      <c r="F27" s="86"/>
      <c r="G27" s="86">
        <v>6</v>
      </c>
      <c r="H27" s="193" t="s">
        <v>865</v>
      </c>
      <c r="I27" s="86"/>
      <c r="J27" s="86"/>
      <c r="K27" s="86" t="s">
        <v>385</v>
      </c>
      <c r="L27" s="352">
        <v>2381.64</v>
      </c>
      <c r="M27" s="112">
        <v>10</v>
      </c>
      <c r="N27" s="101">
        <f>IF(M27=0,"N/A",+L27/M27)</f>
        <v>238.16399999999999</v>
      </c>
      <c r="O27" s="1681">
        <f>IF(M27=0,"N/A",+N27/12)</f>
        <v>19.846999999999998</v>
      </c>
      <c r="P27" s="102">
        <v>7</v>
      </c>
      <c r="Q27" s="102">
        <v>11</v>
      </c>
      <c r="R27" s="101">
        <f>IF(M27=0,"N/A",+N27*P27+O27*Q27)</f>
        <v>1885.4649999999999</v>
      </c>
      <c r="S27" s="101">
        <f t="shared" si="0"/>
        <v>496.17499999999995</v>
      </c>
    </row>
    <row r="28" spans="1:20" ht="15" x14ac:dyDescent="0.3">
      <c r="A28" s="80"/>
      <c r="B28" s="114"/>
      <c r="C28" s="365"/>
      <c r="D28" s="215"/>
      <c r="E28" s="358"/>
      <c r="F28" s="114"/>
      <c r="G28" s="185"/>
      <c r="H28" s="114"/>
      <c r="I28" s="114"/>
      <c r="J28" s="114"/>
      <c r="K28" s="371"/>
      <c r="L28" s="1164">
        <f>SUM(L17:L27)</f>
        <v>138247.08000000002</v>
      </c>
      <c r="M28" s="333"/>
      <c r="N28" s="1218">
        <f>SUM(N17:N27)</f>
        <v>1944.2079999999999</v>
      </c>
      <c r="O28" s="1218">
        <f>SUM(O17:O27)</f>
        <v>162.01733333333334</v>
      </c>
      <c r="P28" s="275"/>
      <c r="Q28" s="275"/>
      <c r="R28" s="1218">
        <f>SUM(R17:R27)</f>
        <v>129602.35166666664</v>
      </c>
      <c r="S28" s="1218">
        <f>SUM(S17:S27)</f>
        <v>8644.7283333333326</v>
      </c>
      <c r="T28" s="18"/>
    </row>
    <row r="29" spans="1:20" ht="15" x14ac:dyDescent="0.3">
      <c r="A29" s="80"/>
      <c r="B29" s="114"/>
      <c r="C29" s="365"/>
      <c r="D29" s="1689"/>
      <c r="E29" s="1689"/>
      <c r="F29" s="114"/>
      <c r="G29" s="185"/>
      <c r="H29" s="114"/>
      <c r="I29" s="114"/>
      <c r="J29" s="372"/>
      <c r="K29" s="185"/>
      <c r="L29" s="372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80"/>
      <c r="B30" s="114"/>
      <c r="C30" s="365"/>
      <c r="D30" s="1689">
        <v>611</v>
      </c>
      <c r="E30" s="1690">
        <v>31.67</v>
      </c>
      <c r="F30" s="114"/>
      <c r="G30" s="185"/>
      <c r="H30" s="114"/>
      <c r="I30" s="114"/>
      <c r="J30" s="114"/>
      <c r="K30" s="371"/>
      <c r="L30" s="114"/>
      <c r="M30" s="115"/>
      <c r="N30" s="331"/>
      <c r="O30" s="200"/>
      <c r="P30" s="115"/>
      <c r="Q30" s="115"/>
      <c r="R30" s="118"/>
      <c r="S30" s="115"/>
    </row>
    <row r="31" spans="1:20" ht="15" x14ac:dyDescent="0.3">
      <c r="A31" s="80"/>
      <c r="B31" s="114"/>
      <c r="C31" s="365"/>
      <c r="D31" s="1689">
        <v>617</v>
      </c>
      <c r="E31" s="1690">
        <v>130.35</v>
      </c>
      <c r="F31" s="114"/>
      <c r="G31" s="185"/>
      <c r="H31" s="114"/>
      <c r="I31" s="114"/>
      <c r="J31" s="114"/>
      <c r="K31" s="185"/>
      <c r="L31" s="114"/>
      <c r="M31" s="115"/>
      <c r="N31" s="115"/>
      <c r="O31" s="115"/>
      <c r="P31" s="115"/>
      <c r="Q31" s="115"/>
      <c r="R31" s="115"/>
      <c r="S31" s="115"/>
    </row>
    <row r="32" spans="1:20" ht="15" x14ac:dyDescent="0.3">
      <c r="A32" s="80"/>
      <c r="B32" s="114"/>
      <c r="C32" s="365"/>
      <c r="D32" s="1689"/>
      <c r="E32" s="1809">
        <f>SUM(E30:E31)</f>
        <v>162.01999999999998</v>
      </c>
      <c r="F32" s="114"/>
      <c r="G32" s="185"/>
      <c r="H32" s="114"/>
      <c r="I32" s="114"/>
      <c r="J32" s="114"/>
      <c r="K32" s="185"/>
      <c r="L32" s="114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80"/>
      <c r="B33" s="114"/>
      <c r="C33" s="365"/>
      <c r="D33" s="1689"/>
      <c r="E33" s="1689"/>
      <c r="F33" s="114"/>
      <c r="G33" s="185"/>
      <c r="H33" s="114"/>
      <c r="I33" s="114"/>
      <c r="J33" s="1687"/>
      <c r="K33" s="185"/>
      <c r="L33" s="114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114"/>
      <c r="C34" s="365"/>
      <c r="D34" s="215"/>
      <c r="E34" s="215"/>
      <c r="F34" s="114"/>
      <c r="G34" s="185"/>
      <c r="H34" s="114"/>
      <c r="I34" s="114"/>
      <c r="J34" s="114"/>
      <c r="K34" s="185"/>
      <c r="L34" s="114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114"/>
      <c r="C35" s="365"/>
      <c r="D35" s="215"/>
      <c r="E35" s="215"/>
      <c r="F35" s="114"/>
      <c r="G35" s="185"/>
      <c r="H35" s="114"/>
      <c r="I35" s="114"/>
      <c r="J35" s="114"/>
      <c r="K35" s="185"/>
      <c r="L35" s="114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4"/>
      <c r="C36" s="365"/>
      <c r="D36" s="365"/>
      <c r="E36" s="365"/>
      <c r="F36" s="114"/>
      <c r="G36" s="185"/>
      <c r="H36" s="114"/>
      <c r="I36" s="114"/>
      <c r="J36" s="114"/>
      <c r="K36" s="114"/>
      <c r="L36" s="114"/>
      <c r="M36" s="115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4"/>
      <c r="M37" s="114"/>
      <c r="N37" s="115"/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21"/>
      <c r="D38" s="121"/>
      <c r="E38" s="121"/>
      <c r="F38" s="115"/>
      <c r="G38" s="1878"/>
      <c r="H38" s="1878"/>
      <c r="I38" s="115"/>
      <c r="J38" s="114"/>
      <c r="K38" s="114"/>
      <c r="L38" s="114"/>
      <c r="M38" s="114"/>
      <c r="N38" s="115"/>
      <c r="O38" s="114"/>
      <c r="P38" s="115"/>
      <c r="Q38" s="115"/>
      <c r="R38" s="115"/>
      <c r="S38" s="115"/>
    </row>
    <row r="39" spans="1:19" x14ac:dyDescent="0.2">
      <c r="A39" s="45"/>
      <c r="B39" s="45"/>
      <c r="C39" s="45"/>
      <c r="D39" s="45"/>
      <c r="E39" s="45"/>
      <c r="F39" s="45"/>
      <c r="G39" s="45"/>
      <c r="I39" s="45"/>
      <c r="J39" s="45"/>
      <c r="K39" s="45"/>
      <c r="L39" s="45"/>
      <c r="M39" s="45"/>
      <c r="N39" s="15"/>
      <c r="O39" s="14"/>
      <c r="P39" s="1058"/>
      <c r="Q39" s="1058"/>
      <c r="R39" s="1058"/>
      <c r="S39" s="1058"/>
    </row>
    <row r="40" spans="1:19" s="115" customFormat="1" ht="15" x14ac:dyDescent="0.3">
      <c r="A40" s="1881" t="s">
        <v>51</v>
      </c>
      <c r="B40" s="1881"/>
      <c r="C40" s="1881"/>
      <c r="D40" s="1881"/>
      <c r="E40" s="1881"/>
      <c r="F40" s="1881"/>
      <c r="G40" s="1881"/>
      <c r="H40" s="116"/>
      <c r="I40" s="1882" t="s">
        <v>1622</v>
      </c>
      <c r="J40" s="1882"/>
      <c r="K40" s="1882"/>
      <c r="L40" s="1882"/>
      <c r="M40" s="1882"/>
      <c r="O40" s="1118"/>
      <c r="P40" s="1881" t="s">
        <v>1623</v>
      </c>
      <c r="Q40" s="1881"/>
      <c r="R40" s="1881"/>
      <c r="S40" s="1881"/>
    </row>
    <row r="50" spans="1:19" ht="15" x14ac:dyDescent="0.3">
      <c r="A50" s="84">
        <v>2</v>
      </c>
      <c r="B50" s="124">
        <v>40633</v>
      </c>
      <c r="C50" s="359" t="s">
        <v>383</v>
      </c>
      <c r="D50" s="99">
        <v>61</v>
      </c>
      <c r="E50" s="236">
        <v>611</v>
      </c>
      <c r="F50" s="86"/>
      <c r="G50" s="86">
        <v>1</v>
      </c>
      <c r="H50" s="186" t="s">
        <v>733</v>
      </c>
      <c r="I50" s="86" t="s">
        <v>734</v>
      </c>
      <c r="J50" s="86"/>
      <c r="K50" s="86" t="s">
        <v>385</v>
      </c>
      <c r="L50" s="88">
        <v>31500</v>
      </c>
      <c r="M50" s="86">
        <v>10</v>
      </c>
      <c r="N50" s="101">
        <f>IF(M50=0,"N/A",+L50/M50)</f>
        <v>3150</v>
      </c>
      <c r="O50" s="101">
        <f>IF(M50=0,"N/A",+N50/12)</f>
        <v>262.5</v>
      </c>
      <c r="P50" s="102">
        <v>5</v>
      </c>
      <c r="Q50" s="102">
        <v>9</v>
      </c>
      <c r="R50" s="101">
        <f>IF(M50=0,"N/A",+N50*P50+O50*Q50)</f>
        <v>18112.5</v>
      </c>
      <c r="S50" s="101">
        <f>IF(M50=0,"N/A",+L50-R50)</f>
        <v>13387.5</v>
      </c>
    </row>
    <row r="51" spans="1:19" ht="15" x14ac:dyDescent="0.3">
      <c r="A51" s="84">
        <v>4</v>
      </c>
      <c r="B51" s="124">
        <v>40632</v>
      </c>
      <c r="C51" s="359" t="s">
        <v>383</v>
      </c>
      <c r="D51" s="99">
        <v>61</v>
      </c>
      <c r="E51" s="236">
        <v>617</v>
      </c>
      <c r="F51" s="86"/>
      <c r="G51" s="86">
        <v>1</v>
      </c>
      <c r="H51" s="186" t="s">
        <v>693</v>
      </c>
      <c r="I51" s="86"/>
      <c r="J51" s="86"/>
      <c r="K51" s="86" t="s">
        <v>385</v>
      </c>
      <c r="L51" s="88">
        <v>10804.26</v>
      </c>
      <c r="M51" s="86">
        <v>10</v>
      </c>
      <c r="N51" s="101">
        <f>IF(M51=0,"N/A",+L51/M51)</f>
        <v>1080.4259999999999</v>
      </c>
      <c r="O51" s="101">
        <f>IF(M51=0,"N/A",+N51/12)</f>
        <v>90.035499999999999</v>
      </c>
      <c r="P51" s="102">
        <v>5</v>
      </c>
      <c r="Q51" s="102">
        <v>9</v>
      </c>
      <c r="R51" s="101">
        <f>IF(M51=0,"N/A",+N51*P51+O51*Q51)</f>
        <v>6212.4494999999988</v>
      </c>
      <c r="S51" s="101">
        <f>IF(M51=0,"N/A",+L51-R51)</f>
        <v>4591.8105000000014</v>
      </c>
    </row>
    <row r="52" spans="1:19" ht="15" x14ac:dyDescent="0.3">
      <c r="A52" s="84">
        <v>7</v>
      </c>
      <c r="B52" s="125">
        <v>36889</v>
      </c>
      <c r="C52" s="359" t="s">
        <v>383</v>
      </c>
      <c r="D52" s="99">
        <v>61</v>
      </c>
      <c r="E52" s="236">
        <v>617</v>
      </c>
      <c r="F52" s="232"/>
      <c r="G52" s="85">
        <v>4</v>
      </c>
      <c r="H52" s="193" t="s">
        <v>729</v>
      </c>
      <c r="I52" s="86"/>
      <c r="J52" s="86"/>
      <c r="K52" s="86" t="s">
        <v>385</v>
      </c>
      <c r="L52" s="88">
        <v>1685</v>
      </c>
      <c r="M52" s="112">
        <v>10</v>
      </c>
      <c r="N52" s="89"/>
      <c r="O52" s="89"/>
      <c r="P52" s="90">
        <v>10</v>
      </c>
      <c r="Q52" s="90"/>
      <c r="R52" s="89">
        <v>1685</v>
      </c>
      <c r="S52" s="89">
        <f>IF(M52=0,"N/A",+L52-R52)</f>
        <v>0</v>
      </c>
    </row>
    <row r="53" spans="1:19" ht="15" x14ac:dyDescent="0.3">
      <c r="A53" s="84">
        <v>9</v>
      </c>
      <c r="B53" s="125">
        <v>36846</v>
      </c>
      <c r="C53" s="359" t="s">
        <v>383</v>
      </c>
      <c r="D53" s="99">
        <v>61</v>
      </c>
      <c r="E53" s="236">
        <v>617</v>
      </c>
      <c r="F53" s="193"/>
      <c r="G53" s="86">
        <v>1</v>
      </c>
      <c r="H53" s="193" t="s">
        <v>375</v>
      </c>
      <c r="I53" s="86"/>
      <c r="J53" s="86"/>
      <c r="K53" s="86" t="s">
        <v>385</v>
      </c>
      <c r="L53" s="272">
        <v>200</v>
      </c>
      <c r="M53" s="112">
        <v>10</v>
      </c>
      <c r="N53" s="89"/>
      <c r="O53" s="89"/>
      <c r="P53" s="90">
        <v>10</v>
      </c>
      <c r="Q53" s="90"/>
      <c r="R53" s="89">
        <v>200</v>
      </c>
      <c r="S53" s="89">
        <f>IF(M53=0,"N/A",+L53-R53)</f>
        <v>0</v>
      </c>
    </row>
    <row r="54" spans="1:19" ht="15" x14ac:dyDescent="0.3">
      <c r="A54" s="84">
        <v>14</v>
      </c>
      <c r="B54" s="276">
        <v>39218</v>
      </c>
      <c r="C54" s="359" t="s">
        <v>383</v>
      </c>
      <c r="D54" s="99">
        <v>61</v>
      </c>
      <c r="E54" s="236">
        <v>617</v>
      </c>
      <c r="F54" s="193"/>
      <c r="G54" s="86">
        <v>1</v>
      </c>
      <c r="H54" s="87" t="s">
        <v>39</v>
      </c>
      <c r="I54" s="86"/>
      <c r="J54" s="86"/>
      <c r="K54" s="86" t="s">
        <v>385</v>
      </c>
      <c r="L54" s="352">
        <v>6380</v>
      </c>
      <c r="M54" s="112">
        <v>10</v>
      </c>
      <c r="N54" s="101">
        <f>IF(M54=0,"N/A",+L54/M54)</f>
        <v>638</v>
      </c>
      <c r="O54" s="101">
        <f>IF(M54=0,"N/A",+N54/12)</f>
        <v>53.166666666666664</v>
      </c>
      <c r="P54" s="102">
        <v>9</v>
      </c>
      <c r="Q54" s="102">
        <v>7</v>
      </c>
      <c r="R54" s="101">
        <f>IF(M54=0,"N/A",+N54*P54+O54*Q54)</f>
        <v>6114.166666666667</v>
      </c>
      <c r="S54" s="101">
        <f>IF(M54=0,"N/A",+L54-R54)</f>
        <v>265.83333333333303</v>
      </c>
    </row>
  </sheetData>
  <mergeCells count="9">
    <mergeCell ref="A40:G40"/>
    <mergeCell ref="I40:M40"/>
    <mergeCell ref="P40:S40"/>
    <mergeCell ref="G38:H38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view="pageBreakPreview" topLeftCell="A8" zoomScale="80" zoomScaleNormal="90" zoomScaleSheetLayoutView="80" workbookViewId="0">
      <selection activeCell="Q60" sqref="Q60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3.7109375" customWidth="1"/>
    <col min="7" max="7" width="8.570312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8.42578125" customWidth="1"/>
    <col min="13" max="13" width="5.85546875" customWidth="1"/>
    <col min="14" max="14" width="18.28515625" customWidth="1"/>
    <col min="15" max="15" width="13.7109375" customWidth="1"/>
    <col min="16" max="16" width="6" customWidth="1"/>
    <col min="17" max="17" width="6.5703125" customWidth="1"/>
    <col min="18" max="18" width="18.28515625" customWidth="1"/>
    <col min="19" max="19" width="19.7109375" customWidth="1"/>
    <col min="20" max="20" width="19" customWidth="1"/>
  </cols>
  <sheetData>
    <row r="1" spans="1:19" s="816" customFormat="1" ht="15" x14ac:dyDescent="0.2">
      <c r="C1" s="1017"/>
      <c r="D1" s="1017"/>
      <c r="E1" s="1017" t="s">
        <v>1590</v>
      </c>
      <c r="G1" s="926"/>
      <c r="H1" s="64"/>
      <c r="K1" s="64"/>
    </row>
    <row r="2" spans="1:19" s="816" customFormat="1" ht="15" x14ac:dyDescent="0.2">
      <c r="C2" s="1017"/>
      <c r="D2" s="1017"/>
      <c r="E2" s="1017"/>
      <c r="G2" s="926"/>
      <c r="H2" s="64"/>
      <c r="K2" s="64"/>
    </row>
    <row r="3" spans="1:19" s="816" customFormat="1" ht="15" x14ac:dyDescent="0.2">
      <c r="C3" s="1017"/>
      <c r="D3" s="1017"/>
      <c r="E3" s="1017"/>
      <c r="G3" s="926"/>
      <c r="H3" s="64"/>
      <c r="K3" s="64"/>
    </row>
    <row r="4" spans="1:19" s="816" customFormat="1" ht="15" x14ac:dyDescent="0.2">
      <c r="C4" s="1017"/>
      <c r="D4" s="1017"/>
      <c r="E4" s="1017"/>
      <c r="G4" s="926"/>
      <c r="H4" s="64"/>
      <c r="K4" s="64"/>
    </row>
    <row r="5" spans="1:19" s="816" customFormat="1" ht="15" x14ac:dyDescent="0.2">
      <c r="C5" s="1017"/>
      <c r="D5" s="1017"/>
      <c r="E5" s="1017"/>
      <c r="G5" s="926"/>
      <c r="H5" s="64"/>
      <c r="K5" s="64"/>
    </row>
    <row r="6" spans="1:19" s="816" customFormat="1" ht="15.75" x14ac:dyDescent="0.25">
      <c r="A6" s="1888" t="s">
        <v>409</v>
      </c>
      <c r="B6" s="1888"/>
      <c r="C6" s="1888"/>
      <c r="D6" s="1888"/>
      <c r="E6" s="1888"/>
      <c r="F6" s="1888"/>
      <c r="G6" s="1888"/>
      <c r="H6" s="1888"/>
      <c r="I6" s="1888"/>
      <c r="J6" s="1888"/>
      <c r="K6" s="1888"/>
      <c r="L6" s="1888"/>
    </row>
    <row r="7" spans="1:19" s="816" customFormat="1" ht="15.75" x14ac:dyDescent="0.25">
      <c r="A7" s="1885" t="s">
        <v>1</v>
      </c>
      <c r="B7" s="1885"/>
      <c r="C7" s="1885"/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885"/>
      <c r="Q7" s="1885"/>
      <c r="R7" s="1885"/>
      <c r="S7" s="1885"/>
    </row>
    <row r="8" spans="1:19" s="816" customFormat="1" ht="15.75" x14ac:dyDescent="0.25">
      <c r="A8" s="1885" t="s">
        <v>2</v>
      </c>
      <c r="B8" s="1885"/>
      <c r="C8" s="1885"/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885"/>
      <c r="Q8" s="1885"/>
      <c r="R8" s="1885"/>
      <c r="S8" s="1885"/>
    </row>
    <row r="9" spans="1:19" s="816" customFormat="1" ht="15.75" x14ac:dyDescent="0.25">
      <c r="A9" s="1885" t="s">
        <v>3</v>
      </c>
      <c r="B9" s="1885"/>
      <c r="C9" s="1885"/>
      <c r="D9" s="1885"/>
      <c r="E9" s="1885"/>
      <c r="F9" s="1885"/>
      <c r="G9" s="1885"/>
      <c r="H9" s="1885"/>
      <c r="I9" s="1885"/>
      <c r="J9" s="1885"/>
      <c r="K9" s="1885"/>
      <c r="L9" s="1885"/>
      <c r="M9" s="1885"/>
      <c r="N9" s="1885"/>
      <c r="O9" s="1885"/>
      <c r="P9" s="1885"/>
      <c r="Q9" s="1885"/>
      <c r="R9" s="1885"/>
      <c r="S9" s="1885"/>
    </row>
    <row r="10" spans="1:19" s="816" customFormat="1" ht="15.75" x14ac:dyDescent="0.25">
      <c r="A10" s="1886" t="s">
        <v>1777</v>
      </c>
      <c r="B10" s="1886"/>
      <c r="C10" s="1886"/>
      <c r="D10" s="1886"/>
      <c r="E10" s="1886"/>
      <c r="F10" s="1886"/>
      <c r="G10" s="1886"/>
      <c r="H10" s="1886"/>
      <c r="I10" s="1886"/>
      <c r="J10" s="1886"/>
      <c r="K10" s="1886"/>
      <c r="L10" s="1886"/>
      <c r="M10" s="1886"/>
      <c r="N10" s="1886"/>
      <c r="O10" s="1886"/>
      <c r="P10" s="1886"/>
      <c r="Q10" s="1886"/>
      <c r="R10" s="1886"/>
      <c r="S10" s="1886"/>
    </row>
    <row r="11" spans="1:19" s="816" customFormat="1" ht="0.75" customHeight="1" x14ac:dyDescent="0.25">
      <c r="A11" s="793"/>
      <c r="B11" s="793"/>
      <c r="C11" s="793"/>
      <c r="D11" s="793"/>
      <c r="E11" s="793"/>
      <c r="F11" s="793"/>
      <c r="G11" s="793"/>
      <c r="H11" s="1049"/>
      <c r="I11" s="793"/>
      <c r="J11" s="793"/>
      <c r="K11" s="1049"/>
      <c r="L11" s="793"/>
      <c r="M11" s="794"/>
      <c r="N11" s="794"/>
      <c r="O11" s="794"/>
      <c r="P11" s="794"/>
      <c r="Q11" s="794"/>
      <c r="R11" s="794"/>
      <c r="S11" s="794"/>
    </row>
    <row r="12" spans="1:19" ht="42.75" customHeight="1" x14ac:dyDescent="0.2">
      <c r="A12" s="972" t="s">
        <v>4</v>
      </c>
      <c r="B12" s="972" t="s">
        <v>5</v>
      </c>
      <c r="C12" s="1055" t="s">
        <v>1632</v>
      </c>
      <c r="D12" s="1055" t="s">
        <v>7</v>
      </c>
      <c r="E12" s="1055" t="s">
        <v>1614</v>
      </c>
      <c r="F12" s="972" t="s">
        <v>9</v>
      </c>
      <c r="G12" s="972" t="s">
        <v>10</v>
      </c>
      <c r="H12" s="1056" t="s">
        <v>11</v>
      </c>
      <c r="I12" s="972" t="s">
        <v>12</v>
      </c>
      <c r="J12" s="972" t="s">
        <v>13</v>
      </c>
      <c r="K12" s="1056" t="s">
        <v>820</v>
      </c>
      <c r="L12" s="1056" t="s">
        <v>1615</v>
      </c>
      <c r="M12" s="1059" t="s">
        <v>1618</v>
      </c>
      <c r="N12" s="1060" t="s">
        <v>1617</v>
      </c>
      <c r="O12" s="1060" t="s">
        <v>1616</v>
      </c>
      <c r="P12" s="1061" t="s">
        <v>1620</v>
      </c>
      <c r="Q12" s="1060" t="s">
        <v>1619</v>
      </c>
      <c r="R12" s="1061" t="s">
        <v>1736</v>
      </c>
      <c r="S12" s="1061" t="s">
        <v>1621</v>
      </c>
    </row>
    <row r="13" spans="1:19" s="816" customFormat="1" ht="15.75" x14ac:dyDescent="0.25">
      <c r="A13" s="795">
        <v>1</v>
      </c>
      <c r="B13" s="795">
        <v>2</v>
      </c>
      <c r="C13" s="798">
        <v>3</v>
      </c>
      <c r="D13" s="798">
        <v>4</v>
      </c>
      <c r="E13" s="1018">
        <v>5</v>
      </c>
      <c r="F13" s="795">
        <v>6</v>
      </c>
      <c r="G13" s="795">
        <v>7</v>
      </c>
      <c r="H13" s="982">
        <v>8</v>
      </c>
      <c r="I13" s="795">
        <v>9</v>
      </c>
      <c r="J13" s="795">
        <v>10</v>
      </c>
      <c r="K13" s="982">
        <v>11</v>
      </c>
      <c r="L13" s="795">
        <v>12</v>
      </c>
      <c r="M13" s="795">
        <v>13</v>
      </c>
      <c r="N13" s="795">
        <v>14</v>
      </c>
      <c r="O13" s="795">
        <v>15</v>
      </c>
      <c r="P13" s="795">
        <v>16</v>
      </c>
      <c r="Q13" s="795">
        <v>17</v>
      </c>
      <c r="R13" s="795">
        <v>18</v>
      </c>
      <c r="S13" s="795">
        <v>19</v>
      </c>
    </row>
    <row r="14" spans="1:19" s="816" customFormat="1" ht="15.75" x14ac:dyDescent="0.25">
      <c r="A14" s="799">
        <v>1</v>
      </c>
      <c r="B14" s="800">
        <v>38491</v>
      </c>
      <c r="C14" s="840" t="s">
        <v>386</v>
      </c>
      <c r="D14" s="801">
        <v>61</v>
      </c>
      <c r="E14" s="801">
        <v>614</v>
      </c>
      <c r="F14" s="801"/>
      <c r="G14" s="801">
        <v>1</v>
      </c>
      <c r="H14" s="983" t="s">
        <v>27</v>
      </c>
      <c r="I14" s="801"/>
      <c r="J14" s="801" t="s">
        <v>97</v>
      </c>
      <c r="K14" s="986" t="s">
        <v>567</v>
      </c>
      <c r="L14" s="803">
        <v>19388</v>
      </c>
      <c r="M14" s="804">
        <v>3</v>
      </c>
      <c r="N14" s="812"/>
      <c r="O14" s="812"/>
      <c r="P14" s="894">
        <v>3</v>
      </c>
      <c r="Q14" s="894"/>
      <c r="R14" s="812">
        <v>19388</v>
      </c>
      <c r="S14" s="812">
        <f t="shared" ref="S14:S61" si="0">IF(M14=0,"N/A",+L14-R14)</f>
        <v>0</v>
      </c>
    </row>
    <row r="15" spans="1:19" s="816" customFormat="1" ht="15.75" x14ac:dyDescent="0.25">
      <c r="A15" s="799">
        <v>2</v>
      </c>
      <c r="B15" s="814">
        <v>36888</v>
      </c>
      <c r="C15" s="840" t="s">
        <v>386</v>
      </c>
      <c r="D15" s="801">
        <v>61</v>
      </c>
      <c r="E15" s="801">
        <v>614</v>
      </c>
      <c r="F15" s="801"/>
      <c r="G15" s="801">
        <v>1</v>
      </c>
      <c r="H15" s="983" t="s">
        <v>88</v>
      </c>
      <c r="I15" s="801"/>
      <c r="J15" s="801" t="s">
        <v>77</v>
      </c>
      <c r="K15" s="986" t="s">
        <v>567</v>
      </c>
      <c r="L15" s="803">
        <v>175</v>
      </c>
      <c r="M15" s="804">
        <v>3</v>
      </c>
      <c r="N15" s="812"/>
      <c r="O15" s="812"/>
      <c r="P15" s="894">
        <v>3</v>
      </c>
      <c r="Q15" s="894"/>
      <c r="R15" s="812">
        <v>175</v>
      </c>
      <c r="S15" s="812">
        <f t="shared" si="0"/>
        <v>0</v>
      </c>
    </row>
    <row r="16" spans="1:19" s="816" customFormat="1" ht="15.75" x14ac:dyDescent="0.25">
      <c r="A16" s="799">
        <v>3</v>
      </c>
      <c r="B16" s="814">
        <v>36888</v>
      </c>
      <c r="C16" s="840" t="s">
        <v>386</v>
      </c>
      <c r="D16" s="801">
        <v>61</v>
      </c>
      <c r="E16" s="801">
        <v>614</v>
      </c>
      <c r="F16" s="801"/>
      <c r="G16" s="801">
        <v>1</v>
      </c>
      <c r="H16" s="983" t="s">
        <v>31</v>
      </c>
      <c r="I16" s="801"/>
      <c r="J16" s="801" t="s">
        <v>74</v>
      </c>
      <c r="K16" s="986" t="s">
        <v>567</v>
      </c>
      <c r="L16" s="803">
        <v>17000</v>
      </c>
      <c r="M16" s="804">
        <v>3</v>
      </c>
      <c r="N16" s="812"/>
      <c r="O16" s="812"/>
      <c r="P16" s="894">
        <v>3</v>
      </c>
      <c r="Q16" s="894"/>
      <c r="R16" s="812">
        <v>17000</v>
      </c>
      <c r="S16" s="812">
        <f t="shared" si="0"/>
        <v>0</v>
      </c>
    </row>
    <row r="17" spans="1:28" s="816" customFormat="1" ht="15.75" x14ac:dyDescent="0.25">
      <c r="A17" s="799">
        <v>4</v>
      </c>
      <c r="B17" s="916">
        <v>41578</v>
      </c>
      <c r="C17" s="840" t="s">
        <v>386</v>
      </c>
      <c r="D17" s="1019">
        <v>61</v>
      </c>
      <c r="E17" s="1020">
        <v>614</v>
      </c>
      <c r="F17" s="811"/>
      <c r="G17" s="811">
        <v>1</v>
      </c>
      <c r="H17" s="1544" t="s">
        <v>912</v>
      </c>
      <c r="I17" s="807"/>
      <c r="J17" s="807" t="s">
        <v>566</v>
      </c>
      <c r="K17" s="986" t="s">
        <v>567</v>
      </c>
      <c r="L17" s="1021">
        <v>4130</v>
      </c>
      <c r="M17" s="811">
        <v>3</v>
      </c>
      <c r="N17" s="1775"/>
      <c r="O17" s="1720"/>
      <c r="P17" s="1776">
        <v>3</v>
      </c>
      <c r="Q17" s="1776"/>
      <c r="R17" s="1720">
        <v>4130</v>
      </c>
      <c r="S17" s="1720">
        <f t="shared" si="0"/>
        <v>0</v>
      </c>
    </row>
    <row r="18" spans="1:28" s="816" customFormat="1" ht="15.75" x14ac:dyDescent="0.25">
      <c r="A18" s="799">
        <v>5</v>
      </c>
      <c r="B18" s="916">
        <v>42166</v>
      </c>
      <c r="C18" s="840" t="s">
        <v>386</v>
      </c>
      <c r="D18" s="1019">
        <v>61</v>
      </c>
      <c r="E18" s="1020" t="s">
        <v>1112</v>
      </c>
      <c r="F18" s="811"/>
      <c r="G18" s="811">
        <v>4</v>
      </c>
      <c r="H18" s="1544" t="s">
        <v>1262</v>
      </c>
      <c r="I18" s="807" t="s">
        <v>1263</v>
      </c>
      <c r="J18" s="807"/>
      <c r="K18" s="986" t="s">
        <v>1264</v>
      </c>
      <c r="L18" s="1021">
        <v>111392</v>
      </c>
      <c r="M18" s="811">
        <v>10</v>
      </c>
      <c r="N18" s="1634">
        <f>IF(M18=0,"N/A",+L18/M18)</f>
        <v>11139.2</v>
      </c>
      <c r="O18" s="1843">
        <f>IF(M18=0,"N/A",+N18/12)</f>
        <v>928.26666666666677</v>
      </c>
      <c r="P18" s="1635">
        <v>1</v>
      </c>
      <c r="Q18" s="1635">
        <v>10</v>
      </c>
      <c r="R18" s="1634">
        <f>IF(M18=0,"N/A",+N18*P18+O18*Q18)</f>
        <v>20421.866666666669</v>
      </c>
      <c r="S18" s="1634">
        <f>IF(M18=0,"N/A",+L18-R18)</f>
        <v>90970.133333333331</v>
      </c>
      <c r="T18" s="912"/>
    </row>
    <row r="19" spans="1:28" s="816" customFormat="1" ht="15.75" x14ac:dyDescent="0.25">
      <c r="A19" s="799">
        <v>6</v>
      </c>
      <c r="B19" s="916">
        <v>42326</v>
      </c>
      <c r="C19" s="840" t="s">
        <v>386</v>
      </c>
      <c r="D19" s="1019">
        <v>61</v>
      </c>
      <c r="E19" s="1020" t="s">
        <v>1112</v>
      </c>
      <c r="F19" s="811"/>
      <c r="G19" s="811">
        <v>3</v>
      </c>
      <c r="H19" s="1544" t="s">
        <v>1265</v>
      </c>
      <c r="I19" s="807"/>
      <c r="J19" s="807" t="s">
        <v>344</v>
      </c>
      <c r="K19" s="986" t="s">
        <v>1264</v>
      </c>
      <c r="L19" s="1021">
        <v>87792</v>
      </c>
      <c r="M19" s="811">
        <v>10</v>
      </c>
      <c r="N19" s="1634">
        <f t="shared" ref="N19:N24" si="1">IF(M19=0,"N/A",+L19/M19)</f>
        <v>8779.2000000000007</v>
      </c>
      <c r="O19" s="1843">
        <f t="shared" ref="O19:O24" si="2">IF(M19=0,"N/A",+N19/12)</f>
        <v>731.6</v>
      </c>
      <c r="P19" s="1635">
        <v>1</v>
      </c>
      <c r="Q19" s="1635">
        <v>5</v>
      </c>
      <c r="R19" s="1634">
        <f t="shared" ref="R19:R24" si="3">IF(M19=0,"N/A",+N19*P19+O19*Q19)</f>
        <v>12437.2</v>
      </c>
      <c r="S19" s="1634">
        <f t="shared" ref="S19:S24" si="4">IF(M19=0,"N/A",+L19-R19)</f>
        <v>75354.8</v>
      </c>
      <c r="T19" s="912"/>
    </row>
    <row r="20" spans="1:28" s="816" customFormat="1" ht="31.5" x14ac:dyDescent="0.25">
      <c r="A20" s="799">
        <v>7</v>
      </c>
      <c r="B20" s="916">
        <v>42265</v>
      </c>
      <c r="C20" s="840" t="s">
        <v>386</v>
      </c>
      <c r="D20" s="1019">
        <v>61</v>
      </c>
      <c r="E20" s="1020" t="s">
        <v>1108</v>
      </c>
      <c r="F20" s="811"/>
      <c r="G20" s="811">
        <v>1</v>
      </c>
      <c r="H20" s="1544" t="s">
        <v>1266</v>
      </c>
      <c r="I20" s="807"/>
      <c r="J20" s="1846"/>
      <c r="K20" s="986" t="s">
        <v>1676</v>
      </c>
      <c r="L20" s="1021">
        <v>9145</v>
      </c>
      <c r="M20" s="811">
        <v>10</v>
      </c>
      <c r="N20" s="1634">
        <f t="shared" si="1"/>
        <v>914.5</v>
      </c>
      <c r="O20" s="1843">
        <f t="shared" si="2"/>
        <v>76.208333333333329</v>
      </c>
      <c r="P20" s="1635">
        <v>1</v>
      </c>
      <c r="Q20" s="1635">
        <v>7</v>
      </c>
      <c r="R20" s="1634">
        <f t="shared" si="3"/>
        <v>1447.9583333333333</v>
      </c>
      <c r="S20" s="1634">
        <f t="shared" si="4"/>
        <v>7697.041666666667</v>
      </c>
      <c r="T20" s="1779"/>
      <c r="U20" s="1777"/>
    </row>
    <row r="21" spans="1:28" s="816" customFormat="1" ht="15.75" x14ac:dyDescent="0.25">
      <c r="A21" s="799">
        <v>8</v>
      </c>
      <c r="B21" s="916">
        <v>42205</v>
      </c>
      <c r="C21" s="840" t="s">
        <v>386</v>
      </c>
      <c r="D21" s="1019">
        <v>61</v>
      </c>
      <c r="E21" s="1020" t="s">
        <v>1267</v>
      </c>
      <c r="F21" s="811"/>
      <c r="G21" s="811">
        <v>2</v>
      </c>
      <c r="H21" s="1544" t="s">
        <v>539</v>
      </c>
      <c r="I21" s="807"/>
      <c r="J21" s="807"/>
      <c r="K21" s="986" t="s">
        <v>1677</v>
      </c>
      <c r="L21" s="1021">
        <v>1451.4</v>
      </c>
      <c r="M21" s="811">
        <v>5</v>
      </c>
      <c r="N21" s="1634">
        <f t="shared" si="1"/>
        <v>290.28000000000003</v>
      </c>
      <c r="O21" s="1843">
        <f t="shared" si="2"/>
        <v>24.19</v>
      </c>
      <c r="P21" s="1635">
        <v>1</v>
      </c>
      <c r="Q21" s="1635">
        <v>9</v>
      </c>
      <c r="R21" s="1634">
        <f t="shared" si="3"/>
        <v>507.99</v>
      </c>
      <c r="S21" s="1634">
        <f t="shared" si="4"/>
        <v>943.41000000000008</v>
      </c>
      <c r="T21" s="912"/>
    </row>
    <row r="22" spans="1:28" s="816" customFormat="1" ht="15.75" x14ac:dyDescent="0.25">
      <c r="A22" s="799">
        <v>9</v>
      </c>
      <c r="B22" s="916">
        <v>42156</v>
      </c>
      <c r="C22" s="840" t="s">
        <v>386</v>
      </c>
      <c r="D22" s="1019">
        <v>61</v>
      </c>
      <c r="E22" s="1020" t="s">
        <v>1273</v>
      </c>
      <c r="F22" s="811"/>
      <c r="G22" s="811">
        <v>1</v>
      </c>
      <c r="H22" s="1544" t="s">
        <v>1274</v>
      </c>
      <c r="I22" s="807"/>
      <c r="J22" s="807"/>
      <c r="K22" s="986" t="s">
        <v>1264</v>
      </c>
      <c r="L22" s="1021">
        <v>17947.71</v>
      </c>
      <c r="M22" s="811">
        <v>10</v>
      </c>
      <c r="N22" s="1634">
        <f t="shared" si="1"/>
        <v>1794.771</v>
      </c>
      <c r="O22" s="1843">
        <f t="shared" si="2"/>
        <v>149.56424999999999</v>
      </c>
      <c r="P22" s="1635">
        <v>1</v>
      </c>
      <c r="Q22" s="1635">
        <v>10</v>
      </c>
      <c r="R22" s="1634">
        <f t="shared" si="3"/>
        <v>3290.4134999999997</v>
      </c>
      <c r="S22" s="1634">
        <f t="shared" si="4"/>
        <v>14657.2965</v>
      </c>
      <c r="T22" s="912"/>
    </row>
    <row r="23" spans="1:28" s="816" customFormat="1" ht="15.75" x14ac:dyDescent="0.25">
      <c r="A23" s="799">
        <v>10</v>
      </c>
      <c r="B23" s="916">
        <v>42138</v>
      </c>
      <c r="C23" s="840" t="s">
        <v>386</v>
      </c>
      <c r="D23" s="1019">
        <v>61</v>
      </c>
      <c r="E23" s="1020" t="s">
        <v>1107</v>
      </c>
      <c r="F23" s="1810"/>
      <c r="G23" s="811">
        <v>2</v>
      </c>
      <c r="H23" s="1544" t="s">
        <v>25</v>
      </c>
      <c r="I23" s="807"/>
      <c r="J23" s="807"/>
      <c r="K23" s="986" t="s">
        <v>1275</v>
      </c>
      <c r="L23" s="1021">
        <v>19512.48</v>
      </c>
      <c r="M23" s="811">
        <v>10</v>
      </c>
      <c r="N23" s="1634">
        <f t="shared" si="1"/>
        <v>1951.248</v>
      </c>
      <c r="O23" s="1843">
        <f t="shared" si="2"/>
        <v>162.60400000000001</v>
      </c>
      <c r="P23" s="1635">
        <v>1</v>
      </c>
      <c r="Q23" s="1635">
        <v>11</v>
      </c>
      <c r="R23" s="1634">
        <f t="shared" si="3"/>
        <v>3739.8920000000003</v>
      </c>
      <c r="S23" s="1634">
        <f t="shared" si="4"/>
        <v>15772.588</v>
      </c>
      <c r="T23" s="912"/>
    </row>
    <row r="24" spans="1:28" s="816" customFormat="1" ht="15.75" x14ac:dyDescent="0.25">
      <c r="A24" s="799">
        <v>11</v>
      </c>
      <c r="B24" s="916">
        <v>42275</v>
      </c>
      <c r="C24" s="840" t="s">
        <v>386</v>
      </c>
      <c r="D24" s="1019">
        <v>61</v>
      </c>
      <c r="E24" s="1020" t="s">
        <v>1106</v>
      </c>
      <c r="F24" s="811"/>
      <c r="G24" s="811">
        <v>1</v>
      </c>
      <c r="H24" s="1544" t="s">
        <v>1301</v>
      </c>
      <c r="I24" s="807" t="s">
        <v>1326</v>
      </c>
      <c r="J24" s="807" t="s">
        <v>1303</v>
      </c>
      <c r="K24" s="986" t="s">
        <v>567</v>
      </c>
      <c r="L24" s="1021">
        <v>10185.01</v>
      </c>
      <c r="M24" s="811">
        <v>3</v>
      </c>
      <c r="N24" s="1634">
        <f t="shared" si="1"/>
        <v>3395.0033333333336</v>
      </c>
      <c r="O24" s="1843">
        <f t="shared" si="2"/>
        <v>282.91694444444448</v>
      </c>
      <c r="P24" s="1635">
        <v>1</v>
      </c>
      <c r="Q24" s="1635">
        <v>7</v>
      </c>
      <c r="R24" s="1634">
        <f t="shared" si="3"/>
        <v>5375.4219444444452</v>
      </c>
      <c r="S24" s="1634">
        <f t="shared" si="4"/>
        <v>4809.588055555555</v>
      </c>
      <c r="T24" s="912"/>
    </row>
    <row r="25" spans="1:28" s="816" customFormat="1" ht="15.75" x14ac:dyDescent="0.25">
      <c r="A25" s="799">
        <v>12</v>
      </c>
      <c r="B25" s="916">
        <v>41578</v>
      </c>
      <c r="C25" s="840" t="s">
        <v>386</v>
      </c>
      <c r="D25" s="1019">
        <v>61</v>
      </c>
      <c r="E25" s="1020">
        <v>614</v>
      </c>
      <c r="F25" s="811"/>
      <c r="G25" s="811">
        <v>1</v>
      </c>
      <c r="H25" s="1544" t="s">
        <v>30</v>
      </c>
      <c r="I25" s="807"/>
      <c r="J25" s="807" t="s">
        <v>549</v>
      </c>
      <c r="K25" s="986" t="s">
        <v>567</v>
      </c>
      <c r="L25" s="1021">
        <v>2124</v>
      </c>
      <c r="M25" s="811">
        <v>3</v>
      </c>
      <c r="N25" s="1634">
        <f>IF(M25=0,"N/A",+L25/M25)</f>
        <v>708</v>
      </c>
      <c r="O25" s="1843">
        <f>IF(M25=0,"N/A",+N25/12)</f>
        <v>59</v>
      </c>
      <c r="P25" s="1635">
        <v>1</v>
      </c>
      <c r="Q25" s="1635">
        <v>8</v>
      </c>
      <c r="R25" s="1634">
        <f>IF(M25=0,"N/A",+N25*P25+O25*Q25)</f>
        <v>1180</v>
      </c>
      <c r="S25" s="1634">
        <f t="shared" si="0"/>
        <v>944</v>
      </c>
      <c r="T25" s="912"/>
    </row>
    <row r="26" spans="1:28" s="816" customFormat="1" ht="15.75" x14ac:dyDescent="0.25">
      <c r="A26" s="799">
        <v>13</v>
      </c>
      <c r="B26" s="916">
        <v>41578</v>
      </c>
      <c r="C26" s="840" t="s">
        <v>386</v>
      </c>
      <c r="D26" s="1019">
        <v>61</v>
      </c>
      <c r="E26" s="1020">
        <v>614</v>
      </c>
      <c r="F26" s="811"/>
      <c r="G26" s="811">
        <v>1</v>
      </c>
      <c r="H26" s="1544" t="s">
        <v>1139</v>
      </c>
      <c r="I26" s="807"/>
      <c r="J26" s="807" t="s">
        <v>134</v>
      </c>
      <c r="K26" s="986" t="s">
        <v>567</v>
      </c>
      <c r="L26" s="1021">
        <v>4130</v>
      </c>
      <c r="M26" s="811">
        <v>3</v>
      </c>
      <c r="N26" s="1634">
        <f>IF(M26=0,"N/A",+L26/M26)</f>
        <v>1376.6666666666667</v>
      </c>
      <c r="O26" s="1843">
        <f>IF(M26=0,"N/A",+N26/12)</f>
        <v>114.72222222222223</v>
      </c>
      <c r="P26" s="1635">
        <v>1</v>
      </c>
      <c r="Q26" s="1635">
        <v>8</v>
      </c>
      <c r="R26" s="1634">
        <f>IF(M26=0,"N/A",+N26*P26+O26*Q26)</f>
        <v>2294.4444444444443</v>
      </c>
      <c r="S26" s="1634">
        <f t="shared" si="0"/>
        <v>1835.5555555555557</v>
      </c>
      <c r="T26" s="1778"/>
    </row>
    <row r="27" spans="1:28" s="816" customFormat="1" ht="15.75" x14ac:dyDescent="0.25">
      <c r="A27" s="799">
        <v>14</v>
      </c>
      <c r="B27" s="800">
        <v>40918</v>
      </c>
      <c r="C27" s="840" t="s">
        <v>386</v>
      </c>
      <c r="D27" s="1019">
        <v>61</v>
      </c>
      <c r="E27" s="840">
        <v>617</v>
      </c>
      <c r="F27" s="801"/>
      <c r="G27" s="801">
        <v>1</v>
      </c>
      <c r="H27" s="983" t="s">
        <v>184</v>
      </c>
      <c r="I27" s="801"/>
      <c r="J27" s="801"/>
      <c r="K27" s="986" t="s">
        <v>567</v>
      </c>
      <c r="L27" s="803">
        <v>947</v>
      </c>
      <c r="M27" s="804">
        <v>10</v>
      </c>
      <c r="N27" s="805">
        <f>IF(M27=0,"N/A",+L27/M27)</f>
        <v>94.7</v>
      </c>
      <c r="O27" s="1844">
        <f>IF(M27=0,"N/A",+N27/12)</f>
        <v>7.8916666666666666</v>
      </c>
      <c r="P27" s="885">
        <v>5</v>
      </c>
      <c r="Q27" s="885">
        <v>3</v>
      </c>
      <c r="R27" s="805">
        <f>IF(M27=0,"N/A",+N27*P27+O27*Q27)</f>
        <v>497.17500000000001</v>
      </c>
      <c r="S27" s="805">
        <f t="shared" si="0"/>
        <v>449.82499999999999</v>
      </c>
      <c r="T27" s="912"/>
      <c r="U27" s="1022"/>
      <c r="V27" s="1022"/>
      <c r="W27" s="1022"/>
      <c r="X27" s="1022"/>
      <c r="Y27" s="1022"/>
      <c r="Z27" s="1022"/>
      <c r="AA27" s="1022"/>
      <c r="AB27" s="1022"/>
    </row>
    <row r="28" spans="1:28" s="816" customFormat="1" ht="15.75" x14ac:dyDescent="0.25">
      <c r="A28" s="799">
        <v>15</v>
      </c>
      <c r="B28" s="800">
        <v>36889</v>
      </c>
      <c r="C28" s="840" t="s">
        <v>386</v>
      </c>
      <c r="D28" s="1019">
        <v>61</v>
      </c>
      <c r="E28" s="840">
        <v>617</v>
      </c>
      <c r="F28" s="929"/>
      <c r="G28" s="801">
        <v>1</v>
      </c>
      <c r="H28" s="983" t="s">
        <v>1140</v>
      </c>
      <c r="I28" s="801"/>
      <c r="J28" s="801"/>
      <c r="K28" s="986" t="s">
        <v>567</v>
      </c>
      <c r="L28" s="803">
        <v>8734</v>
      </c>
      <c r="M28" s="804">
        <v>10</v>
      </c>
      <c r="N28" s="812">
        <v>873.4</v>
      </c>
      <c r="O28" s="1845"/>
      <c r="P28" s="894">
        <v>10</v>
      </c>
      <c r="Q28" s="894"/>
      <c r="R28" s="812">
        <v>8734</v>
      </c>
      <c r="S28" s="812">
        <f t="shared" si="0"/>
        <v>0</v>
      </c>
      <c r="T28" s="912"/>
      <c r="U28" s="1022"/>
      <c r="V28" s="1022"/>
      <c r="W28" s="1022"/>
      <c r="X28" s="1022"/>
      <c r="Y28" s="1022"/>
      <c r="Z28" s="1022"/>
      <c r="AA28" s="1022"/>
      <c r="AB28" s="1022"/>
    </row>
    <row r="29" spans="1:28" s="816" customFormat="1" ht="15.75" x14ac:dyDescent="0.25">
      <c r="A29" s="799">
        <v>16</v>
      </c>
      <c r="B29" s="800">
        <v>40156</v>
      </c>
      <c r="C29" s="840" t="s">
        <v>386</v>
      </c>
      <c r="D29" s="1019">
        <v>61</v>
      </c>
      <c r="E29" s="840">
        <v>617</v>
      </c>
      <c r="F29" s="795"/>
      <c r="G29" s="797">
        <v>1</v>
      </c>
      <c r="H29" s="983" t="s">
        <v>25</v>
      </c>
      <c r="I29" s="801"/>
      <c r="J29" s="801" t="s">
        <v>19</v>
      </c>
      <c r="K29" s="986" t="s">
        <v>567</v>
      </c>
      <c r="L29" s="803">
        <v>8139.43</v>
      </c>
      <c r="M29" s="804">
        <v>10</v>
      </c>
      <c r="N29" s="805">
        <f t="shared" ref="N29:N45" si="5">IF(M29=0,"N/A",+L29/M29)</f>
        <v>813.94299999999998</v>
      </c>
      <c r="O29" s="1844">
        <f>IF(M29=0,"N/A",+N29/12)</f>
        <v>67.828583333333327</v>
      </c>
      <c r="P29" s="885">
        <v>8</v>
      </c>
      <c r="Q29" s="885">
        <v>4</v>
      </c>
      <c r="R29" s="805">
        <f t="shared" ref="R29:R45" si="6">IF(M29=0,"N/A",+N29*P29+O29*Q29)</f>
        <v>6782.8583333333336</v>
      </c>
      <c r="S29" s="805">
        <f t="shared" si="0"/>
        <v>1356.5716666666667</v>
      </c>
      <c r="T29" s="912"/>
      <c r="U29" s="1022"/>
      <c r="V29" s="1022"/>
      <c r="W29" s="1022"/>
      <c r="X29" s="1022"/>
      <c r="Y29" s="1022"/>
      <c r="Z29" s="1022"/>
      <c r="AA29" s="1022"/>
      <c r="AB29" s="1022"/>
    </row>
    <row r="30" spans="1:28" s="816" customFormat="1" ht="15.75" x14ac:dyDescent="0.25">
      <c r="A30" s="799">
        <v>17</v>
      </c>
      <c r="B30" s="814">
        <v>36888</v>
      </c>
      <c r="C30" s="840" t="s">
        <v>386</v>
      </c>
      <c r="D30" s="1019">
        <v>61</v>
      </c>
      <c r="E30" s="840">
        <v>617</v>
      </c>
      <c r="F30" s="801"/>
      <c r="G30" s="801">
        <v>1</v>
      </c>
      <c r="H30" s="983" t="s">
        <v>381</v>
      </c>
      <c r="I30" s="801"/>
      <c r="J30" s="801" t="s">
        <v>24</v>
      </c>
      <c r="K30" s="986" t="s">
        <v>567</v>
      </c>
      <c r="L30" s="803">
        <v>5994.99</v>
      </c>
      <c r="M30" s="804">
        <v>10</v>
      </c>
      <c r="N30" s="812">
        <f t="shared" si="5"/>
        <v>599.49900000000002</v>
      </c>
      <c r="O30" s="1845">
        <f>IF(M30=0,"N/A",+N30/12)</f>
        <v>49.95825</v>
      </c>
      <c r="P30" s="894">
        <v>10</v>
      </c>
      <c r="Q30" s="894"/>
      <c r="R30" s="812">
        <f t="shared" si="6"/>
        <v>5994.99</v>
      </c>
      <c r="S30" s="812">
        <f t="shared" si="0"/>
        <v>0</v>
      </c>
      <c r="T30" s="912"/>
      <c r="U30" s="1023"/>
      <c r="V30" s="1023"/>
      <c r="W30" s="828"/>
      <c r="X30" s="828"/>
      <c r="Y30" s="1022"/>
      <c r="Z30" s="1022"/>
      <c r="AA30" s="1022"/>
      <c r="AB30" s="1022"/>
    </row>
    <row r="31" spans="1:28" s="816" customFormat="1" ht="15.75" x14ac:dyDescent="0.25">
      <c r="A31" s="799">
        <v>18</v>
      </c>
      <c r="B31" s="800">
        <v>39626</v>
      </c>
      <c r="C31" s="840" t="s">
        <v>386</v>
      </c>
      <c r="D31" s="1019">
        <v>61</v>
      </c>
      <c r="E31" s="840">
        <v>617</v>
      </c>
      <c r="F31" s="795"/>
      <c r="G31" s="797">
        <v>1</v>
      </c>
      <c r="H31" s="983" t="s">
        <v>101</v>
      </c>
      <c r="I31" s="801"/>
      <c r="J31" s="801" t="s">
        <v>204</v>
      </c>
      <c r="K31" s="986" t="s">
        <v>567</v>
      </c>
      <c r="L31" s="922">
        <v>23520</v>
      </c>
      <c r="M31" s="804">
        <v>10</v>
      </c>
      <c r="N31" s="805">
        <f t="shared" si="5"/>
        <v>2352</v>
      </c>
      <c r="O31" s="1844">
        <f>IF(M31=0,"N/A",+N31/12)</f>
        <v>196</v>
      </c>
      <c r="P31" s="885">
        <v>8</v>
      </c>
      <c r="Q31" s="885">
        <v>10</v>
      </c>
      <c r="R31" s="805">
        <f t="shared" si="6"/>
        <v>20776</v>
      </c>
      <c r="S31" s="805">
        <f t="shared" si="0"/>
        <v>2744</v>
      </c>
      <c r="T31" s="912"/>
      <c r="U31" s="1022"/>
      <c r="V31" s="1022"/>
      <c r="W31" s="1022"/>
      <c r="X31" s="1022"/>
      <c r="Y31" s="1022"/>
      <c r="Z31" s="1022"/>
      <c r="AA31" s="1022"/>
      <c r="AB31" s="1022"/>
    </row>
    <row r="32" spans="1:28" s="816" customFormat="1" ht="15.75" x14ac:dyDescent="0.25">
      <c r="A32" s="799">
        <v>19</v>
      </c>
      <c r="B32" s="1024">
        <v>41701</v>
      </c>
      <c r="C32" s="840" t="s">
        <v>386</v>
      </c>
      <c r="D32" s="1019">
        <v>61</v>
      </c>
      <c r="E32" s="840" t="s">
        <v>1112</v>
      </c>
      <c r="F32" s="797"/>
      <c r="G32" s="797">
        <v>1</v>
      </c>
      <c r="H32" s="990" t="s">
        <v>925</v>
      </c>
      <c r="I32" s="797" t="s">
        <v>975</v>
      </c>
      <c r="J32" s="797" t="s">
        <v>344</v>
      </c>
      <c r="K32" s="986" t="s">
        <v>567</v>
      </c>
      <c r="L32" s="1021">
        <v>3738.7</v>
      </c>
      <c r="M32" s="797">
        <v>10</v>
      </c>
      <c r="N32" s="805">
        <f t="shared" si="5"/>
        <v>373.87</v>
      </c>
      <c r="O32" s="1844">
        <f>IF(M32=0,"N/A",+N32/12)</f>
        <v>31.155833333333334</v>
      </c>
      <c r="P32" s="885">
        <v>3</v>
      </c>
      <c r="Q32" s="885">
        <v>1</v>
      </c>
      <c r="R32" s="805">
        <f t="shared" si="6"/>
        <v>1152.7658333333334</v>
      </c>
      <c r="S32" s="805">
        <f t="shared" si="0"/>
        <v>2585.9341666666664</v>
      </c>
      <c r="T32" s="912"/>
      <c r="U32" s="1022"/>
      <c r="V32" s="1022"/>
      <c r="W32" s="1022"/>
      <c r="X32" s="1022"/>
      <c r="Y32" s="1022"/>
      <c r="Z32" s="1022"/>
      <c r="AA32" s="1022"/>
      <c r="AB32" s="1022"/>
    </row>
    <row r="33" spans="1:28" s="816" customFormat="1" ht="15.75" x14ac:dyDescent="0.25">
      <c r="A33" s="799">
        <v>20</v>
      </c>
      <c r="B33" s="916">
        <v>41530</v>
      </c>
      <c r="C33" s="840" t="s">
        <v>386</v>
      </c>
      <c r="D33" s="1019">
        <v>61</v>
      </c>
      <c r="E33" s="1020">
        <v>611</v>
      </c>
      <c r="F33" s="811"/>
      <c r="G33" s="811">
        <v>1</v>
      </c>
      <c r="H33" s="1544" t="s">
        <v>917</v>
      </c>
      <c r="I33" s="807"/>
      <c r="J33" s="807"/>
      <c r="K33" s="986" t="s">
        <v>567</v>
      </c>
      <c r="L33" s="1021">
        <v>29779.67</v>
      </c>
      <c r="M33" s="811">
        <v>10</v>
      </c>
      <c r="N33" s="805">
        <f t="shared" si="5"/>
        <v>2977.9669999999996</v>
      </c>
      <c r="O33" s="1844">
        <f>IF(M33=0,"N/A",+N33/12)</f>
        <v>248.16391666666664</v>
      </c>
      <c r="P33" s="885">
        <v>3</v>
      </c>
      <c r="Q33" s="885">
        <v>7</v>
      </c>
      <c r="R33" s="805">
        <f t="shared" si="6"/>
        <v>10671.048416666665</v>
      </c>
      <c r="S33" s="805">
        <f t="shared" si="0"/>
        <v>19108.621583333334</v>
      </c>
      <c r="T33" s="912"/>
      <c r="U33" s="1022"/>
      <c r="V33" s="1022"/>
      <c r="W33" s="1022"/>
      <c r="X33" s="1022"/>
      <c r="Y33" s="1022"/>
      <c r="Z33" s="1022"/>
      <c r="AA33" s="1022"/>
      <c r="AB33" s="1022"/>
    </row>
    <row r="34" spans="1:28" s="816" customFormat="1" ht="15.75" x14ac:dyDescent="0.25">
      <c r="A34" s="799">
        <v>21</v>
      </c>
      <c r="B34" s="916">
        <v>41505</v>
      </c>
      <c r="C34" s="840" t="s">
        <v>386</v>
      </c>
      <c r="D34" s="1019">
        <v>61</v>
      </c>
      <c r="E34" s="1020">
        <v>611</v>
      </c>
      <c r="F34" s="811"/>
      <c r="G34" s="811">
        <v>1</v>
      </c>
      <c r="H34" s="1544" t="s">
        <v>916</v>
      </c>
      <c r="I34" s="807"/>
      <c r="J34" s="807" t="s">
        <v>791</v>
      </c>
      <c r="K34" s="1546" t="s">
        <v>393</v>
      </c>
      <c r="L34" s="815">
        <v>57000</v>
      </c>
      <c r="M34" s="811">
        <v>10</v>
      </c>
      <c r="N34" s="805">
        <f t="shared" si="5"/>
        <v>5700</v>
      </c>
      <c r="O34" s="1844">
        <f t="shared" ref="O34:O45" si="7">IF(M34=0,"N/A",+N34/12)</f>
        <v>475</v>
      </c>
      <c r="P34" s="885">
        <v>3</v>
      </c>
      <c r="Q34" s="885">
        <v>8</v>
      </c>
      <c r="R34" s="805">
        <f t="shared" si="6"/>
        <v>20900</v>
      </c>
      <c r="S34" s="805">
        <f t="shared" si="0"/>
        <v>36100</v>
      </c>
      <c r="T34" s="1016"/>
      <c r="U34" s="1022"/>
      <c r="V34" s="1022"/>
      <c r="W34" s="1022"/>
      <c r="X34" s="1022"/>
      <c r="Y34" s="1022"/>
      <c r="Z34" s="1022"/>
      <c r="AA34" s="1022"/>
      <c r="AB34" s="1022"/>
    </row>
    <row r="35" spans="1:28" s="816" customFormat="1" ht="15.75" x14ac:dyDescent="0.25">
      <c r="A35" s="799">
        <v>22</v>
      </c>
      <c r="B35" s="814">
        <v>41455</v>
      </c>
      <c r="C35" s="840" t="s">
        <v>386</v>
      </c>
      <c r="D35" s="801">
        <v>61</v>
      </c>
      <c r="E35" s="840">
        <v>611</v>
      </c>
      <c r="F35" s="796"/>
      <c r="G35" s="801">
        <v>2</v>
      </c>
      <c r="H35" s="983" t="s">
        <v>902</v>
      </c>
      <c r="I35" s="801"/>
      <c r="J35" s="801" t="s">
        <v>742</v>
      </c>
      <c r="K35" s="986" t="s">
        <v>567</v>
      </c>
      <c r="L35" s="815">
        <v>25026.42</v>
      </c>
      <c r="M35" s="804">
        <v>10</v>
      </c>
      <c r="N35" s="805">
        <f t="shared" si="5"/>
        <v>2502.6419999999998</v>
      </c>
      <c r="O35" s="1844">
        <f t="shared" si="7"/>
        <v>208.55349999999999</v>
      </c>
      <c r="P35" s="885">
        <v>3</v>
      </c>
      <c r="Q35" s="885">
        <v>10</v>
      </c>
      <c r="R35" s="805">
        <f t="shared" si="6"/>
        <v>9593.4609999999993</v>
      </c>
      <c r="S35" s="805">
        <f t="shared" si="0"/>
        <v>15432.958999999999</v>
      </c>
      <c r="T35" s="912"/>
    </row>
    <row r="36" spans="1:28" s="816" customFormat="1" ht="31.5" x14ac:dyDescent="0.25">
      <c r="A36" s="799">
        <v>23</v>
      </c>
      <c r="B36" s="1025">
        <v>40975</v>
      </c>
      <c r="C36" s="840" t="s">
        <v>386</v>
      </c>
      <c r="D36" s="801">
        <v>61</v>
      </c>
      <c r="E36" s="801">
        <v>611</v>
      </c>
      <c r="F36" s="795"/>
      <c r="G36" s="801">
        <v>1</v>
      </c>
      <c r="H36" s="984" t="s">
        <v>945</v>
      </c>
      <c r="I36" s="801"/>
      <c r="J36" s="801"/>
      <c r="K36" s="986" t="s">
        <v>567</v>
      </c>
      <c r="L36" s="815">
        <v>23152.53</v>
      </c>
      <c r="M36" s="804">
        <v>10</v>
      </c>
      <c r="N36" s="805">
        <f t="shared" si="5"/>
        <v>2315.2529999999997</v>
      </c>
      <c r="O36" s="1844">
        <f t="shared" si="7"/>
        <v>192.93774999999997</v>
      </c>
      <c r="P36" s="885">
        <v>5</v>
      </c>
      <c r="Q36" s="885">
        <v>1</v>
      </c>
      <c r="R36" s="805">
        <f t="shared" si="6"/>
        <v>11769.202749999999</v>
      </c>
      <c r="S36" s="805">
        <f t="shared" si="0"/>
        <v>11383.32725</v>
      </c>
      <c r="T36" s="912"/>
      <c r="U36" s="1026"/>
    </row>
    <row r="37" spans="1:28" s="816" customFormat="1" ht="15.75" x14ac:dyDescent="0.25">
      <c r="A37" s="799">
        <v>24</v>
      </c>
      <c r="B37" s="814">
        <v>41096</v>
      </c>
      <c r="C37" s="840" t="s">
        <v>386</v>
      </c>
      <c r="D37" s="801">
        <v>61</v>
      </c>
      <c r="E37" s="840">
        <v>611</v>
      </c>
      <c r="F37" s="801"/>
      <c r="G37" s="801">
        <v>1</v>
      </c>
      <c r="H37" s="984" t="s">
        <v>788</v>
      </c>
      <c r="I37" s="801" t="s">
        <v>789</v>
      </c>
      <c r="J37" s="801" t="s">
        <v>790</v>
      </c>
      <c r="K37" s="985" t="s">
        <v>393</v>
      </c>
      <c r="L37" s="815">
        <v>20000</v>
      </c>
      <c r="M37" s="801">
        <v>10</v>
      </c>
      <c r="N37" s="805">
        <f t="shared" si="5"/>
        <v>2000</v>
      </c>
      <c r="O37" s="1844">
        <f t="shared" si="7"/>
        <v>166.66666666666666</v>
      </c>
      <c r="P37" s="885">
        <v>4</v>
      </c>
      <c r="Q37" s="885">
        <v>9</v>
      </c>
      <c r="R37" s="805">
        <f t="shared" si="6"/>
        <v>9500</v>
      </c>
      <c r="S37" s="805">
        <f t="shared" si="0"/>
        <v>10500</v>
      </c>
      <c r="T37" s="912"/>
    </row>
    <row r="38" spans="1:28" s="816" customFormat="1" ht="15.75" x14ac:dyDescent="0.25">
      <c r="A38" s="799">
        <v>25</v>
      </c>
      <c r="B38" s="800">
        <v>40858</v>
      </c>
      <c r="C38" s="840" t="s">
        <v>386</v>
      </c>
      <c r="D38" s="801">
        <v>61</v>
      </c>
      <c r="E38" s="920">
        <v>611</v>
      </c>
      <c r="F38" s="796"/>
      <c r="G38" s="801">
        <v>1</v>
      </c>
      <c r="H38" s="983" t="s">
        <v>343</v>
      </c>
      <c r="I38" s="801"/>
      <c r="J38" s="801" t="s">
        <v>344</v>
      </c>
      <c r="K38" s="986" t="s">
        <v>567</v>
      </c>
      <c r="L38" s="803">
        <v>14235.87</v>
      </c>
      <c r="M38" s="804">
        <v>10</v>
      </c>
      <c r="N38" s="805">
        <f t="shared" si="5"/>
        <v>1423.587</v>
      </c>
      <c r="O38" s="1844">
        <f t="shared" si="7"/>
        <v>118.63225</v>
      </c>
      <c r="P38" s="885">
        <v>5</v>
      </c>
      <c r="Q38" s="885">
        <v>5</v>
      </c>
      <c r="R38" s="805">
        <f t="shared" si="6"/>
        <v>7711.0962499999996</v>
      </c>
      <c r="S38" s="805">
        <f t="shared" si="0"/>
        <v>6524.7737500000012</v>
      </c>
      <c r="T38" s="912"/>
    </row>
    <row r="39" spans="1:28" s="816" customFormat="1" ht="15.75" x14ac:dyDescent="0.25">
      <c r="A39" s="799">
        <v>26</v>
      </c>
      <c r="B39" s="800">
        <v>41152</v>
      </c>
      <c r="C39" s="840" t="s">
        <v>386</v>
      </c>
      <c r="D39" s="851">
        <v>61</v>
      </c>
      <c r="E39" s="840">
        <v>611</v>
      </c>
      <c r="F39" s="895"/>
      <c r="G39" s="801">
        <v>1</v>
      </c>
      <c r="H39" s="983" t="s">
        <v>387</v>
      </c>
      <c r="I39" s="801" t="s">
        <v>805</v>
      </c>
      <c r="J39" s="801" t="s">
        <v>804</v>
      </c>
      <c r="K39" s="986" t="s">
        <v>567</v>
      </c>
      <c r="L39" s="815">
        <v>23659.65</v>
      </c>
      <c r="M39" s="804">
        <v>10</v>
      </c>
      <c r="N39" s="805">
        <f t="shared" si="5"/>
        <v>2365.9650000000001</v>
      </c>
      <c r="O39" s="1844">
        <f t="shared" si="7"/>
        <v>197.16375000000002</v>
      </c>
      <c r="P39" s="885">
        <v>4</v>
      </c>
      <c r="Q39" s="885">
        <v>8</v>
      </c>
      <c r="R39" s="805">
        <f t="shared" si="6"/>
        <v>11041.17</v>
      </c>
      <c r="S39" s="805">
        <f t="shared" si="0"/>
        <v>12618.480000000001</v>
      </c>
      <c r="T39" s="912"/>
    </row>
    <row r="40" spans="1:28" s="816" customFormat="1" ht="15.75" x14ac:dyDescent="0.25">
      <c r="A40" s="799">
        <v>27</v>
      </c>
      <c r="B40" s="814">
        <v>41096</v>
      </c>
      <c r="C40" s="840" t="s">
        <v>386</v>
      </c>
      <c r="D40" s="801">
        <v>61</v>
      </c>
      <c r="E40" s="840">
        <v>611</v>
      </c>
      <c r="F40" s="801"/>
      <c r="G40" s="801">
        <v>1</v>
      </c>
      <c r="H40" s="984" t="s">
        <v>568</v>
      </c>
      <c r="I40" s="801"/>
      <c r="J40" s="801" t="s">
        <v>791</v>
      </c>
      <c r="K40" s="986" t="s">
        <v>567</v>
      </c>
      <c r="L40" s="803">
        <v>13840</v>
      </c>
      <c r="M40" s="801">
        <v>10</v>
      </c>
      <c r="N40" s="805">
        <f t="shared" si="5"/>
        <v>1384</v>
      </c>
      <c r="O40" s="1844">
        <f t="shared" si="7"/>
        <v>115.33333333333333</v>
      </c>
      <c r="P40" s="885">
        <v>4</v>
      </c>
      <c r="Q40" s="885">
        <v>9</v>
      </c>
      <c r="R40" s="805">
        <f t="shared" si="6"/>
        <v>6574</v>
      </c>
      <c r="S40" s="805">
        <f t="shared" si="0"/>
        <v>7266</v>
      </c>
      <c r="T40" s="828"/>
      <c r="U40" s="1027"/>
      <c r="V40" s="805"/>
      <c r="W40" s="885"/>
      <c r="X40" s="885"/>
      <c r="Y40" s="805"/>
      <c r="Z40" s="805"/>
    </row>
    <row r="41" spans="1:28" s="816" customFormat="1" ht="15.75" x14ac:dyDescent="0.25">
      <c r="A41" s="799">
        <v>28</v>
      </c>
      <c r="B41" s="800">
        <v>41033</v>
      </c>
      <c r="C41" s="840" t="s">
        <v>386</v>
      </c>
      <c r="D41" s="851">
        <v>61</v>
      </c>
      <c r="E41" s="840">
        <v>611</v>
      </c>
      <c r="F41" s="895"/>
      <c r="G41" s="801">
        <v>1</v>
      </c>
      <c r="H41" s="983" t="s">
        <v>387</v>
      </c>
      <c r="I41" s="801" t="s">
        <v>783</v>
      </c>
      <c r="J41" s="801" t="s">
        <v>388</v>
      </c>
      <c r="K41" s="986" t="s">
        <v>567</v>
      </c>
      <c r="L41" s="803">
        <v>13838.99</v>
      </c>
      <c r="M41" s="804">
        <v>10</v>
      </c>
      <c r="N41" s="805">
        <f t="shared" si="5"/>
        <v>1383.8989999999999</v>
      </c>
      <c r="O41" s="1844">
        <f t="shared" si="7"/>
        <v>115.32491666666665</v>
      </c>
      <c r="P41" s="885">
        <v>4</v>
      </c>
      <c r="Q41" s="885">
        <v>11</v>
      </c>
      <c r="R41" s="805">
        <f t="shared" si="6"/>
        <v>6804.1700833333325</v>
      </c>
      <c r="S41" s="805">
        <f t="shared" si="0"/>
        <v>7034.8199166666673</v>
      </c>
      <c r="T41" s="912"/>
    </row>
    <row r="42" spans="1:28" s="816" customFormat="1" ht="15.75" x14ac:dyDescent="0.25">
      <c r="A42" s="799">
        <v>29</v>
      </c>
      <c r="B42" s="800">
        <v>41033</v>
      </c>
      <c r="C42" s="840" t="s">
        <v>386</v>
      </c>
      <c r="D42" s="851">
        <v>61</v>
      </c>
      <c r="E42" s="840">
        <v>611</v>
      </c>
      <c r="F42" s="895"/>
      <c r="G42" s="801">
        <v>1</v>
      </c>
      <c r="H42" s="983" t="s">
        <v>387</v>
      </c>
      <c r="I42" s="801" t="s">
        <v>783</v>
      </c>
      <c r="J42" s="801" t="s">
        <v>388</v>
      </c>
      <c r="K42" s="986" t="s">
        <v>567</v>
      </c>
      <c r="L42" s="815">
        <v>15800</v>
      </c>
      <c r="M42" s="804">
        <v>10</v>
      </c>
      <c r="N42" s="805">
        <f t="shared" si="5"/>
        <v>1580</v>
      </c>
      <c r="O42" s="1844">
        <f t="shared" si="7"/>
        <v>131.66666666666666</v>
      </c>
      <c r="P42" s="885">
        <v>4</v>
      </c>
      <c r="Q42" s="885">
        <v>11</v>
      </c>
      <c r="R42" s="805">
        <f t="shared" si="6"/>
        <v>7768.333333333333</v>
      </c>
      <c r="S42" s="805">
        <f t="shared" si="0"/>
        <v>8031.666666666667</v>
      </c>
      <c r="T42" s="912"/>
    </row>
    <row r="43" spans="1:28" s="816" customFormat="1" ht="15.75" x14ac:dyDescent="0.25">
      <c r="A43" s="799">
        <v>30</v>
      </c>
      <c r="B43" s="814">
        <v>40549</v>
      </c>
      <c r="C43" s="840" t="s">
        <v>386</v>
      </c>
      <c r="D43" s="801">
        <v>61</v>
      </c>
      <c r="E43" s="840">
        <v>611</v>
      </c>
      <c r="F43" s="796"/>
      <c r="G43" s="801">
        <v>1</v>
      </c>
      <c r="H43" s="983" t="s">
        <v>568</v>
      </c>
      <c r="I43" s="801" t="s">
        <v>569</v>
      </c>
      <c r="J43" s="801"/>
      <c r="K43" s="986" t="s">
        <v>567</v>
      </c>
      <c r="L43" s="815">
        <v>15800</v>
      </c>
      <c r="M43" s="804">
        <v>10</v>
      </c>
      <c r="N43" s="805">
        <f t="shared" si="5"/>
        <v>1580</v>
      </c>
      <c r="O43" s="1844">
        <f t="shared" si="7"/>
        <v>131.66666666666666</v>
      </c>
      <c r="P43" s="885">
        <v>6</v>
      </c>
      <c r="Q43" s="885">
        <v>3</v>
      </c>
      <c r="R43" s="805">
        <f t="shared" si="6"/>
        <v>9875</v>
      </c>
      <c r="S43" s="805">
        <f t="shared" si="0"/>
        <v>5925</v>
      </c>
      <c r="T43" s="912"/>
    </row>
    <row r="44" spans="1:28" s="816" customFormat="1" ht="31.5" x14ac:dyDescent="0.25">
      <c r="A44" s="799">
        <v>31</v>
      </c>
      <c r="B44" s="814">
        <v>40876</v>
      </c>
      <c r="C44" s="840" t="s">
        <v>386</v>
      </c>
      <c r="D44" s="801">
        <v>61</v>
      </c>
      <c r="E44" s="801">
        <v>617</v>
      </c>
      <c r="F44" s="802"/>
      <c r="G44" s="801">
        <v>1</v>
      </c>
      <c r="H44" s="984" t="s">
        <v>18</v>
      </c>
      <c r="I44" s="801"/>
      <c r="J44" s="801" t="s">
        <v>528</v>
      </c>
      <c r="K44" s="985" t="s">
        <v>1589</v>
      </c>
      <c r="L44" s="884">
        <v>5914.04</v>
      </c>
      <c r="M44" s="1028">
        <v>10</v>
      </c>
      <c r="N44" s="805">
        <f t="shared" si="5"/>
        <v>591.404</v>
      </c>
      <c r="O44" s="1844">
        <f t="shared" si="7"/>
        <v>49.283666666666669</v>
      </c>
      <c r="P44" s="885">
        <v>5</v>
      </c>
      <c r="Q44" s="885">
        <v>5</v>
      </c>
      <c r="R44" s="805">
        <f t="shared" si="6"/>
        <v>3203.4383333333335</v>
      </c>
      <c r="S44" s="805">
        <f t="shared" si="0"/>
        <v>2710.6016666666665</v>
      </c>
      <c r="T44" s="912"/>
    </row>
    <row r="45" spans="1:28" s="816" customFormat="1" ht="31.5" x14ac:dyDescent="0.25">
      <c r="A45" s="799">
        <v>32</v>
      </c>
      <c r="B45" s="814">
        <v>40876</v>
      </c>
      <c r="C45" s="840" t="s">
        <v>386</v>
      </c>
      <c r="D45" s="801">
        <v>61</v>
      </c>
      <c r="E45" s="801">
        <v>617</v>
      </c>
      <c r="F45" s="802"/>
      <c r="G45" s="801">
        <v>2</v>
      </c>
      <c r="H45" s="984" t="s">
        <v>20</v>
      </c>
      <c r="I45" s="801"/>
      <c r="J45" s="801" t="s">
        <v>528</v>
      </c>
      <c r="K45" s="985" t="s">
        <v>1589</v>
      </c>
      <c r="L45" s="803">
        <v>16500</v>
      </c>
      <c r="M45" s="1029">
        <v>10</v>
      </c>
      <c r="N45" s="805">
        <f t="shared" si="5"/>
        <v>1650</v>
      </c>
      <c r="O45" s="1844">
        <f t="shared" si="7"/>
        <v>137.5</v>
      </c>
      <c r="P45" s="885">
        <v>5</v>
      </c>
      <c r="Q45" s="885">
        <v>5</v>
      </c>
      <c r="R45" s="805">
        <f t="shared" si="6"/>
        <v>8937.5</v>
      </c>
      <c r="S45" s="805">
        <f t="shared" si="0"/>
        <v>7562.5</v>
      </c>
      <c r="T45" s="912"/>
      <c r="U45" s="912"/>
    </row>
    <row r="46" spans="1:28" s="816" customFormat="1" ht="15.75" x14ac:dyDescent="0.25">
      <c r="A46" s="799">
        <v>33</v>
      </c>
      <c r="B46" s="814">
        <v>40786</v>
      </c>
      <c r="C46" s="840" t="s">
        <v>386</v>
      </c>
      <c r="D46" s="801">
        <v>61</v>
      </c>
      <c r="E46" s="840">
        <v>611</v>
      </c>
      <c r="F46" s="796"/>
      <c r="G46" s="801">
        <v>1</v>
      </c>
      <c r="H46" s="983" t="s">
        <v>396</v>
      </c>
      <c r="I46" s="801"/>
      <c r="J46" s="801" t="s">
        <v>742</v>
      </c>
      <c r="K46" s="1547" t="s">
        <v>567</v>
      </c>
      <c r="L46" s="815">
        <v>24400</v>
      </c>
      <c r="M46" s="1780">
        <v>10</v>
      </c>
      <c r="N46" s="1634">
        <v>2440</v>
      </c>
      <c r="O46" s="1844">
        <f>IF(M46=0,"N/A",+N46/12)</f>
        <v>203.33333333333334</v>
      </c>
      <c r="P46" s="885">
        <v>5</v>
      </c>
      <c r="Q46" s="885">
        <v>9</v>
      </c>
      <c r="R46" s="805">
        <f>IF(M46=0,"N/A",+N46*P46+O46*Q46)</f>
        <v>14030</v>
      </c>
      <c r="S46" s="805">
        <f>IF(M46=0,"N/A",+L46-R46)</f>
        <v>10370</v>
      </c>
      <c r="T46" s="912"/>
    </row>
    <row r="47" spans="1:28" s="816" customFormat="1" ht="15.75" x14ac:dyDescent="0.25">
      <c r="A47" s="799">
        <v>34</v>
      </c>
      <c r="B47" s="814">
        <v>39784</v>
      </c>
      <c r="C47" s="840" t="s">
        <v>386</v>
      </c>
      <c r="D47" s="840">
        <v>61</v>
      </c>
      <c r="E47" s="840">
        <v>611</v>
      </c>
      <c r="F47" s="802"/>
      <c r="G47" s="801">
        <v>1</v>
      </c>
      <c r="H47" s="983" t="s">
        <v>396</v>
      </c>
      <c r="I47" s="801">
        <v>2047123310</v>
      </c>
      <c r="J47" s="801" t="s">
        <v>397</v>
      </c>
      <c r="K47" s="986" t="s">
        <v>567</v>
      </c>
      <c r="L47" s="803">
        <v>308821.36</v>
      </c>
      <c r="M47" s="804">
        <v>10</v>
      </c>
      <c r="N47" s="805">
        <f>IF(M47=0,"N/A",+L47/M47)</f>
        <v>30882.135999999999</v>
      </c>
      <c r="O47" s="1844">
        <f t="shared" ref="O47:O52" si="8">IF(M47=0,"N/A",+N47/12)</f>
        <v>2573.5113333333334</v>
      </c>
      <c r="P47" s="885">
        <v>8</v>
      </c>
      <c r="Q47" s="885">
        <v>4</v>
      </c>
      <c r="R47" s="805">
        <f t="shared" ref="R47:R61" si="9">IF(M47=0,"N/A",+N47*P47+O47*Q47)</f>
        <v>257351.13333333333</v>
      </c>
      <c r="S47" s="1634">
        <f t="shared" si="0"/>
        <v>51470.226666666655</v>
      </c>
      <c r="T47" s="912"/>
    </row>
    <row r="48" spans="1:28" s="816" customFormat="1" ht="15.75" x14ac:dyDescent="0.25">
      <c r="A48" s="799">
        <v>35</v>
      </c>
      <c r="B48" s="814">
        <v>40437</v>
      </c>
      <c r="C48" s="840" t="s">
        <v>386</v>
      </c>
      <c r="D48" s="801">
        <v>61</v>
      </c>
      <c r="E48" s="840">
        <v>611</v>
      </c>
      <c r="F48" s="796"/>
      <c r="G48" s="801">
        <v>1</v>
      </c>
      <c r="H48" s="983" t="s">
        <v>390</v>
      </c>
      <c r="I48" s="801" t="s">
        <v>407</v>
      </c>
      <c r="J48" s="801" t="s">
        <v>392</v>
      </c>
      <c r="K48" s="986" t="s">
        <v>567</v>
      </c>
      <c r="L48" s="803">
        <v>16500</v>
      </c>
      <c r="M48" s="804">
        <v>10</v>
      </c>
      <c r="N48" s="805">
        <f>IF(M48=0,"N/A",+L48/M48)</f>
        <v>1650</v>
      </c>
      <c r="O48" s="1844">
        <f t="shared" si="8"/>
        <v>137.5</v>
      </c>
      <c r="P48" s="885">
        <v>6</v>
      </c>
      <c r="Q48" s="885">
        <v>7</v>
      </c>
      <c r="R48" s="805">
        <f t="shared" si="9"/>
        <v>10862.5</v>
      </c>
      <c r="S48" s="805">
        <f t="shared" si="0"/>
        <v>5637.5</v>
      </c>
      <c r="T48" s="912"/>
    </row>
    <row r="49" spans="1:23" s="816" customFormat="1" ht="15.75" x14ac:dyDescent="0.25">
      <c r="A49" s="799">
        <v>36</v>
      </c>
      <c r="B49" s="814">
        <v>40105</v>
      </c>
      <c r="C49" s="840" t="s">
        <v>386</v>
      </c>
      <c r="D49" s="840">
        <v>61</v>
      </c>
      <c r="E49" s="840">
        <v>611</v>
      </c>
      <c r="F49" s="802"/>
      <c r="G49" s="801">
        <v>1</v>
      </c>
      <c r="H49" s="983" t="s">
        <v>389</v>
      </c>
      <c r="I49" s="801"/>
      <c r="J49" s="801" t="s">
        <v>595</v>
      </c>
      <c r="K49" s="986" t="s">
        <v>567</v>
      </c>
      <c r="L49" s="803">
        <v>22000</v>
      </c>
      <c r="M49" s="804">
        <v>10</v>
      </c>
      <c r="N49" s="805">
        <f>IF(M49=0,"N/A",+L49/M49)</f>
        <v>2200</v>
      </c>
      <c r="O49" s="1844">
        <f t="shared" si="8"/>
        <v>183.33333333333334</v>
      </c>
      <c r="P49" s="885">
        <v>7</v>
      </c>
      <c r="Q49" s="885">
        <v>6</v>
      </c>
      <c r="R49" s="805">
        <f t="shared" si="9"/>
        <v>16500</v>
      </c>
      <c r="S49" s="805">
        <f t="shared" si="0"/>
        <v>5500</v>
      </c>
      <c r="T49" s="912"/>
    </row>
    <row r="50" spans="1:23" s="816" customFormat="1" ht="15.75" x14ac:dyDescent="0.25">
      <c r="A50" s="799">
        <v>37</v>
      </c>
      <c r="B50" s="800">
        <v>36888</v>
      </c>
      <c r="C50" s="840" t="s">
        <v>386</v>
      </c>
      <c r="D50" s="851">
        <v>61</v>
      </c>
      <c r="E50" s="840">
        <v>611</v>
      </c>
      <c r="F50" s="801">
        <v>1</v>
      </c>
      <c r="G50" s="801">
        <v>1</v>
      </c>
      <c r="H50" s="983" t="s">
        <v>389</v>
      </c>
      <c r="I50" s="801"/>
      <c r="J50" s="801" t="s">
        <v>395</v>
      </c>
      <c r="K50" s="986" t="s">
        <v>567</v>
      </c>
      <c r="L50" s="803">
        <v>16412</v>
      </c>
      <c r="M50" s="804">
        <v>10</v>
      </c>
      <c r="N50" s="812">
        <v>0</v>
      </c>
      <c r="O50" s="1845">
        <f t="shared" si="8"/>
        <v>0</v>
      </c>
      <c r="P50" s="894">
        <v>10</v>
      </c>
      <c r="Q50" s="894"/>
      <c r="R50" s="812">
        <v>16412</v>
      </c>
      <c r="S50" s="812">
        <f t="shared" si="0"/>
        <v>0</v>
      </c>
      <c r="T50" s="912"/>
      <c r="W50" s="816">
        <v>87</v>
      </c>
    </row>
    <row r="51" spans="1:23" s="816" customFormat="1" ht="15.75" x14ac:dyDescent="0.25">
      <c r="A51" s="799">
        <v>38</v>
      </c>
      <c r="B51" s="800">
        <v>37131</v>
      </c>
      <c r="C51" s="840" t="s">
        <v>386</v>
      </c>
      <c r="D51" s="851">
        <v>61</v>
      </c>
      <c r="E51" s="840">
        <v>611</v>
      </c>
      <c r="F51" s="895"/>
      <c r="G51" s="801">
        <v>1</v>
      </c>
      <c r="H51" s="983" t="s">
        <v>390</v>
      </c>
      <c r="I51" s="801" t="s">
        <v>391</v>
      </c>
      <c r="J51" s="801" t="s">
        <v>392</v>
      </c>
      <c r="K51" s="985" t="s">
        <v>393</v>
      </c>
      <c r="L51" s="815">
        <v>2817.41</v>
      </c>
      <c r="M51" s="804">
        <v>10</v>
      </c>
      <c r="N51" s="812">
        <v>0</v>
      </c>
      <c r="O51" s="1845">
        <f t="shared" si="8"/>
        <v>0</v>
      </c>
      <c r="P51" s="894">
        <v>10</v>
      </c>
      <c r="Q51" s="894"/>
      <c r="R51" s="812">
        <v>2817.41</v>
      </c>
      <c r="S51" s="812">
        <f t="shared" si="0"/>
        <v>0</v>
      </c>
      <c r="T51" s="912"/>
    </row>
    <row r="52" spans="1:23" s="816" customFormat="1" ht="15.75" x14ac:dyDescent="0.25">
      <c r="A52" s="799">
        <v>39</v>
      </c>
      <c r="B52" s="800">
        <v>37001</v>
      </c>
      <c r="C52" s="840" t="s">
        <v>386</v>
      </c>
      <c r="D52" s="851">
        <v>61</v>
      </c>
      <c r="E52" s="840">
        <v>611</v>
      </c>
      <c r="F52" s="895"/>
      <c r="G52" s="801">
        <v>1</v>
      </c>
      <c r="H52" s="983" t="s">
        <v>387</v>
      </c>
      <c r="I52" s="801" t="s">
        <v>394</v>
      </c>
      <c r="J52" s="801" t="s">
        <v>388</v>
      </c>
      <c r="K52" s="985" t="s">
        <v>393</v>
      </c>
      <c r="L52" s="815">
        <v>2124</v>
      </c>
      <c r="M52" s="804">
        <v>10</v>
      </c>
      <c r="N52" s="812">
        <v>0</v>
      </c>
      <c r="O52" s="1845">
        <f t="shared" si="8"/>
        <v>0</v>
      </c>
      <c r="P52" s="894">
        <v>10</v>
      </c>
      <c r="Q52" s="894"/>
      <c r="R52" s="812">
        <v>21424</v>
      </c>
      <c r="S52" s="812">
        <f t="shared" si="0"/>
        <v>-19300</v>
      </c>
      <c r="T52" s="912"/>
    </row>
    <row r="53" spans="1:23" s="816" customFormat="1" ht="15.75" x14ac:dyDescent="0.25">
      <c r="A53" s="799">
        <v>40</v>
      </c>
      <c r="B53" s="800">
        <v>41368</v>
      </c>
      <c r="C53" s="840" t="s">
        <v>888</v>
      </c>
      <c r="D53" s="851">
        <v>61</v>
      </c>
      <c r="E53" s="840">
        <v>611</v>
      </c>
      <c r="F53" s="895"/>
      <c r="G53" s="801">
        <v>3</v>
      </c>
      <c r="H53" s="983" t="s">
        <v>889</v>
      </c>
      <c r="I53" s="801"/>
      <c r="J53" s="801" t="s">
        <v>890</v>
      </c>
      <c r="K53" s="985" t="s">
        <v>1331</v>
      </c>
      <c r="L53" s="815">
        <v>2124</v>
      </c>
      <c r="M53" s="804">
        <v>10</v>
      </c>
      <c r="N53" s="805">
        <f>IF(M53=0,"N/A",+L53/M53)</f>
        <v>212.4</v>
      </c>
      <c r="O53" s="1844">
        <f>IF(M53=0,"N/A",+N53/12)</f>
        <v>17.7</v>
      </c>
      <c r="P53" s="885">
        <v>4</v>
      </c>
      <c r="Q53" s="885"/>
      <c r="R53" s="805">
        <f t="shared" si="9"/>
        <v>849.6</v>
      </c>
      <c r="S53" s="805">
        <f t="shared" si="0"/>
        <v>1274.4000000000001</v>
      </c>
      <c r="T53" s="912"/>
    </row>
    <row r="54" spans="1:23" s="816" customFormat="1" ht="15.75" x14ac:dyDescent="0.25">
      <c r="A54" s="799">
        <v>41</v>
      </c>
      <c r="B54" s="800">
        <v>41914</v>
      </c>
      <c r="C54" s="840" t="s">
        <v>888</v>
      </c>
      <c r="D54" s="851">
        <v>61</v>
      </c>
      <c r="E54" s="840">
        <v>611</v>
      </c>
      <c r="F54" s="895"/>
      <c r="G54" s="801">
        <v>1</v>
      </c>
      <c r="H54" s="983" t="s">
        <v>955</v>
      </c>
      <c r="I54" s="801" t="s">
        <v>956</v>
      </c>
      <c r="J54" s="801" t="s">
        <v>344</v>
      </c>
      <c r="K54" s="985" t="s">
        <v>1331</v>
      </c>
      <c r="L54" s="815">
        <v>234584</v>
      </c>
      <c r="M54" s="804">
        <v>10</v>
      </c>
      <c r="N54" s="805">
        <f t="shared" ref="N54:N60" si="10">IF(M54=0,"N/A",+L54/M54)</f>
        <v>23458.400000000001</v>
      </c>
      <c r="O54" s="1844">
        <f t="shared" ref="O54:O60" si="11">IF(M54=0,"N/A",+N54/12)</f>
        <v>1954.8666666666668</v>
      </c>
      <c r="P54" s="885">
        <v>2</v>
      </c>
      <c r="Q54" s="885">
        <v>6</v>
      </c>
      <c r="R54" s="805">
        <f t="shared" si="9"/>
        <v>58646</v>
      </c>
      <c r="S54" s="805">
        <f t="shared" si="0"/>
        <v>175938</v>
      </c>
      <c r="T54" s="912"/>
    </row>
    <row r="55" spans="1:23" s="816" customFormat="1" ht="15.75" x14ac:dyDescent="0.25">
      <c r="A55" s="799">
        <v>42</v>
      </c>
      <c r="B55" s="814">
        <v>40931</v>
      </c>
      <c r="C55" s="840" t="s">
        <v>386</v>
      </c>
      <c r="D55" s="801">
        <v>61</v>
      </c>
      <c r="E55" s="920">
        <v>617</v>
      </c>
      <c r="F55" s="796"/>
      <c r="G55" s="801">
        <v>1</v>
      </c>
      <c r="H55" s="984" t="s">
        <v>202</v>
      </c>
      <c r="I55" s="801"/>
      <c r="J55" s="801" t="s">
        <v>203</v>
      </c>
      <c r="K55" s="985" t="s">
        <v>577</v>
      </c>
      <c r="L55" s="815">
        <v>2124</v>
      </c>
      <c r="M55" s="797">
        <v>10</v>
      </c>
      <c r="N55" s="805">
        <f t="shared" si="10"/>
        <v>212.4</v>
      </c>
      <c r="O55" s="1844">
        <f t="shared" si="11"/>
        <v>17.7</v>
      </c>
      <c r="P55" s="885">
        <v>5</v>
      </c>
      <c r="Q55" s="885">
        <v>3</v>
      </c>
      <c r="R55" s="805">
        <f t="shared" si="9"/>
        <v>1115.0999999999999</v>
      </c>
      <c r="S55" s="805">
        <f t="shared" si="0"/>
        <v>1008.9000000000001</v>
      </c>
      <c r="T55" s="912"/>
    </row>
    <row r="56" spans="1:23" s="816" customFormat="1" ht="31.5" x14ac:dyDescent="0.25">
      <c r="A56" s="799">
        <v>43</v>
      </c>
      <c r="B56" s="814">
        <v>42534</v>
      </c>
      <c r="C56" s="840" t="s">
        <v>386</v>
      </c>
      <c r="D56" s="801">
        <v>61</v>
      </c>
      <c r="E56" s="920">
        <v>614</v>
      </c>
      <c r="F56" s="796"/>
      <c r="G56" s="801">
        <v>1</v>
      </c>
      <c r="H56" s="984" t="s">
        <v>1538</v>
      </c>
      <c r="I56" s="801" t="s">
        <v>1539</v>
      </c>
      <c r="J56" s="801" t="s">
        <v>116</v>
      </c>
      <c r="K56" s="985" t="s">
        <v>567</v>
      </c>
      <c r="L56" s="815">
        <v>6962</v>
      </c>
      <c r="M56" s="797">
        <v>3</v>
      </c>
      <c r="N56" s="805">
        <f t="shared" si="10"/>
        <v>2320.6666666666665</v>
      </c>
      <c r="O56" s="1844">
        <f t="shared" si="11"/>
        <v>193.38888888888889</v>
      </c>
      <c r="P56" s="885"/>
      <c r="Q56" s="885">
        <v>10</v>
      </c>
      <c r="R56" s="805">
        <f t="shared" si="9"/>
        <v>1933.8888888888889</v>
      </c>
      <c r="S56" s="805">
        <f t="shared" si="0"/>
        <v>5028.1111111111113</v>
      </c>
      <c r="T56" s="912"/>
    </row>
    <row r="57" spans="1:23" s="816" customFormat="1" ht="31.5" x14ac:dyDescent="0.25">
      <c r="A57" s="799">
        <v>44</v>
      </c>
      <c r="B57" s="814">
        <v>42531</v>
      </c>
      <c r="C57" s="840" t="s">
        <v>386</v>
      </c>
      <c r="D57" s="801">
        <v>61</v>
      </c>
      <c r="E57" s="920">
        <v>619</v>
      </c>
      <c r="F57" s="796"/>
      <c r="G57" s="801">
        <v>1</v>
      </c>
      <c r="H57" s="984" t="s">
        <v>1540</v>
      </c>
      <c r="I57" s="801"/>
      <c r="J57" s="801" t="s">
        <v>42</v>
      </c>
      <c r="K57" s="985" t="s">
        <v>567</v>
      </c>
      <c r="L57" s="815">
        <v>4946.5600000000004</v>
      </c>
      <c r="M57" s="797">
        <v>10</v>
      </c>
      <c r="N57" s="805">
        <f t="shared" si="10"/>
        <v>494.65600000000006</v>
      </c>
      <c r="O57" s="1844">
        <f t="shared" si="11"/>
        <v>41.221333333333341</v>
      </c>
      <c r="P57" s="885"/>
      <c r="Q57" s="885">
        <v>10</v>
      </c>
      <c r="R57" s="805">
        <f t="shared" si="9"/>
        <v>412.21333333333342</v>
      </c>
      <c r="S57" s="805">
        <f t="shared" si="0"/>
        <v>4534.3466666666673</v>
      </c>
      <c r="T57" s="912"/>
    </row>
    <row r="58" spans="1:23" s="816" customFormat="1" ht="31.5" x14ac:dyDescent="0.25">
      <c r="A58" s="799">
        <v>45</v>
      </c>
      <c r="B58" s="814">
        <v>42517</v>
      </c>
      <c r="C58" s="840" t="s">
        <v>386</v>
      </c>
      <c r="D58" s="801">
        <v>61</v>
      </c>
      <c r="E58" s="920">
        <v>611</v>
      </c>
      <c r="F58" s="796"/>
      <c r="G58" s="801">
        <v>1</v>
      </c>
      <c r="H58" s="984" t="s">
        <v>1541</v>
      </c>
      <c r="I58" s="801" t="s">
        <v>1439</v>
      </c>
      <c r="J58" s="801"/>
      <c r="K58" s="985" t="s">
        <v>567</v>
      </c>
      <c r="L58" s="815">
        <v>4574.62</v>
      </c>
      <c r="M58" s="797">
        <v>10</v>
      </c>
      <c r="N58" s="805">
        <f t="shared" si="10"/>
        <v>457.46199999999999</v>
      </c>
      <c r="O58" s="1844">
        <f t="shared" si="11"/>
        <v>38.121833333333335</v>
      </c>
      <c r="P58" s="885"/>
      <c r="Q58" s="885">
        <v>11</v>
      </c>
      <c r="R58" s="805">
        <f t="shared" si="9"/>
        <v>419.34016666666668</v>
      </c>
      <c r="S58" s="805">
        <f t="shared" si="0"/>
        <v>4155.279833333333</v>
      </c>
      <c r="T58" s="912"/>
    </row>
    <row r="59" spans="1:23" s="816" customFormat="1" ht="13.5" customHeight="1" x14ac:dyDescent="0.25">
      <c r="A59" s="799">
        <v>46</v>
      </c>
      <c r="B59" s="814">
        <v>42517</v>
      </c>
      <c r="C59" s="840" t="s">
        <v>386</v>
      </c>
      <c r="D59" s="801">
        <v>61</v>
      </c>
      <c r="E59" s="920">
        <v>611</v>
      </c>
      <c r="F59" s="796"/>
      <c r="G59" s="801">
        <v>2</v>
      </c>
      <c r="H59" s="984" t="s">
        <v>1542</v>
      </c>
      <c r="I59" s="801" t="s">
        <v>1543</v>
      </c>
      <c r="J59" s="801"/>
      <c r="K59" s="985" t="s">
        <v>567</v>
      </c>
      <c r="L59" s="815">
        <v>7959.81</v>
      </c>
      <c r="M59" s="797">
        <v>10</v>
      </c>
      <c r="N59" s="805">
        <f t="shared" si="10"/>
        <v>795.98099999999999</v>
      </c>
      <c r="O59" s="1844">
        <f t="shared" si="11"/>
        <v>66.33175</v>
      </c>
      <c r="P59" s="885"/>
      <c r="Q59" s="885">
        <v>11</v>
      </c>
      <c r="R59" s="805">
        <f t="shared" si="9"/>
        <v>729.64924999999994</v>
      </c>
      <c r="S59" s="805">
        <f t="shared" si="0"/>
        <v>7230.1607500000009</v>
      </c>
      <c r="T59" s="912"/>
    </row>
    <row r="60" spans="1:23" s="816" customFormat="1" ht="31.5" x14ac:dyDescent="0.25">
      <c r="A60" s="799">
        <v>47</v>
      </c>
      <c r="B60" s="814">
        <v>42517</v>
      </c>
      <c r="C60" s="840" t="s">
        <v>386</v>
      </c>
      <c r="D60" s="801">
        <v>61</v>
      </c>
      <c r="E60" s="920">
        <v>611</v>
      </c>
      <c r="F60" s="796"/>
      <c r="G60" s="801">
        <v>1</v>
      </c>
      <c r="H60" s="984" t="s">
        <v>1544</v>
      </c>
      <c r="I60" s="801" t="s">
        <v>1545</v>
      </c>
      <c r="J60" s="801"/>
      <c r="K60" s="985" t="s">
        <v>567</v>
      </c>
      <c r="L60" s="815">
        <v>18208.759999999998</v>
      </c>
      <c r="M60" s="797">
        <v>10</v>
      </c>
      <c r="N60" s="805">
        <f t="shared" si="10"/>
        <v>1820.8759999999997</v>
      </c>
      <c r="O60" s="1844">
        <f t="shared" si="11"/>
        <v>151.73966666666664</v>
      </c>
      <c r="P60" s="885"/>
      <c r="Q60" s="885">
        <v>11</v>
      </c>
      <c r="R60" s="805">
        <f t="shared" si="9"/>
        <v>1669.1363333333329</v>
      </c>
      <c r="S60" s="805">
        <f t="shared" si="0"/>
        <v>16539.623666666666</v>
      </c>
      <c r="T60" s="912"/>
    </row>
    <row r="61" spans="1:23" s="816" customFormat="1" ht="15.75" x14ac:dyDescent="0.25">
      <c r="A61" s="799">
        <v>48</v>
      </c>
      <c r="B61" s="814">
        <v>42669</v>
      </c>
      <c r="C61" s="840">
        <v>6</v>
      </c>
      <c r="D61" s="801">
        <v>61</v>
      </c>
      <c r="E61" s="920">
        <v>614</v>
      </c>
      <c r="F61" s="796"/>
      <c r="G61" s="801">
        <v>1</v>
      </c>
      <c r="H61" s="984" t="s">
        <v>60</v>
      </c>
      <c r="I61" s="801"/>
      <c r="J61" s="801" t="s">
        <v>1395</v>
      </c>
      <c r="K61" s="985" t="s">
        <v>567</v>
      </c>
      <c r="L61" s="815">
        <v>6325</v>
      </c>
      <c r="M61" s="797">
        <v>3</v>
      </c>
      <c r="N61" s="805">
        <f>IF(M61=0,"N/A",+L61/M61)</f>
        <v>2108.3333333333335</v>
      </c>
      <c r="O61" s="1844">
        <f>IF(M61=0,"N/A",+N61/12)</f>
        <v>175.69444444444446</v>
      </c>
      <c r="P61" s="885"/>
      <c r="Q61" s="885">
        <v>6</v>
      </c>
      <c r="R61" s="805">
        <f t="shared" si="9"/>
        <v>1054.1666666666667</v>
      </c>
      <c r="S61" s="805">
        <f t="shared" si="0"/>
        <v>5270.833333333333</v>
      </c>
      <c r="T61" s="912"/>
    </row>
    <row r="62" spans="1:23" s="816" customFormat="1" ht="15.75" x14ac:dyDescent="0.25">
      <c r="A62" s="1030"/>
      <c r="B62" s="935"/>
      <c r="C62" s="908"/>
      <c r="D62" s="895"/>
      <c r="E62" s="851"/>
      <c r="F62" s="895"/>
      <c r="G62" s="797"/>
      <c r="H62" s="991"/>
      <c r="I62" s="895"/>
      <c r="J62" s="895"/>
      <c r="K62" s="986"/>
      <c r="L62" s="1164">
        <f>SUM(L14:L61)</f>
        <v>1310877.4100000004</v>
      </c>
      <c r="M62" s="1164"/>
      <c r="N62" s="1164">
        <f>SUM(N17:N61)</f>
        <v>131964.30900000001</v>
      </c>
      <c r="O62" s="1164">
        <f>SUM(O18:O61)</f>
        <v>10924.242416666668</v>
      </c>
      <c r="P62" s="1164"/>
      <c r="Q62" s="1164"/>
      <c r="R62" s="1164">
        <f>SUM(R14:R61)</f>
        <v>665900.53419444442</v>
      </c>
      <c r="S62" s="1164">
        <f>SUM(S14:S61)</f>
        <v>644976.87580555573</v>
      </c>
      <c r="T62" s="912"/>
    </row>
    <row r="63" spans="1:23" s="816" customFormat="1" ht="15.75" x14ac:dyDescent="0.25">
      <c r="B63" s="1031"/>
      <c r="C63" s="1032"/>
      <c r="D63" s="794"/>
      <c r="E63" s="1033"/>
      <c r="F63" s="820"/>
      <c r="G63" s="818"/>
      <c r="H63" s="1545"/>
      <c r="I63" s="820"/>
      <c r="J63" s="820"/>
      <c r="K63" s="1548"/>
      <c r="L63" s="1034"/>
      <c r="M63" s="1035"/>
      <c r="N63" s="828"/>
      <c r="O63" s="1034"/>
      <c r="P63" s="1035"/>
      <c r="Q63" s="1035"/>
      <c r="R63" s="1034"/>
      <c r="S63" s="1034"/>
    </row>
    <row r="64" spans="1:23" s="816" customFormat="1" ht="13.5" customHeight="1" x14ac:dyDescent="0.25">
      <c r="B64" s="1031"/>
      <c r="C64" s="1032"/>
      <c r="D64" s="794"/>
      <c r="E64" s="1033"/>
      <c r="F64" s="820"/>
      <c r="G64" s="818"/>
      <c r="H64" s="1545"/>
      <c r="I64" s="820"/>
      <c r="J64" s="820"/>
      <c r="K64" s="1548"/>
      <c r="L64" s="1034"/>
      <c r="M64" s="1035"/>
      <c r="N64" s="1022"/>
      <c r="O64" s="1034"/>
      <c r="P64" s="1035"/>
      <c r="Q64" s="1035"/>
      <c r="R64" s="1034"/>
      <c r="S64" s="1034"/>
      <c r="T64" s="912"/>
    </row>
    <row r="65" spans="1:19" s="816" customFormat="1" ht="15.75" x14ac:dyDescent="0.25">
      <c r="B65" s="1031"/>
      <c r="C65" s="1032"/>
      <c r="D65" s="794"/>
      <c r="E65" s="1033"/>
      <c r="F65" s="1730"/>
      <c r="G65" s="1731">
        <v>611</v>
      </c>
      <c r="H65" s="1732">
        <v>7590.14</v>
      </c>
      <c r="I65" s="820"/>
      <c r="J65" s="820"/>
      <c r="K65" s="1548"/>
      <c r="L65" s="1034"/>
      <c r="M65" s="1035"/>
      <c r="N65" s="828"/>
      <c r="O65" s="1034"/>
      <c r="P65" s="1035"/>
      <c r="Q65" s="1035"/>
      <c r="R65" s="1034"/>
      <c r="S65" s="1034"/>
    </row>
    <row r="66" spans="1:19" s="816" customFormat="1" ht="15.75" x14ac:dyDescent="0.25">
      <c r="B66" s="1031"/>
      <c r="C66" s="1032"/>
      <c r="D66" s="794"/>
      <c r="E66" s="1033"/>
      <c r="F66" s="1730"/>
      <c r="G66" s="1731">
        <v>613</v>
      </c>
      <c r="H66" s="1732">
        <v>282.92</v>
      </c>
      <c r="I66" s="820"/>
      <c r="J66" s="820"/>
      <c r="K66" s="1548"/>
      <c r="L66" s="1034"/>
      <c r="M66" s="1035"/>
      <c r="N66" s="828"/>
      <c r="O66" s="1034"/>
      <c r="P66" s="1035"/>
      <c r="Q66" s="1035"/>
      <c r="R66" s="1034"/>
      <c r="S66" s="1034"/>
    </row>
    <row r="67" spans="1:19" s="816" customFormat="1" ht="15.75" x14ac:dyDescent="0.25">
      <c r="B67" s="1031"/>
      <c r="C67" s="1032"/>
      <c r="D67" s="794"/>
      <c r="E67" s="1033"/>
      <c r="F67" s="1730"/>
      <c r="G67" s="1731">
        <v>614</v>
      </c>
      <c r="H67" s="1732">
        <v>619.01</v>
      </c>
      <c r="I67" s="820"/>
      <c r="J67" s="820"/>
      <c r="K67" s="1548"/>
      <c r="L67" s="1034"/>
      <c r="M67" s="1035"/>
      <c r="N67" s="828"/>
      <c r="O67" s="1034"/>
      <c r="P67" s="1035"/>
      <c r="Q67" s="1035"/>
      <c r="R67" s="1034"/>
      <c r="S67" s="1034"/>
    </row>
    <row r="68" spans="1:19" s="816" customFormat="1" ht="15.75" x14ac:dyDescent="0.25">
      <c r="B68" s="1031"/>
      <c r="C68" s="1032"/>
      <c r="D68" s="794"/>
      <c r="E68" s="1033"/>
      <c r="F68" s="1730"/>
      <c r="G68" s="1731">
        <v>617</v>
      </c>
      <c r="H68" s="1732">
        <v>526.16</v>
      </c>
      <c r="I68" s="820"/>
      <c r="J68" s="820"/>
      <c r="K68" s="1548"/>
      <c r="L68" s="1034"/>
      <c r="M68" s="1035"/>
      <c r="N68" s="828"/>
      <c r="O68" s="828"/>
      <c r="P68" s="1035"/>
      <c r="Q68" s="1035"/>
      <c r="R68" s="1034"/>
      <c r="S68" s="1034"/>
    </row>
    <row r="69" spans="1:19" s="816" customFormat="1" ht="14.25" customHeight="1" x14ac:dyDescent="0.25">
      <c r="B69" s="794"/>
      <c r="C69" s="794"/>
      <c r="D69" s="794"/>
      <c r="E69" s="794"/>
      <c r="F69" s="1733"/>
      <c r="G69" s="1733">
        <v>619</v>
      </c>
      <c r="H69" s="1663">
        <v>65.41</v>
      </c>
      <c r="I69" s="794"/>
      <c r="J69" s="794"/>
      <c r="K69" s="1549"/>
      <c r="L69" s="821"/>
      <c r="M69" s="821"/>
      <c r="N69" s="828"/>
      <c r="O69" s="821"/>
      <c r="P69" s="821"/>
      <c r="Q69" s="821"/>
      <c r="R69" s="821"/>
      <c r="S69" s="1022"/>
    </row>
    <row r="70" spans="1:19" s="816" customFormat="1" ht="14.25" customHeight="1" x14ac:dyDescent="0.25">
      <c r="B70" s="794"/>
      <c r="C70" s="794"/>
      <c r="D70" s="794"/>
      <c r="E70" s="794"/>
      <c r="F70" s="1733"/>
      <c r="G70" s="1733">
        <v>2651</v>
      </c>
      <c r="H70" s="1663">
        <v>1691.03</v>
      </c>
      <c r="I70" s="794"/>
      <c r="J70" s="794"/>
      <c r="K70" s="1549"/>
      <c r="L70" s="821"/>
      <c r="M70" s="821"/>
      <c r="N70" s="828"/>
      <c r="O70" s="821"/>
      <c r="P70" s="821"/>
      <c r="Q70" s="821"/>
      <c r="R70" s="821"/>
      <c r="S70" s="1022"/>
    </row>
    <row r="71" spans="1:19" s="816" customFormat="1" ht="14.25" customHeight="1" x14ac:dyDescent="0.25">
      <c r="B71" s="794"/>
      <c r="C71" s="794"/>
      <c r="D71" s="794"/>
      <c r="E71" s="794"/>
      <c r="F71" s="1733"/>
      <c r="G71" s="1733">
        <v>2653</v>
      </c>
      <c r="H71" s="1663">
        <v>149.56</v>
      </c>
      <c r="I71" s="794"/>
      <c r="J71" s="794"/>
      <c r="K71" s="1549"/>
      <c r="L71" s="821"/>
      <c r="M71" s="821"/>
      <c r="N71" s="828"/>
      <c r="O71" s="821"/>
      <c r="P71" s="821"/>
      <c r="Q71" s="821"/>
      <c r="R71" s="821"/>
      <c r="S71" s="1022"/>
    </row>
    <row r="72" spans="1:19" s="816" customFormat="1" ht="14.25" customHeight="1" x14ac:dyDescent="0.25">
      <c r="B72" s="794"/>
      <c r="C72" s="794"/>
      <c r="D72" s="794"/>
      <c r="E72" s="794"/>
      <c r="F72" s="1733"/>
      <c r="G72" s="1733"/>
      <c r="H72" s="1663">
        <f>SUM(H65:H71)</f>
        <v>10924.23</v>
      </c>
      <c r="I72" s="794"/>
      <c r="J72" s="794"/>
      <c r="K72" s="1549"/>
      <c r="L72" s="821"/>
      <c r="M72" s="821"/>
      <c r="N72" s="828"/>
      <c r="O72" s="821"/>
      <c r="P72" s="821"/>
      <c r="Q72" s="821"/>
      <c r="R72" s="821"/>
      <c r="S72" s="1022"/>
    </row>
    <row r="73" spans="1:19" s="816" customFormat="1" ht="14.25" customHeight="1" x14ac:dyDescent="0.25">
      <c r="B73" s="794"/>
      <c r="C73" s="794"/>
      <c r="D73" s="794"/>
      <c r="E73" s="794"/>
      <c r="F73" s="794"/>
      <c r="G73" s="794"/>
      <c r="H73" s="1050"/>
      <c r="I73" s="794"/>
      <c r="J73" s="794"/>
      <c r="K73" s="1549"/>
      <c r="L73" s="821"/>
      <c r="M73" s="821"/>
      <c r="N73" s="828"/>
      <c r="O73" s="821"/>
      <c r="P73" s="821"/>
      <c r="Q73" s="821"/>
      <c r="R73" s="821"/>
      <c r="S73" s="1022"/>
    </row>
    <row r="74" spans="1:19" x14ac:dyDescent="0.2">
      <c r="A74" s="45"/>
      <c r="B74" s="45"/>
      <c r="C74" s="45"/>
      <c r="D74" s="45"/>
      <c r="E74" s="45"/>
      <c r="F74" s="45"/>
      <c r="G74" s="45"/>
      <c r="H74"/>
      <c r="I74" s="45"/>
      <c r="J74" s="45"/>
      <c r="K74" s="45"/>
      <c r="L74" s="45"/>
      <c r="M74" s="45"/>
      <c r="N74" s="15"/>
      <c r="O74" s="14"/>
      <c r="P74" s="1058"/>
      <c r="Q74" s="1058"/>
      <c r="R74" s="1058"/>
      <c r="S74" s="1058"/>
    </row>
    <row r="75" spans="1:19" s="115" customFormat="1" ht="15" x14ac:dyDescent="0.3">
      <c r="A75" s="1881" t="s">
        <v>51</v>
      </c>
      <c r="B75" s="1881"/>
      <c r="C75" s="1881"/>
      <c r="D75" s="1881"/>
      <c r="E75" s="1881"/>
      <c r="F75" s="1881"/>
      <c r="G75" s="1881"/>
      <c r="H75" s="116"/>
      <c r="I75" s="1882" t="s">
        <v>1622</v>
      </c>
      <c r="J75" s="1882"/>
      <c r="K75" s="1882"/>
      <c r="L75" s="1882"/>
      <c r="M75" s="1882"/>
      <c r="O75" s="1118"/>
      <c r="P75" s="1881" t="s">
        <v>1623</v>
      </c>
      <c r="Q75" s="1881"/>
      <c r="R75" s="1881"/>
      <c r="S75" s="1881"/>
    </row>
    <row r="76" spans="1:19" x14ac:dyDescent="0.2">
      <c r="N76" s="350"/>
    </row>
    <row r="77" spans="1:19" x14ac:dyDescent="0.2">
      <c r="N77" s="350"/>
    </row>
    <row r="78" spans="1:19" x14ac:dyDescent="0.2">
      <c r="N78" s="350"/>
    </row>
    <row r="79" spans="1:19" x14ac:dyDescent="0.2">
      <c r="N79" s="350"/>
    </row>
    <row r="80" spans="1:19" x14ac:dyDescent="0.2">
      <c r="N80" s="350"/>
    </row>
    <row r="81" spans="14:14" x14ac:dyDescent="0.2">
      <c r="N81" s="350"/>
    </row>
    <row r="82" spans="14:14" x14ac:dyDescent="0.2">
      <c r="N82" s="350"/>
    </row>
    <row r="83" spans="14:14" x14ac:dyDescent="0.2">
      <c r="N83" s="350"/>
    </row>
    <row r="84" spans="14:14" x14ac:dyDescent="0.2">
      <c r="N84" s="350"/>
    </row>
    <row r="85" spans="14:14" x14ac:dyDescent="0.2">
      <c r="N85" s="14"/>
    </row>
    <row r="86" spans="14:14" x14ac:dyDescent="0.2">
      <c r="N86" s="15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</sheetData>
  <mergeCells count="8">
    <mergeCell ref="A75:G75"/>
    <mergeCell ref="I75:M75"/>
    <mergeCell ref="P75:S75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787"/>
  <sheetViews>
    <sheetView view="pageBreakPreview" topLeftCell="B29" zoomScale="80" zoomScaleNormal="80" zoomScaleSheetLayoutView="80" workbookViewId="0">
      <selection activeCell="Q50" sqref="Q50"/>
    </sheetView>
  </sheetViews>
  <sheetFormatPr baseColWidth="10" defaultColWidth="9.140625" defaultRowHeight="12.75" x14ac:dyDescent="0.2"/>
  <cols>
    <col min="1" max="1" width="5.28515625" customWidth="1"/>
    <col min="2" max="2" width="13" customWidth="1"/>
    <col min="3" max="3" width="10.5703125" customWidth="1"/>
    <col min="4" max="4" width="6.7109375" customWidth="1"/>
    <col min="5" max="5" width="13.85546875" customWidth="1"/>
    <col min="6" max="6" width="16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7.5703125" customWidth="1"/>
    <col min="14" max="14" width="14.5703125" customWidth="1"/>
    <col min="15" max="15" width="14.28515625" customWidth="1"/>
    <col min="16" max="16" width="5.85546875" customWidth="1"/>
    <col min="17" max="17" width="4.140625" customWidth="1"/>
    <col min="18" max="18" width="20.28515625" customWidth="1"/>
    <col min="19" max="19" width="16.42578125" customWidth="1"/>
    <col min="20" max="20" width="16.140625" customWidth="1"/>
  </cols>
  <sheetData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867" t="s">
        <v>0</v>
      </c>
      <c r="B6" s="1867"/>
      <c r="C6" s="1867"/>
      <c r="D6" s="1867"/>
      <c r="E6" s="1867"/>
      <c r="F6" s="1867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</row>
    <row r="7" spans="1:19" x14ac:dyDescent="0.2">
      <c r="A7" s="1867" t="s">
        <v>1</v>
      </c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</row>
    <row r="8" spans="1:19" x14ac:dyDescent="0.2">
      <c r="A8" s="1867" t="s">
        <v>2</v>
      </c>
      <c r="B8" s="1867"/>
      <c r="C8" s="1867"/>
      <c r="D8" s="1867"/>
      <c r="E8" s="1867"/>
      <c r="F8" s="1867"/>
      <c r="G8" s="1867"/>
      <c r="H8" s="1867"/>
      <c r="I8" s="1867"/>
      <c r="J8" s="1867"/>
      <c r="K8" s="1867"/>
      <c r="L8" s="1867"/>
      <c r="M8" s="1867"/>
      <c r="N8" s="1867"/>
      <c r="O8" s="1867"/>
      <c r="P8" s="1867"/>
      <c r="Q8" s="1867"/>
      <c r="R8" s="1867"/>
      <c r="S8" s="1867"/>
    </row>
    <row r="9" spans="1:19" x14ac:dyDescent="0.2">
      <c r="A9" s="1867" t="s">
        <v>3</v>
      </c>
      <c r="B9" s="1867"/>
      <c r="C9" s="1867"/>
      <c r="D9" s="1867"/>
      <c r="E9" s="1867"/>
      <c r="F9" s="1867"/>
      <c r="G9" s="1867"/>
      <c r="H9" s="1867"/>
      <c r="I9" s="1867"/>
      <c r="J9" s="1867"/>
      <c r="K9" s="1867"/>
      <c r="L9" s="1867"/>
      <c r="M9" s="1867"/>
      <c r="N9" s="1867"/>
      <c r="O9" s="1867"/>
      <c r="P9" s="1867"/>
      <c r="Q9" s="1867"/>
      <c r="R9" s="1867"/>
      <c r="S9" s="1867"/>
    </row>
    <row r="10" spans="1:19" x14ac:dyDescent="0.2">
      <c r="A10" s="1884" t="s">
        <v>1777</v>
      </c>
      <c r="B10" s="1884"/>
      <c r="C10" s="1884"/>
      <c r="D10" s="1884"/>
      <c r="E10" s="1884"/>
      <c r="F10" s="1884"/>
      <c r="G10" s="1884"/>
      <c r="H10" s="1884"/>
      <c r="I10" s="1884"/>
      <c r="J10" s="1884"/>
      <c r="K10" s="1884"/>
      <c r="L10" s="1884"/>
      <c r="M10" s="1884"/>
      <c r="N10" s="1884"/>
      <c r="O10" s="1884"/>
      <c r="P10" s="1884"/>
      <c r="Q10" s="1884"/>
      <c r="R10" s="1884"/>
      <c r="S10" s="1884"/>
    </row>
    <row r="11" spans="1:19" ht="15.75" x14ac:dyDescent="0.25">
      <c r="A11" s="80"/>
      <c r="B11" s="80"/>
      <c r="C11" s="793"/>
      <c r="D11" s="793"/>
      <c r="E11" s="793"/>
      <c r="F11" s="793"/>
      <c r="G11" s="793"/>
      <c r="H11" s="1049"/>
      <c r="I11" s="793"/>
      <c r="J11" s="793"/>
      <c r="K11" s="793"/>
      <c r="L11" s="793"/>
      <c r="M11" s="794"/>
      <c r="N11" s="794"/>
      <c r="O11" s="794"/>
      <c r="P11" s="794"/>
      <c r="Q11" s="794"/>
      <c r="R11" s="794"/>
      <c r="S11" s="794"/>
    </row>
    <row r="12" spans="1:19" ht="42.75" customHeight="1" x14ac:dyDescent="0.2">
      <c r="A12" s="972" t="s">
        <v>4</v>
      </c>
      <c r="B12" s="972" t="s">
        <v>5</v>
      </c>
      <c r="C12" s="1055" t="s">
        <v>1632</v>
      </c>
      <c r="D12" s="1055" t="s">
        <v>7</v>
      </c>
      <c r="E12" s="1055" t="s">
        <v>1614</v>
      </c>
      <c r="F12" s="972" t="s">
        <v>9</v>
      </c>
      <c r="G12" s="972" t="s">
        <v>10</v>
      </c>
      <c r="H12" s="1056" t="s">
        <v>11</v>
      </c>
      <c r="I12" s="972" t="s">
        <v>12</v>
      </c>
      <c r="J12" s="972" t="s">
        <v>13</v>
      </c>
      <c r="K12" s="972" t="s">
        <v>820</v>
      </c>
      <c r="L12" s="1750" t="s">
        <v>1615</v>
      </c>
      <c r="M12" s="1059" t="s">
        <v>1618</v>
      </c>
      <c r="N12" s="1060" t="s">
        <v>1617</v>
      </c>
      <c r="O12" s="1060" t="s">
        <v>1616</v>
      </c>
      <c r="P12" s="1061" t="s">
        <v>1620</v>
      </c>
      <c r="Q12" s="1060" t="s">
        <v>1619</v>
      </c>
      <c r="R12" s="1061" t="s">
        <v>1736</v>
      </c>
      <c r="S12" s="1061" t="s">
        <v>1621</v>
      </c>
    </row>
    <row r="13" spans="1:19" ht="15.75" x14ac:dyDescent="0.25">
      <c r="A13" s="799">
        <v>1</v>
      </c>
      <c r="B13" s="799">
        <v>2</v>
      </c>
      <c r="C13" s="799">
        <v>3</v>
      </c>
      <c r="D13" s="799">
        <v>4</v>
      </c>
      <c r="E13" s="799">
        <v>5</v>
      </c>
      <c r="F13" s="799">
        <v>6</v>
      </c>
      <c r="G13" s="799">
        <v>7</v>
      </c>
      <c r="H13" s="1365">
        <v>8</v>
      </c>
      <c r="I13" s="799">
        <v>9</v>
      </c>
      <c r="J13" s="799">
        <v>10</v>
      </c>
      <c r="K13" s="799">
        <v>11</v>
      </c>
      <c r="L13" s="799">
        <v>12</v>
      </c>
      <c r="M13" s="799">
        <v>13</v>
      </c>
      <c r="N13" s="799">
        <v>14</v>
      </c>
      <c r="O13" s="799">
        <v>15</v>
      </c>
      <c r="P13" s="799">
        <v>16</v>
      </c>
      <c r="Q13" s="799">
        <v>17</v>
      </c>
      <c r="R13" s="799">
        <v>18</v>
      </c>
      <c r="S13" s="799">
        <v>19</v>
      </c>
    </row>
    <row r="14" spans="1:19" ht="31.5" x14ac:dyDescent="0.2">
      <c r="A14" s="1373">
        <v>1</v>
      </c>
      <c r="B14" s="1311">
        <v>41990</v>
      </c>
      <c r="C14" s="1313">
        <v>9</v>
      </c>
      <c r="D14" s="1313">
        <v>61</v>
      </c>
      <c r="E14" s="1313" t="s">
        <v>1106</v>
      </c>
      <c r="F14" s="1313"/>
      <c r="G14" s="1313">
        <v>1</v>
      </c>
      <c r="H14" s="1333" t="s">
        <v>1023</v>
      </c>
      <c r="I14" s="1313"/>
      <c r="J14" s="1313"/>
      <c r="K14" s="1313" t="s">
        <v>307</v>
      </c>
      <c r="L14" s="1317">
        <v>7339.6</v>
      </c>
      <c r="M14" s="1318">
        <v>10</v>
      </c>
      <c r="N14" s="1321">
        <f>IF(M14=0,"N/A",+L14/M14)</f>
        <v>733.96</v>
      </c>
      <c r="O14" s="1693">
        <f>IF(M14=0,"N/A",+N14/12)</f>
        <v>61.163333333333334</v>
      </c>
      <c r="P14" s="1336">
        <v>2</v>
      </c>
      <c r="Q14" s="1336">
        <v>4</v>
      </c>
      <c r="R14" s="1321">
        <f t="shared" ref="R14:R21" si="0">IF(M14=0,"N/A",+N14*P14+O14*Q14)</f>
        <v>1712.5733333333335</v>
      </c>
      <c r="S14" s="1321">
        <f t="shared" ref="S14:S49" si="1">IF(M14=0,"N/A",+L14-R14)</f>
        <v>5627.0266666666666</v>
      </c>
    </row>
    <row r="15" spans="1:19" ht="31.5" x14ac:dyDescent="0.2">
      <c r="A15" s="1266">
        <v>2</v>
      </c>
      <c r="B15" s="1311">
        <v>42265</v>
      </c>
      <c r="C15" s="1313">
        <v>9</v>
      </c>
      <c r="D15" s="1313">
        <v>61</v>
      </c>
      <c r="E15" s="1313" t="s">
        <v>1107</v>
      </c>
      <c r="F15" s="1313"/>
      <c r="G15" s="1313">
        <v>1</v>
      </c>
      <c r="H15" s="1333" t="s">
        <v>1276</v>
      </c>
      <c r="I15" s="1313"/>
      <c r="J15" s="1313"/>
      <c r="K15" s="1313" t="s">
        <v>307</v>
      </c>
      <c r="L15" s="1317">
        <v>18054</v>
      </c>
      <c r="M15" s="1318">
        <v>10</v>
      </c>
      <c r="N15" s="1471">
        <f>IF(M15=0,"N/A",+L15/M15)</f>
        <v>1805.4</v>
      </c>
      <c r="O15" s="1734">
        <f>IF(M15=0,O31/N26,+N15/12)</f>
        <v>150.45000000000002</v>
      </c>
      <c r="P15" s="1472">
        <v>1</v>
      </c>
      <c r="Q15" s="1472">
        <v>7</v>
      </c>
      <c r="R15" s="1471">
        <f t="shared" si="0"/>
        <v>2858.55</v>
      </c>
      <c r="S15" s="1471">
        <f t="shared" si="1"/>
        <v>15195.45</v>
      </c>
    </row>
    <row r="16" spans="1:19" ht="31.5" x14ac:dyDescent="0.2">
      <c r="A16" s="1373">
        <v>3</v>
      </c>
      <c r="B16" s="1311">
        <v>42265</v>
      </c>
      <c r="C16" s="1313">
        <v>9</v>
      </c>
      <c r="D16" s="1313">
        <v>61</v>
      </c>
      <c r="E16" s="1313" t="s">
        <v>1107</v>
      </c>
      <c r="F16" s="1313"/>
      <c r="G16" s="1313">
        <v>1</v>
      </c>
      <c r="H16" s="1333" t="s">
        <v>1277</v>
      </c>
      <c r="I16" s="1313"/>
      <c r="J16" s="1313"/>
      <c r="K16" s="1313" t="s">
        <v>307</v>
      </c>
      <c r="L16" s="1317">
        <v>11117.44</v>
      </c>
      <c r="M16" s="1318">
        <v>10</v>
      </c>
      <c r="N16" s="1321">
        <v>1111.74</v>
      </c>
      <c r="O16" s="1734">
        <f t="shared" ref="O16:O21" si="2">IF(M16=0,"N/A",+N16/12)</f>
        <v>92.644999999999996</v>
      </c>
      <c r="P16" s="1472">
        <v>1</v>
      </c>
      <c r="Q16" s="1472">
        <v>7</v>
      </c>
      <c r="R16" s="1471">
        <f t="shared" si="0"/>
        <v>1760.2550000000001</v>
      </c>
      <c r="S16" s="1471">
        <f t="shared" si="1"/>
        <v>9357.1850000000013</v>
      </c>
    </row>
    <row r="17" spans="1:20" ht="15.75" x14ac:dyDescent="0.2">
      <c r="A17" s="1266">
        <v>4</v>
      </c>
      <c r="B17" s="1311">
        <v>42325</v>
      </c>
      <c r="C17" s="1313">
        <v>9</v>
      </c>
      <c r="D17" s="1313">
        <v>61</v>
      </c>
      <c r="E17" s="1313" t="s">
        <v>1106</v>
      </c>
      <c r="F17" s="1313"/>
      <c r="G17" s="1313">
        <v>1</v>
      </c>
      <c r="H17" s="1333" t="s">
        <v>1293</v>
      </c>
      <c r="I17" s="1313"/>
      <c r="J17" s="1313" t="s">
        <v>134</v>
      </c>
      <c r="K17" s="1313" t="s">
        <v>307</v>
      </c>
      <c r="L17" s="1317">
        <v>19936.009999999998</v>
      </c>
      <c r="M17" s="1318">
        <v>3</v>
      </c>
      <c r="N17" s="1321">
        <f>+L17/36*Q17</f>
        <v>2768.8902777777776</v>
      </c>
      <c r="O17" s="1734">
        <f t="shared" si="2"/>
        <v>230.74085648148147</v>
      </c>
      <c r="P17" s="1472">
        <v>1</v>
      </c>
      <c r="Q17" s="1472">
        <v>5</v>
      </c>
      <c r="R17" s="1471">
        <f t="shared" si="0"/>
        <v>3922.5945601851849</v>
      </c>
      <c r="S17" s="1471">
        <f t="shared" si="1"/>
        <v>16013.415439814813</v>
      </c>
    </row>
    <row r="18" spans="1:20" ht="15.75" x14ac:dyDescent="0.2">
      <c r="A18" s="1373">
        <v>5</v>
      </c>
      <c r="B18" s="1311">
        <v>42275</v>
      </c>
      <c r="C18" s="1313">
        <v>9</v>
      </c>
      <c r="D18" s="1313">
        <v>61</v>
      </c>
      <c r="E18" s="1313" t="s">
        <v>1106</v>
      </c>
      <c r="F18" s="1313"/>
      <c r="G18" s="1313">
        <v>1</v>
      </c>
      <c r="H18" s="1333" t="s">
        <v>1327</v>
      </c>
      <c r="I18" s="1313" t="s">
        <v>1302</v>
      </c>
      <c r="J18" s="1313" t="s">
        <v>1303</v>
      </c>
      <c r="K18" s="1313" t="s">
        <v>307</v>
      </c>
      <c r="L18" s="1317">
        <v>10185.01</v>
      </c>
      <c r="M18" s="1318">
        <v>3</v>
      </c>
      <c r="N18" s="1321">
        <f>+L18/36*Q18</f>
        <v>1980.418611111111</v>
      </c>
      <c r="O18" s="1734">
        <f t="shared" si="2"/>
        <v>165.03488425925926</v>
      </c>
      <c r="P18" s="1472">
        <v>1</v>
      </c>
      <c r="Q18" s="1472">
        <v>7</v>
      </c>
      <c r="R18" s="1471">
        <f t="shared" si="0"/>
        <v>3135.6628009259257</v>
      </c>
      <c r="S18" s="1471">
        <f t="shared" si="1"/>
        <v>7049.3471990740745</v>
      </c>
    </row>
    <row r="19" spans="1:20" ht="15.75" x14ac:dyDescent="0.2">
      <c r="A19" s="1266">
        <v>6</v>
      </c>
      <c r="B19" s="1311">
        <v>42275</v>
      </c>
      <c r="C19" s="1313">
        <v>9</v>
      </c>
      <c r="D19" s="1313">
        <v>61</v>
      </c>
      <c r="E19" s="1313" t="s">
        <v>1187</v>
      </c>
      <c r="F19" s="1313"/>
      <c r="G19" s="1313">
        <v>1</v>
      </c>
      <c r="H19" s="1333" t="s">
        <v>1592</v>
      </c>
      <c r="I19" s="1313"/>
      <c r="J19" s="1313" t="s">
        <v>28</v>
      </c>
      <c r="K19" s="1313" t="s">
        <v>307</v>
      </c>
      <c r="L19" s="1317">
        <v>4016.01</v>
      </c>
      <c r="M19" s="1318">
        <v>5</v>
      </c>
      <c r="N19" s="1321">
        <f>+L19/60*Q19</f>
        <v>468.53450000000009</v>
      </c>
      <c r="O19" s="1734">
        <f t="shared" si="2"/>
        <v>39.044541666666674</v>
      </c>
      <c r="P19" s="1472">
        <v>1</v>
      </c>
      <c r="Q19" s="1472">
        <v>7</v>
      </c>
      <c r="R19" s="1471">
        <f t="shared" si="0"/>
        <v>741.84629166666684</v>
      </c>
      <c r="S19" s="1471">
        <f t="shared" si="1"/>
        <v>3274.1637083333335</v>
      </c>
    </row>
    <row r="20" spans="1:20" ht="15.75" x14ac:dyDescent="0.2">
      <c r="A20" s="1373">
        <v>7</v>
      </c>
      <c r="B20" s="1311">
        <v>42275</v>
      </c>
      <c r="C20" s="1313">
        <v>9</v>
      </c>
      <c r="D20" s="1313">
        <v>61</v>
      </c>
      <c r="E20" s="1313" t="s">
        <v>1106</v>
      </c>
      <c r="F20" s="1313"/>
      <c r="G20" s="1313">
        <v>1</v>
      </c>
      <c r="H20" s="1333" t="s">
        <v>30</v>
      </c>
      <c r="I20" s="1313"/>
      <c r="J20" s="1313" t="s">
        <v>129</v>
      </c>
      <c r="K20" s="1313" t="s">
        <v>307</v>
      </c>
      <c r="L20" s="1317">
        <v>2695.01</v>
      </c>
      <c r="M20" s="1318">
        <v>3</v>
      </c>
      <c r="N20" s="1321">
        <f>+L20/36*Q20</f>
        <v>524.02972222222229</v>
      </c>
      <c r="O20" s="1734">
        <f t="shared" si="2"/>
        <v>43.669143518518524</v>
      </c>
      <c r="P20" s="1472">
        <v>1</v>
      </c>
      <c r="Q20" s="1472">
        <v>7</v>
      </c>
      <c r="R20" s="1471">
        <f t="shared" si="0"/>
        <v>829.71372685185202</v>
      </c>
      <c r="S20" s="1471">
        <f t="shared" si="1"/>
        <v>1865.2962731481482</v>
      </c>
    </row>
    <row r="21" spans="1:20" ht="15.75" x14ac:dyDescent="0.2">
      <c r="A21" s="1266">
        <v>8</v>
      </c>
      <c r="B21" s="1311">
        <v>42205</v>
      </c>
      <c r="C21" s="1313">
        <v>9</v>
      </c>
      <c r="D21" s="1313">
        <v>61</v>
      </c>
      <c r="E21" s="1313" t="s">
        <v>1249</v>
      </c>
      <c r="F21" s="1313"/>
      <c r="G21" s="1473">
        <v>8</v>
      </c>
      <c r="H21" s="1470" t="s">
        <v>1300</v>
      </c>
      <c r="I21" s="1473"/>
      <c r="J21" s="1473" t="s">
        <v>760</v>
      </c>
      <c r="K21" s="1313" t="s">
        <v>307</v>
      </c>
      <c r="L21" s="1317">
        <v>59944</v>
      </c>
      <c r="M21" s="1318">
        <v>3</v>
      </c>
      <c r="N21" s="1321">
        <f>+L21/36*Q21</f>
        <v>14986</v>
      </c>
      <c r="O21" s="1734">
        <f t="shared" si="2"/>
        <v>1248.8333333333333</v>
      </c>
      <c r="P21" s="1472">
        <v>1</v>
      </c>
      <c r="Q21" s="1472">
        <v>9</v>
      </c>
      <c r="R21" s="1471">
        <f t="shared" si="0"/>
        <v>26225.5</v>
      </c>
      <c r="S21" s="1471">
        <f t="shared" si="1"/>
        <v>33718.5</v>
      </c>
    </row>
    <row r="22" spans="1:20" ht="15.75" x14ac:dyDescent="0.2">
      <c r="A22" s="1373">
        <v>9</v>
      </c>
      <c r="B22" s="1311">
        <v>42205</v>
      </c>
      <c r="C22" s="1313">
        <v>9</v>
      </c>
      <c r="D22" s="1313">
        <v>61</v>
      </c>
      <c r="E22" s="1313" t="s">
        <v>1249</v>
      </c>
      <c r="F22" s="1313"/>
      <c r="G22" s="1473">
        <v>8</v>
      </c>
      <c r="H22" s="1470" t="s">
        <v>1300</v>
      </c>
      <c r="I22" s="1473"/>
      <c r="J22" s="1473" t="s">
        <v>760</v>
      </c>
      <c r="K22" s="1313" t="s">
        <v>1578</v>
      </c>
      <c r="L22" s="1317">
        <v>59944</v>
      </c>
      <c r="M22" s="1318">
        <v>3</v>
      </c>
      <c r="N22" s="1321">
        <f>+L22/36*Q22</f>
        <v>14986</v>
      </c>
      <c r="O22" s="1734">
        <f>IF(M22=0,"N/A",+N22/12)</f>
        <v>1248.8333333333333</v>
      </c>
      <c r="P22" s="1472">
        <v>1</v>
      </c>
      <c r="Q22" s="1472">
        <v>9</v>
      </c>
      <c r="R22" s="1471">
        <f>IF(M22=0,"N/A",+N22*P22+O22*Q22)</f>
        <v>26225.5</v>
      </c>
      <c r="S22" s="1471">
        <f t="shared" si="1"/>
        <v>33718.5</v>
      </c>
      <c r="T22" s="15"/>
    </row>
    <row r="23" spans="1:20" ht="15.75" x14ac:dyDescent="0.2">
      <c r="A23" s="1266">
        <v>10</v>
      </c>
      <c r="B23" s="1311">
        <v>41561</v>
      </c>
      <c r="C23" s="1313">
        <v>9</v>
      </c>
      <c r="D23" s="1313">
        <v>61</v>
      </c>
      <c r="E23" s="1313">
        <v>614</v>
      </c>
      <c r="F23" s="1337"/>
      <c r="G23" s="1313">
        <v>1</v>
      </c>
      <c r="H23" s="1315" t="s">
        <v>984</v>
      </c>
      <c r="I23" s="1313"/>
      <c r="J23" s="1313" t="s">
        <v>28</v>
      </c>
      <c r="K23" s="1313" t="s">
        <v>921</v>
      </c>
      <c r="L23" s="1317">
        <v>5008.01</v>
      </c>
      <c r="M23" s="1328">
        <v>3</v>
      </c>
      <c r="N23" s="1319"/>
      <c r="O23" s="1319"/>
      <c r="P23" s="1474">
        <v>3</v>
      </c>
      <c r="Q23" s="1475"/>
      <c r="R23" s="1319">
        <v>5008.01</v>
      </c>
      <c r="S23" s="1319">
        <f t="shared" si="1"/>
        <v>0</v>
      </c>
      <c r="T23" s="15"/>
    </row>
    <row r="24" spans="1:20" ht="15.75" x14ac:dyDescent="0.2">
      <c r="A24" s="1373">
        <v>11</v>
      </c>
      <c r="B24" s="1331">
        <v>41375</v>
      </c>
      <c r="C24" s="1313">
        <v>9</v>
      </c>
      <c r="D24" s="1313">
        <v>61</v>
      </c>
      <c r="E24" s="1313">
        <v>614</v>
      </c>
      <c r="F24" s="1337"/>
      <c r="G24" s="1313">
        <v>1</v>
      </c>
      <c r="H24" s="1315" t="s">
        <v>60</v>
      </c>
      <c r="I24" s="1313"/>
      <c r="J24" s="1313" t="s">
        <v>1062</v>
      </c>
      <c r="K24" s="1313" t="s">
        <v>307</v>
      </c>
      <c r="L24" s="1317">
        <v>7159</v>
      </c>
      <c r="M24" s="1313">
        <v>3</v>
      </c>
      <c r="N24" s="1319"/>
      <c r="O24" s="1319"/>
      <c r="P24" s="1474">
        <v>3</v>
      </c>
      <c r="Q24" s="1475"/>
      <c r="R24" s="1319">
        <v>7159</v>
      </c>
      <c r="S24" s="1319">
        <f t="shared" si="1"/>
        <v>0</v>
      </c>
    </row>
    <row r="25" spans="1:20" ht="15.75" x14ac:dyDescent="0.2">
      <c r="A25" s="1266">
        <v>12</v>
      </c>
      <c r="B25" s="1331">
        <v>36916</v>
      </c>
      <c r="C25" s="1313">
        <v>9</v>
      </c>
      <c r="D25" s="1313">
        <v>61</v>
      </c>
      <c r="E25" s="1313">
        <v>614</v>
      </c>
      <c r="F25" s="1314"/>
      <c r="G25" s="1313">
        <v>1</v>
      </c>
      <c r="H25" s="1315" t="s">
        <v>27</v>
      </c>
      <c r="I25" s="1313"/>
      <c r="J25" s="1313" t="s">
        <v>28</v>
      </c>
      <c r="K25" s="1313" t="s">
        <v>307</v>
      </c>
      <c r="L25" s="1317">
        <v>5000</v>
      </c>
      <c r="M25" s="1318">
        <v>3</v>
      </c>
      <c r="N25" s="1319"/>
      <c r="O25" s="1319"/>
      <c r="P25" s="1330">
        <v>3</v>
      </c>
      <c r="Q25" s="1330"/>
      <c r="R25" s="1319">
        <v>5000</v>
      </c>
      <c r="S25" s="1319">
        <f t="shared" si="1"/>
        <v>0</v>
      </c>
    </row>
    <row r="26" spans="1:20" ht="15.75" x14ac:dyDescent="0.2">
      <c r="A26" s="1373">
        <v>13</v>
      </c>
      <c r="B26" s="1311">
        <v>40574</v>
      </c>
      <c r="C26" s="1313">
        <v>9</v>
      </c>
      <c r="D26" s="1313">
        <v>61</v>
      </c>
      <c r="E26" s="1313">
        <v>614</v>
      </c>
      <c r="F26" s="1313"/>
      <c r="G26" s="1313">
        <v>1</v>
      </c>
      <c r="H26" s="1333" t="s">
        <v>31</v>
      </c>
      <c r="I26" s="1313"/>
      <c r="J26" s="1313" t="s">
        <v>1063</v>
      </c>
      <c r="K26" s="1313" t="s">
        <v>307</v>
      </c>
      <c r="L26" s="1317">
        <v>11790</v>
      </c>
      <c r="M26" s="1318">
        <v>3</v>
      </c>
      <c r="N26" s="1476"/>
      <c r="O26" s="1476"/>
      <c r="P26" s="1477">
        <v>3</v>
      </c>
      <c r="Q26" s="1477"/>
      <c r="R26" s="1476">
        <v>11790</v>
      </c>
      <c r="S26" s="1476">
        <f t="shared" si="1"/>
        <v>0</v>
      </c>
    </row>
    <row r="27" spans="1:20" ht="15.75" x14ac:dyDescent="0.2">
      <c r="A27" s="1266">
        <v>14</v>
      </c>
      <c r="B27" s="1311">
        <v>40574</v>
      </c>
      <c r="C27" s="1313">
        <v>9</v>
      </c>
      <c r="D27" s="1313">
        <v>61</v>
      </c>
      <c r="E27" s="1313">
        <v>614</v>
      </c>
      <c r="F27" s="1313"/>
      <c r="G27" s="1313">
        <v>1</v>
      </c>
      <c r="H27" s="1333" t="s">
        <v>722</v>
      </c>
      <c r="I27" s="1313"/>
      <c r="J27" s="1313" t="s">
        <v>77</v>
      </c>
      <c r="K27" s="1313" t="s">
        <v>307</v>
      </c>
      <c r="L27" s="1317">
        <v>250</v>
      </c>
      <c r="M27" s="1318">
        <v>3</v>
      </c>
      <c r="N27" s="1476"/>
      <c r="O27" s="1476"/>
      <c r="P27" s="1477">
        <v>3</v>
      </c>
      <c r="Q27" s="1477"/>
      <c r="R27" s="1476">
        <v>250</v>
      </c>
      <c r="S27" s="1476">
        <f t="shared" si="1"/>
        <v>0</v>
      </c>
    </row>
    <row r="28" spans="1:20" ht="15.75" x14ac:dyDescent="0.2">
      <c r="A28" s="1373">
        <v>15</v>
      </c>
      <c r="B28" s="1311">
        <v>40574</v>
      </c>
      <c r="C28" s="1313">
        <v>9</v>
      </c>
      <c r="D28" s="1313">
        <v>61</v>
      </c>
      <c r="E28" s="1313">
        <v>614</v>
      </c>
      <c r="F28" s="1313"/>
      <c r="G28" s="1313">
        <v>1</v>
      </c>
      <c r="H28" s="1333" t="s">
        <v>88</v>
      </c>
      <c r="I28" s="1313"/>
      <c r="J28" s="1313" t="s">
        <v>723</v>
      </c>
      <c r="K28" s="1313" t="s">
        <v>307</v>
      </c>
      <c r="L28" s="1317">
        <v>250</v>
      </c>
      <c r="M28" s="1318">
        <v>3</v>
      </c>
      <c r="N28" s="1476"/>
      <c r="O28" s="1476"/>
      <c r="P28" s="1477">
        <v>3</v>
      </c>
      <c r="Q28" s="1477"/>
      <c r="R28" s="1476">
        <v>250</v>
      </c>
      <c r="S28" s="1476">
        <f t="shared" si="1"/>
        <v>0</v>
      </c>
    </row>
    <row r="29" spans="1:20" ht="15.75" x14ac:dyDescent="0.2">
      <c r="A29" s="1266">
        <v>16</v>
      </c>
      <c r="B29" s="1432">
        <v>37096</v>
      </c>
      <c r="C29" s="1313">
        <v>9</v>
      </c>
      <c r="D29" s="1422">
        <v>61</v>
      </c>
      <c r="E29" s="1422">
        <v>617</v>
      </c>
      <c r="F29" s="1433"/>
      <c r="G29" s="1422">
        <v>1</v>
      </c>
      <c r="H29" s="1478" t="s">
        <v>296</v>
      </c>
      <c r="I29" s="1313"/>
      <c r="J29" s="1313"/>
      <c r="K29" s="1313" t="s">
        <v>307</v>
      </c>
      <c r="L29" s="1424">
        <v>1975</v>
      </c>
      <c r="M29" s="1377">
        <v>10</v>
      </c>
      <c r="N29" s="1438"/>
      <c r="O29" s="1438"/>
      <c r="P29" s="1479">
        <v>10</v>
      </c>
      <c r="Q29" s="1479"/>
      <c r="R29" s="1438">
        <v>1975</v>
      </c>
      <c r="S29" s="1438">
        <f t="shared" si="1"/>
        <v>0</v>
      </c>
    </row>
    <row r="30" spans="1:20" ht="15.75" x14ac:dyDescent="0.2">
      <c r="A30" s="1373">
        <v>17</v>
      </c>
      <c r="B30" s="1311">
        <v>40329</v>
      </c>
      <c r="C30" s="1422">
        <v>9</v>
      </c>
      <c r="D30" s="1313">
        <v>61</v>
      </c>
      <c r="E30" s="1313">
        <v>617</v>
      </c>
      <c r="F30" s="1313"/>
      <c r="G30" s="1313">
        <v>1</v>
      </c>
      <c r="H30" s="1333" t="s">
        <v>197</v>
      </c>
      <c r="I30" s="1313"/>
      <c r="J30" s="1313" t="s">
        <v>92</v>
      </c>
      <c r="K30" s="1313" t="s">
        <v>307</v>
      </c>
      <c r="L30" s="1317">
        <v>28800</v>
      </c>
      <c r="M30" s="1318">
        <v>10</v>
      </c>
      <c r="N30" s="1321">
        <f>IF(M30=0,"N/A",+L30/M30)</f>
        <v>2880</v>
      </c>
      <c r="O30" s="1693">
        <f>IF(M30=0,"N/A",+N30/12)</f>
        <v>240</v>
      </c>
      <c r="P30" s="1336">
        <v>6</v>
      </c>
      <c r="Q30" s="1336">
        <v>11</v>
      </c>
      <c r="R30" s="1321">
        <f>IF(M30=0,"N/A",+N30*P30+O30*Q30)</f>
        <v>19920</v>
      </c>
      <c r="S30" s="1321">
        <f t="shared" si="1"/>
        <v>8880</v>
      </c>
    </row>
    <row r="31" spans="1:20" ht="31.5" x14ac:dyDescent="0.2">
      <c r="A31" s="1266">
        <v>18</v>
      </c>
      <c r="B31" s="1311">
        <v>41926</v>
      </c>
      <c r="C31" s="1313">
        <v>9</v>
      </c>
      <c r="D31" s="1313">
        <v>61</v>
      </c>
      <c r="E31" s="1313" t="s">
        <v>1106</v>
      </c>
      <c r="F31" s="1313"/>
      <c r="G31" s="1313">
        <v>1</v>
      </c>
      <c r="H31" s="1333" t="s">
        <v>1023</v>
      </c>
      <c r="I31" s="1313"/>
      <c r="J31" s="1313"/>
      <c r="K31" s="1313" t="s">
        <v>307</v>
      </c>
      <c r="L31" s="1317">
        <v>11507.36</v>
      </c>
      <c r="M31" s="1318">
        <v>10</v>
      </c>
      <c r="N31" s="1321">
        <f>IF(M31=0,"N/A",+L31/M31)</f>
        <v>1150.7360000000001</v>
      </c>
      <c r="O31" s="1693">
        <f>IF(M31=0,"N/A",+N31/12)</f>
        <v>95.89466666666668</v>
      </c>
      <c r="P31" s="1336">
        <v>2</v>
      </c>
      <c r="Q31" s="1336">
        <v>6</v>
      </c>
      <c r="R31" s="1321">
        <f>IF(M31=0,"N/A",+N31*P31+O31*Q31)</f>
        <v>2876.84</v>
      </c>
      <c r="S31" s="1321">
        <f t="shared" si="1"/>
        <v>8630.52</v>
      </c>
    </row>
    <row r="32" spans="1:20" ht="15.75" x14ac:dyDescent="0.2">
      <c r="A32" s="1373">
        <v>19</v>
      </c>
      <c r="B32" s="1311">
        <v>39952</v>
      </c>
      <c r="C32" s="1313">
        <v>9</v>
      </c>
      <c r="D32" s="1313">
        <v>61</v>
      </c>
      <c r="E32" s="1313">
        <v>614</v>
      </c>
      <c r="F32" s="1314"/>
      <c r="G32" s="1313">
        <v>1</v>
      </c>
      <c r="H32" s="1315" t="s">
        <v>126</v>
      </c>
      <c r="I32" s="1313"/>
      <c r="J32" s="1313" t="s">
        <v>403</v>
      </c>
      <c r="K32" s="1313" t="s">
        <v>307</v>
      </c>
      <c r="L32" s="1317">
        <v>6612</v>
      </c>
      <c r="M32" s="1318">
        <v>3</v>
      </c>
      <c r="N32" s="1319"/>
      <c r="O32" s="1319"/>
      <c r="P32" s="1330">
        <v>3</v>
      </c>
      <c r="Q32" s="1330"/>
      <c r="R32" s="1319">
        <v>6612</v>
      </c>
      <c r="S32" s="1319">
        <f t="shared" si="1"/>
        <v>0</v>
      </c>
    </row>
    <row r="33" spans="1:20" ht="15.75" x14ac:dyDescent="0.2">
      <c r="A33" s="1266">
        <v>20</v>
      </c>
      <c r="B33" s="1311">
        <v>39570</v>
      </c>
      <c r="C33" s="1313">
        <v>9</v>
      </c>
      <c r="D33" s="1313">
        <v>61</v>
      </c>
      <c r="E33" s="1313">
        <v>614</v>
      </c>
      <c r="F33" s="1314"/>
      <c r="G33" s="1313">
        <v>1</v>
      </c>
      <c r="H33" s="1315" t="s">
        <v>88</v>
      </c>
      <c r="I33" s="1313"/>
      <c r="J33" s="1313" t="s">
        <v>178</v>
      </c>
      <c r="K33" s="1313" t="s">
        <v>307</v>
      </c>
      <c r="L33" s="1317">
        <v>175</v>
      </c>
      <c r="M33" s="1318">
        <v>3</v>
      </c>
      <c r="N33" s="1319"/>
      <c r="O33" s="1319"/>
      <c r="P33" s="1330">
        <v>3</v>
      </c>
      <c r="Q33" s="1330"/>
      <c r="R33" s="1319">
        <v>175</v>
      </c>
      <c r="S33" s="1319">
        <f t="shared" si="1"/>
        <v>0</v>
      </c>
    </row>
    <row r="34" spans="1:20" ht="15.75" x14ac:dyDescent="0.2">
      <c r="A34" s="1373">
        <v>21</v>
      </c>
      <c r="B34" s="1311">
        <v>36916</v>
      </c>
      <c r="C34" s="1313">
        <v>9</v>
      </c>
      <c r="D34" s="1313">
        <v>61</v>
      </c>
      <c r="E34" s="1313">
        <v>614</v>
      </c>
      <c r="F34" s="1314"/>
      <c r="G34" s="1313">
        <v>1</v>
      </c>
      <c r="H34" s="1315" t="s">
        <v>31</v>
      </c>
      <c r="I34" s="1313"/>
      <c r="J34" s="1313" t="s">
        <v>724</v>
      </c>
      <c r="K34" s="1313" t="s">
        <v>307</v>
      </c>
      <c r="L34" s="1317">
        <v>8000</v>
      </c>
      <c r="M34" s="1318">
        <v>3</v>
      </c>
      <c r="N34" s="1319"/>
      <c r="O34" s="1319"/>
      <c r="P34" s="1330">
        <v>3</v>
      </c>
      <c r="Q34" s="1330"/>
      <c r="R34" s="1319">
        <v>8000</v>
      </c>
      <c r="S34" s="1319">
        <f t="shared" si="1"/>
        <v>0</v>
      </c>
    </row>
    <row r="35" spans="1:20" ht="15.75" x14ac:dyDescent="0.2">
      <c r="A35" s="1266">
        <v>22</v>
      </c>
      <c r="B35" s="1311">
        <v>40101</v>
      </c>
      <c r="C35" s="1313">
        <v>9</v>
      </c>
      <c r="D35" s="1313">
        <v>61</v>
      </c>
      <c r="E35" s="1313">
        <v>614</v>
      </c>
      <c r="F35" s="1314"/>
      <c r="G35" s="1313">
        <v>1</v>
      </c>
      <c r="H35" s="1315" t="s">
        <v>60</v>
      </c>
      <c r="I35" s="1313"/>
      <c r="J35" s="1313" t="s">
        <v>402</v>
      </c>
      <c r="K35" s="1313" t="s">
        <v>307</v>
      </c>
      <c r="L35" s="1317">
        <v>1729.64</v>
      </c>
      <c r="M35" s="1318">
        <v>3</v>
      </c>
      <c r="N35" s="1319"/>
      <c r="O35" s="1319"/>
      <c r="P35" s="1330">
        <v>3</v>
      </c>
      <c r="Q35" s="1330"/>
      <c r="R35" s="1319">
        <v>1729.64</v>
      </c>
      <c r="S35" s="1319">
        <f t="shared" si="1"/>
        <v>0</v>
      </c>
    </row>
    <row r="36" spans="1:20" ht="15.75" x14ac:dyDescent="0.2">
      <c r="A36" s="1373">
        <v>23</v>
      </c>
      <c r="B36" s="1311">
        <v>41071</v>
      </c>
      <c r="C36" s="1313">
        <v>9</v>
      </c>
      <c r="D36" s="1313">
        <v>61</v>
      </c>
      <c r="E36" s="1313">
        <v>616</v>
      </c>
      <c r="F36" s="1313"/>
      <c r="G36" s="1313">
        <v>1</v>
      </c>
      <c r="H36" s="1333" t="s">
        <v>37</v>
      </c>
      <c r="I36" s="1313" t="s">
        <v>833</v>
      </c>
      <c r="J36" s="1313"/>
      <c r="K36" s="1313" t="s">
        <v>307</v>
      </c>
      <c r="L36" s="1317">
        <v>5220</v>
      </c>
      <c r="M36" s="1318">
        <v>3</v>
      </c>
      <c r="N36" s="1319"/>
      <c r="O36" s="1319"/>
      <c r="P36" s="1330">
        <v>3</v>
      </c>
      <c r="Q36" s="1330"/>
      <c r="R36" s="1319">
        <v>5220</v>
      </c>
      <c r="S36" s="1319">
        <f t="shared" si="1"/>
        <v>0</v>
      </c>
    </row>
    <row r="37" spans="1:20" ht="15.75" x14ac:dyDescent="0.2">
      <c r="A37" s="1266">
        <v>24</v>
      </c>
      <c r="B37" s="1480">
        <v>37473</v>
      </c>
      <c r="C37" s="1481">
        <v>9</v>
      </c>
      <c r="D37" s="1482">
        <v>61</v>
      </c>
      <c r="E37" s="1482">
        <v>617</v>
      </c>
      <c r="F37" s="1483"/>
      <c r="G37" s="1482">
        <v>1</v>
      </c>
      <c r="H37" s="1484" t="s">
        <v>139</v>
      </c>
      <c r="I37" s="1482" t="s">
        <v>311</v>
      </c>
      <c r="J37" s="1485" t="s">
        <v>42</v>
      </c>
      <c r="K37" s="1313" t="s">
        <v>307</v>
      </c>
      <c r="L37" s="1317">
        <v>1650</v>
      </c>
      <c r="M37" s="1318">
        <v>10</v>
      </c>
      <c r="N37" s="1438"/>
      <c r="O37" s="1438"/>
      <c r="P37" s="1479">
        <v>10</v>
      </c>
      <c r="Q37" s="1479"/>
      <c r="R37" s="1438">
        <v>1650</v>
      </c>
      <c r="S37" s="1438">
        <f t="shared" si="1"/>
        <v>0</v>
      </c>
    </row>
    <row r="38" spans="1:20" ht="15.75" x14ac:dyDescent="0.2">
      <c r="A38" s="1373">
        <v>25</v>
      </c>
      <c r="B38" s="1432">
        <v>38715</v>
      </c>
      <c r="C38" s="1481">
        <v>9</v>
      </c>
      <c r="D38" s="1422">
        <v>61</v>
      </c>
      <c r="E38" s="1422">
        <v>617</v>
      </c>
      <c r="F38" s="1433"/>
      <c r="G38" s="1422">
        <v>1</v>
      </c>
      <c r="H38" s="1478" t="s">
        <v>152</v>
      </c>
      <c r="I38" s="1313"/>
      <c r="J38" s="1313" t="s">
        <v>330</v>
      </c>
      <c r="K38" s="1313" t="s">
        <v>307</v>
      </c>
      <c r="L38" s="1486">
        <v>115279</v>
      </c>
      <c r="M38" s="1377">
        <v>10</v>
      </c>
      <c r="N38" s="1438"/>
      <c r="O38" s="1438"/>
      <c r="P38" s="1479">
        <v>10</v>
      </c>
      <c r="Q38" s="1479"/>
      <c r="R38" s="1438">
        <v>115279</v>
      </c>
      <c r="S38" s="1438">
        <f t="shared" si="1"/>
        <v>0</v>
      </c>
    </row>
    <row r="39" spans="1:20" ht="15.75" x14ac:dyDescent="0.2">
      <c r="A39" s="1266">
        <v>26</v>
      </c>
      <c r="B39" s="1432">
        <v>37096</v>
      </c>
      <c r="C39" s="1422">
        <v>9</v>
      </c>
      <c r="D39" s="1422">
        <v>61</v>
      </c>
      <c r="E39" s="1422">
        <v>617</v>
      </c>
      <c r="F39" s="1433">
        <v>125168</v>
      </c>
      <c r="G39" s="1422">
        <v>1</v>
      </c>
      <c r="H39" s="1478" t="s">
        <v>25</v>
      </c>
      <c r="I39" s="1313"/>
      <c r="J39" s="1313" t="s">
        <v>19</v>
      </c>
      <c r="K39" s="1313" t="s">
        <v>307</v>
      </c>
      <c r="L39" s="1424">
        <v>2508.8000000000002</v>
      </c>
      <c r="M39" s="1377">
        <v>10</v>
      </c>
      <c r="N39" s="1438"/>
      <c r="O39" s="1438"/>
      <c r="P39" s="1479">
        <v>10</v>
      </c>
      <c r="Q39" s="1479"/>
      <c r="R39" s="1438">
        <v>2508.8000000000002</v>
      </c>
      <c r="S39" s="1438">
        <f t="shared" si="1"/>
        <v>0</v>
      </c>
    </row>
    <row r="40" spans="1:20" ht="15.75" x14ac:dyDescent="0.2">
      <c r="A40" s="1373">
        <v>27</v>
      </c>
      <c r="B40" s="1432">
        <v>38013</v>
      </c>
      <c r="C40" s="1422">
        <v>9</v>
      </c>
      <c r="D40" s="1422">
        <v>61</v>
      </c>
      <c r="E40" s="1422">
        <v>617</v>
      </c>
      <c r="F40" s="1433">
        <v>34856</v>
      </c>
      <c r="G40" s="1422">
        <v>1</v>
      </c>
      <c r="H40" s="1423" t="s">
        <v>25</v>
      </c>
      <c r="I40" s="1420"/>
      <c r="J40" s="1420" t="s">
        <v>309</v>
      </c>
      <c r="K40" s="1313" t="s">
        <v>307</v>
      </c>
      <c r="L40" s="1424">
        <v>4714.9399999999996</v>
      </c>
      <c r="M40" s="1377">
        <v>10</v>
      </c>
      <c r="N40" s="1487"/>
      <c r="O40" s="1487"/>
      <c r="P40" s="1488">
        <v>10</v>
      </c>
      <c r="Q40" s="1488"/>
      <c r="R40" s="1487">
        <v>4714.9399999999996</v>
      </c>
      <c r="S40" s="1487">
        <f t="shared" si="1"/>
        <v>0</v>
      </c>
    </row>
    <row r="41" spans="1:20" ht="15.75" x14ac:dyDescent="0.2">
      <c r="A41" s="1266">
        <v>28</v>
      </c>
      <c r="B41" s="1432">
        <v>36916</v>
      </c>
      <c r="C41" s="1422">
        <v>9</v>
      </c>
      <c r="D41" s="1422">
        <v>61</v>
      </c>
      <c r="E41" s="1422">
        <v>617</v>
      </c>
      <c r="F41" s="1433">
        <v>126031</v>
      </c>
      <c r="G41" s="1422">
        <v>1</v>
      </c>
      <c r="H41" s="1423" t="s">
        <v>292</v>
      </c>
      <c r="I41" s="1422"/>
      <c r="J41" s="1422"/>
      <c r="K41" s="1313" t="s">
        <v>307</v>
      </c>
      <c r="L41" s="1424">
        <v>600</v>
      </c>
      <c r="M41" s="1377">
        <v>10</v>
      </c>
      <c r="N41" s="1438"/>
      <c r="O41" s="1438"/>
      <c r="P41" s="1479">
        <v>10</v>
      </c>
      <c r="Q41" s="1479"/>
      <c r="R41" s="1438">
        <v>600</v>
      </c>
      <c r="S41" s="1438">
        <f t="shared" si="1"/>
        <v>0</v>
      </c>
    </row>
    <row r="42" spans="1:20" ht="15.75" x14ac:dyDescent="0.2">
      <c r="A42" s="1373">
        <v>29</v>
      </c>
      <c r="B42" s="1480">
        <v>36916</v>
      </c>
      <c r="C42" s="1422">
        <v>9</v>
      </c>
      <c r="D42" s="1422">
        <v>61</v>
      </c>
      <c r="E42" s="1422">
        <v>617</v>
      </c>
      <c r="F42" s="1433">
        <v>126006</v>
      </c>
      <c r="G42" s="1422">
        <v>1</v>
      </c>
      <c r="H42" s="1423" t="s">
        <v>292</v>
      </c>
      <c r="I42" s="1422"/>
      <c r="J42" s="1422"/>
      <c r="K42" s="1313" t="s">
        <v>307</v>
      </c>
      <c r="L42" s="1424">
        <v>600</v>
      </c>
      <c r="M42" s="1377">
        <v>10</v>
      </c>
      <c r="N42" s="1438"/>
      <c r="O42" s="1438"/>
      <c r="P42" s="1479">
        <v>10</v>
      </c>
      <c r="Q42" s="1479"/>
      <c r="R42" s="1438">
        <v>600</v>
      </c>
      <c r="S42" s="1438">
        <f t="shared" si="1"/>
        <v>0</v>
      </c>
    </row>
    <row r="43" spans="1:20" ht="15.75" x14ac:dyDescent="0.2">
      <c r="A43" s="1266">
        <v>30</v>
      </c>
      <c r="B43" s="1311">
        <v>36916</v>
      </c>
      <c r="C43" s="1489">
        <v>9</v>
      </c>
      <c r="D43" s="1422">
        <v>61</v>
      </c>
      <c r="E43" s="1422">
        <v>617</v>
      </c>
      <c r="F43" s="1433"/>
      <c r="G43" s="1422">
        <v>1</v>
      </c>
      <c r="H43" s="1423" t="s">
        <v>292</v>
      </c>
      <c r="I43" s="1422"/>
      <c r="J43" s="1422"/>
      <c r="K43" s="1313" t="s">
        <v>307</v>
      </c>
      <c r="L43" s="1424">
        <v>600</v>
      </c>
      <c r="M43" s="1377">
        <v>10</v>
      </c>
      <c r="N43" s="1438"/>
      <c r="O43" s="1438"/>
      <c r="P43" s="1479">
        <v>10</v>
      </c>
      <c r="Q43" s="1479"/>
      <c r="R43" s="1438">
        <v>600</v>
      </c>
      <c r="S43" s="1438">
        <f t="shared" si="1"/>
        <v>0</v>
      </c>
      <c r="T43" s="3"/>
    </row>
    <row r="44" spans="1:20" ht="15.75" x14ac:dyDescent="0.2">
      <c r="A44" s="1373">
        <v>31</v>
      </c>
      <c r="B44" s="1311">
        <v>36916</v>
      </c>
      <c r="C44" s="1489">
        <v>9</v>
      </c>
      <c r="D44" s="1313">
        <v>61</v>
      </c>
      <c r="E44" s="1313">
        <v>617</v>
      </c>
      <c r="F44" s="1314"/>
      <c r="G44" s="1313">
        <v>1</v>
      </c>
      <c r="H44" s="1315" t="s">
        <v>310</v>
      </c>
      <c r="I44" s="1313"/>
      <c r="J44" s="1313"/>
      <c r="K44" s="1313" t="s">
        <v>307</v>
      </c>
      <c r="L44" s="1317">
        <v>1200</v>
      </c>
      <c r="M44" s="1318">
        <v>10</v>
      </c>
      <c r="N44" s="1319"/>
      <c r="O44" s="1319"/>
      <c r="P44" s="1330">
        <v>10</v>
      </c>
      <c r="Q44" s="1330"/>
      <c r="R44" s="1319">
        <v>1200</v>
      </c>
      <c r="S44" s="1319">
        <f t="shared" si="1"/>
        <v>0</v>
      </c>
      <c r="T44" s="3"/>
    </row>
    <row r="45" spans="1:20" ht="27.75" customHeight="1" x14ac:dyDescent="0.2">
      <c r="A45" s="1266">
        <v>32</v>
      </c>
      <c r="B45" s="1311">
        <v>37015</v>
      </c>
      <c r="C45" s="1481">
        <v>9</v>
      </c>
      <c r="D45" s="1313">
        <v>61</v>
      </c>
      <c r="E45" s="1313">
        <v>617</v>
      </c>
      <c r="F45" s="1314"/>
      <c r="G45" s="1313">
        <v>2</v>
      </c>
      <c r="H45" s="1315" t="s">
        <v>509</v>
      </c>
      <c r="I45" s="1313"/>
      <c r="J45" s="1313"/>
      <c r="K45" s="1313" t="s">
        <v>307</v>
      </c>
      <c r="L45" s="1334">
        <v>4988</v>
      </c>
      <c r="M45" s="1318">
        <v>10</v>
      </c>
      <c r="N45" s="1319"/>
      <c r="O45" s="1319"/>
      <c r="P45" s="1330">
        <v>10</v>
      </c>
      <c r="Q45" s="1330"/>
      <c r="R45" s="1319">
        <v>4988</v>
      </c>
      <c r="S45" s="1319">
        <f t="shared" si="1"/>
        <v>0</v>
      </c>
      <c r="T45" s="3"/>
    </row>
    <row r="46" spans="1:20" ht="15.75" x14ac:dyDescent="0.2">
      <c r="A46" s="1373">
        <v>33</v>
      </c>
      <c r="B46" s="1311">
        <v>39080</v>
      </c>
      <c r="C46" s="1481">
        <v>9</v>
      </c>
      <c r="D46" s="1313">
        <v>61</v>
      </c>
      <c r="E46" s="1313">
        <v>617</v>
      </c>
      <c r="F46" s="1314"/>
      <c r="G46" s="1313">
        <v>1</v>
      </c>
      <c r="H46" s="1315" t="s">
        <v>331</v>
      </c>
      <c r="I46" s="1313"/>
      <c r="J46" s="1313" t="s">
        <v>303</v>
      </c>
      <c r="K46" s="1313" t="s">
        <v>307</v>
      </c>
      <c r="L46" s="1334">
        <v>9875</v>
      </c>
      <c r="M46" s="1318">
        <v>10</v>
      </c>
      <c r="N46" s="1319"/>
      <c r="O46" s="1319"/>
      <c r="P46" s="1330">
        <v>10</v>
      </c>
      <c r="Q46" s="1330"/>
      <c r="R46" s="1319">
        <v>9875</v>
      </c>
      <c r="S46" s="1319">
        <f t="shared" si="1"/>
        <v>0</v>
      </c>
      <c r="T46" s="3"/>
    </row>
    <row r="47" spans="1:20" ht="15.75" x14ac:dyDescent="0.2">
      <c r="A47" s="1266">
        <v>34</v>
      </c>
      <c r="B47" s="1490">
        <v>36827</v>
      </c>
      <c r="C47" s="1491">
        <v>9</v>
      </c>
      <c r="D47" s="1491">
        <v>61</v>
      </c>
      <c r="E47" s="1491">
        <v>617</v>
      </c>
      <c r="F47" s="1492"/>
      <c r="G47" s="1491">
        <v>1</v>
      </c>
      <c r="H47" s="1468" t="s">
        <v>66</v>
      </c>
      <c r="I47" s="1491"/>
      <c r="J47" s="1491" t="s">
        <v>122</v>
      </c>
      <c r="K47" s="1491" t="s">
        <v>307</v>
      </c>
      <c r="L47" s="1493">
        <v>3015</v>
      </c>
      <c r="M47" s="1494">
        <v>10</v>
      </c>
      <c r="N47" s="1495"/>
      <c r="O47" s="1495"/>
      <c r="P47" s="1496">
        <v>10</v>
      </c>
      <c r="Q47" s="1496"/>
      <c r="R47" s="1495">
        <v>3015</v>
      </c>
      <c r="S47" s="1495">
        <f t="shared" si="1"/>
        <v>0</v>
      </c>
      <c r="T47" s="3"/>
    </row>
    <row r="48" spans="1:20" s="22" customFormat="1" ht="15.75" x14ac:dyDescent="0.2">
      <c r="A48" s="1373">
        <v>35</v>
      </c>
      <c r="B48" s="1311">
        <v>42275</v>
      </c>
      <c r="C48" s="1313">
        <v>9</v>
      </c>
      <c r="D48" s="1313">
        <v>61</v>
      </c>
      <c r="E48" s="1313">
        <v>617</v>
      </c>
      <c r="F48" s="1314"/>
      <c r="G48" s="1313">
        <v>1</v>
      </c>
      <c r="H48" s="1315" t="s">
        <v>932</v>
      </c>
      <c r="I48" s="1313"/>
      <c r="J48" s="1313" t="s">
        <v>28</v>
      </c>
      <c r="K48" s="1313" t="s">
        <v>307</v>
      </c>
      <c r="L48" s="1334">
        <v>4016</v>
      </c>
      <c r="M48" s="1318">
        <v>3</v>
      </c>
      <c r="N48" s="1636">
        <f>IF(M48=0,"N/A",+L48/M48)</f>
        <v>1338.6666666666667</v>
      </c>
      <c r="O48" s="1738">
        <f>IF(M48=0,"N/A",+N48/12)</f>
        <v>111.55555555555556</v>
      </c>
      <c r="P48" s="1637">
        <v>1</v>
      </c>
      <c r="Q48" s="1637">
        <v>7</v>
      </c>
      <c r="R48" s="1636">
        <f>IF(M48=0,"N/A",+N48*P48+O48*Q48)</f>
        <v>2119.5555555555557</v>
      </c>
      <c r="S48" s="1319">
        <f t="shared" si="1"/>
        <v>1896.4444444444443</v>
      </c>
    </row>
    <row r="49" spans="1:21" s="3" customFormat="1" ht="25.5" customHeight="1" x14ac:dyDescent="0.2">
      <c r="A49" s="1368">
        <v>36</v>
      </c>
      <c r="B49" s="1311">
        <v>42299</v>
      </c>
      <c r="C49" s="1313">
        <v>9</v>
      </c>
      <c r="D49" s="1313">
        <v>61</v>
      </c>
      <c r="E49" s="1313" t="s">
        <v>1731</v>
      </c>
      <c r="F49" s="1314"/>
      <c r="G49" s="1313">
        <v>1</v>
      </c>
      <c r="H49" s="1315" t="s">
        <v>1733</v>
      </c>
      <c r="I49" s="1313" t="s">
        <v>1727</v>
      </c>
      <c r="J49" s="1313" t="s">
        <v>1726</v>
      </c>
      <c r="K49" s="1313" t="s">
        <v>1728</v>
      </c>
      <c r="L49" s="1334">
        <v>3600</v>
      </c>
      <c r="M49" s="1318">
        <v>10</v>
      </c>
      <c r="N49" s="1321">
        <f>IF(M49=0,"N/A",+L49/M49)</f>
        <v>360</v>
      </c>
      <c r="O49" s="1693">
        <f>IF(M49=0,"N/A",+N49/12)</f>
        <v>30</v>
      </c>
      <c r="P49" s="1336">
        <v>1</v>
      </c>
      <c r="Q49" s="1336">
        <v>6</v>
      </c>
      <c r="R49" s="1321">
        <f>IF(M49=0,"N/A",+N49*P49+O49*Q49)</f>
        <v>540</v>
      </c>
      <c r="S49" s="1770">
        <f t="shared" si="1"/>
        <v>3060</v>
      </c>
    </row>
    <row r="50" spans="1:21" s="3" customFormat="1" ht="20.25" customHeight="1" x14ac:dyDescent="0.2">
      <c r="A50" s="1313">
        <v>37</v>
      </c>
      <c r="B50" s="1311">
        <v>42299</v>
      </c>
      <c r="D50" s="1313">
        <v>61</v>
      </c>
      <c r="E50" s="1313" t="s">
        <v>1732</v>
      </c>
      <c r="F50" s="1314"/>
      <c r="G50" s="1313">
        <v>1</v>
      </c>
      <c r="H50" s="1315" t="s">
        <v>1729</v>
      </c>
      <c r="I50" s="1313"/>
      <c r="J50" s="1313" t="s">
        <v>1730</v>
      </c>
      <c r="K50" s="1313" t="s">
        <v>1728</v>
      </c>
      <c r="L50" s="1334">
        <v>8750</v>
      </c>
      <c r="M50" s="1318">
        <v>10</v>
      </c>
      <c r="N50" s="1636">
        <f>IF(M50=0,"N/A",+L50/M50)</f>
        <v>875</v>
      </c>
      <c r="O50" s="1738">
        <f>IF(M50=0,"N/A",+N50/12)</f>
        <v>72.916666666666671</v>
      </c>
      <c r="P50" s="1637">
        <v>1</v>
      </c>
      <c r="Q50" s="1637">
        <v>6</v>
      </c>
      <c r="R50" s="1636">
        <f>IF(M50=0,"N/A",+N50*P50+O50*Q50)</f>
        <v>1312.5</v>
      </c>
      <c r="S50" s="1770"/>
    </row>
    <row r="51" spans="1:21" ht="15.75" x14ac:dyDescent="0.25">
      <c r="A51" s="793"/>
      <c r="B51" s="817"/>
      <c r="C51" s="819"/>
      <c r="D51" s="819"/>
      <c r="E51" s="819"/>
      <c r="F51" s="821"/>
      <c r="G51" s="819"/>
      <c r="H51" s="1735"/>
      <c r="I51" s="821"/>
      <c r="J51" s="821"/>
      <c r="K51" s="821"/>
      <c r="L51" s="822">
        <f>SUM(L14:L46)</f>
        <v>428722.83</v>
      </c>
      <c r="M51" s="822"/>
      <c r="N51" s="822">
        <f>SUM(N14:N48)</f>
        <v>44734.375777777772</v>
      </c>
      <c r="O51" s="822">
        <f>SUM(O14:O50)</f>
        <v>3830.7813148148143</v>
      </c>
      <c r="P51" s="822"/>
      <c r="Q51" s="822"/>
      <c r="R51" s="822">
        <f>SUM(R14:R46)</f>
        <v>285393.42571296298</v>
      </c>
      <c r="S51" s="822">
        <f>SUM(S14:S46)</f>
        <v>143329.40428703703</v>
      </c>
      <c r="T51" s="18"/>
      <c r="U51" s="18"/>
    </row>
    <row r="52" spans="1:21" ht="16.5" x14ac:dyDescent="0.3">
      <c r="A52" s="80"/>
      <c r="B52" s="239"/>
      <c r="C52" s="819"/>
      <c r="D52" s="819"/>
      <c r="E52" s="1736">
        <v>611</v>
      </c>
      <c r="F52" s="1737">
        <v>243.1</v>
      </c>
      <c r="G52" s="819"/>
      <c r="H52" s="1735"/>
      <c r="I52" s="821"/>
      <c r="J52" s="821"/>
      <c r="K52" s="821"/>
      <c r="L52" s="823"/>
      <c r="M52" s="824"/>
      <c r="N52" s="825"/>
      <c r="O52" s="825"/>
      <c r="P52" s="826"/>
      <c r="Q52" s="826"/>
      <c r="R52" s="827"/>
      <c r="S52" s="828"/>
    </row>
    <row r="53" spans="1:21" ht="16.5" x14ac:dyDescent="0.3">
      <c r="A53" s="80"/>
      <c r="B53" s="115"/>
      <c r="C53" s="794"/>
      <c r="D53" s="794"/>
      <c r="E53" s="1733">
        <v>613</v>
      </c>
      <c r="F53" s="1673">
        <v>554</v>
      </c>
      <c r="G53" s="794"/>
      <c r="H53" s="1729"/>
      <c r="I53" s="794"/>
      <c r="J53" s="794"/>
      <c r="K53" s="794"/>
      <c r="L53" s="820"/>
      <c r="M53" s="820"/>
      <c r="N53" s="794"/>
      <c r="O53" s="794"/>
      <c r="P53" s="794"/>
      <c r="Q53" s="794"/>
      <c r="R53" s="794"/>
      <c r="S53" s="794"/>
    </row>
    <row r="54" spans="1:21" x14ac:dyDescent="0.2">
      <c r="A54" s="80"/>
      <c r="E54" s="1662">
        <v>617</v>
      </c>
      <c r="F54" s="1737">
        <v>351.56</v>
      </c>
    </row>
    <row r="55" spans="1:21" x14ac:dyDescent="0.2">
      <c r="A55" s="80"/>
      <c r="E55" s="1662">
        <v>2652</v>
      </c>
      <c r="F55" s="1737">
        <v>102.92</v>
      </c>
    </row>
    <row r="56" spans="1:21" x14ac:dyDescent="0.2">
      <c r="A56" s="80"/>
      <c r="E56" s="1662">
        <v>2656</v>
      </c>
      <c r="F56" s="1673">
        <v>2220.15</v>
      </c>
    </row>
    <row r="57" spans="1:21" x14ac:dyDescent="0.2">
      <c r="A57" s="80"/>
      <c r="F57" s="68">
        <f>SUM(F52:F56)</f>
        <v>3471.7300000000005</v>
      </c>
    </row>
    <row r="58" spans="1:21" x14ac:dyDescent="0.2">
      <c r="A58" s="80"/>
    </row>
    <row r="59" spans="1:21" x14ac:dyDescent="0.2">
      <c r="A59" s="80"/>
    </row>
    <row r="60" spans="1:21" x14ac:dyDescent="0.2">
      <c r="A60" s="80"/>
    </row>
    <row r="61" spans="1:21" x14ac:dyDescent="0.2">
      <c r="A61" s="80"/>
    </row>
    <row r="62" spans="1:21" x14ac:dyDescent="0.2">
      <c r="A62" s="45"/>
      <c r="B62" s="45"/>
      <c r="C62" s="45"/>
      <c r="D62" s="45"/>
      <c r="E62" s="45"/>
      <c r="F62" s="45"/>
      <c r="G62" s="45"/>
      <c r="H62"/>
      <c r="I62" s="45"/>
      <c r="J62" s="45"/>
      <c r="K62" s="45"/>
      <c r="L62" s="45"/>
      <c r="M62" s="45"/>
      <c r="N62" s="15"/>
      <c r="O62" s="14"/>
      <c r="P62" s="1058"/>
      <c r="Q62" s="1058"/>
      <c r="R62" s="1058"/>
      <c r="S62" s="1058"/>
    </row>
    <row r="63" spans="1:21" s="115" customFormat="1" ht="15" x14ac:dyDescent="0.3">
      <c r="A63" s="1881" t="s">
        <v>51</v>
      </c>
      <c r="B63" s="1881"/>
      <c r="C63" s="1881"/>
      <c r="D63" s="1881"/>
      <c r="E63" s="1881"/>
      <c r="F63" s="1881"/>
      <c r="G63" s="1881"/>
      <c r="H63"/>
      <c r="I63" s="1882" t="s">
        <v>1622</v>
      </c>
      <c r="J63" s="1882"/>
      <c r="K63" s="1882"/>
      <c r="L63" s="1882"/>
      <c r="M63" s="1882"/>
      <c r="O63" s="1118"/>
      <c r="P63" s="1881" t="s">
        <v>1623</v>
      </c>
      <c r="Q63" s="1881"/>
      <c r="R63" s="1881"/>
      <c r="S63" s="1881"/>
    </row>
    <row r="64" spans="1:21" ht="15" x14ac:dyDescent="0.3">
      <c r="A64" s="80"/>
      <c r="H64" s="116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69" spans="1:1" x14ac:dyDescent="0.2">
      <c r="A69" s="80"/>
    </row>
    <row r="70" spans="1:1" x14ac:dyDescent="0.2">
      <c r="A70" s="80"/>
    </row>
    <row r="71" spans="1:1" x14ac:dyDescent="0.2">
      <c r="A71" s="80"/>
    </row>
    <row r="72" spans="1:1" x14ac:dyDescent="0.2">
      <c r="A72" s="80"/>
    </row>
    <row r="73" spans="1:1" x14ac:dyDescent="0.2">
      <c r="A73" s="80"/>
    </row>
    <row r="74" spans="1:1" x14ac:dyDescent="0.2">
      <c r="A74" s="80"/>
    </row>
    <row r="75" spans="1:1" x14ac:dyDescent="0.2">
      <c r="A75" s="80"/>
    </row>
    <row r="76" spans="1:1" x14ac:dyDescent="0.2">
      <c r="A76" s="80"/>
    </row>
    <row r="6787" spans="10:10" x14ac:dyDescent="0.2">
      <c r="J6787" t="s">
        <v>1591</v>
      </c>
    </row>
  </sheetData>
  <mergeCells count="8">
    <mergeCell ref="A10:S10"/>
    <mergeCell ref="A63:G63"/>
    <mergeCell ref="I63:M63"/>
    <mergeCell ref="P63:S63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A21" zoomScale="70" zoomScaleNormal="80" zoomScaleSheetLayoutView="70" workbookViewId="0">
      <selection activeCell="Q85" sqref="Q85"/>
    </sheetView>
  </sheetViews>
  <sheetFormatPr baseColWidth="10" defaultColWidth="9.140625" defaultRowHeight="15" x14ac:dyDescent="0.2"/>
  <cols>
    <col min="1" max="1" width="5" style="816" customWidth="1"/>
    <col min="2" max="2" width="13.140625" style="816" customWidth="1"/>
    <col min="3" max="3" width="11.42578125" style="816" customWidth="1"/>
    <col min="4" max="4" width="7.85546875" style="816" customWidth="1"/>
    <col min="5" max="5" width="17.28515625" style="816" customWidth="1"/>
    <col min="6" max="6" width="10.85546875" style="816" customWidth="1"/>
    <col min="7" max="7" width="7.85546875" style="816" customWidth="1"/>
    <col min="8" max="8" width="37" style="1465" customWidth="1"/>
    <col min="9" max="9" width="6.42578125" style="816" customWidth="1"/>
    <col min="10" max="10" width="21.28515625" style="816" customWidth="1"/>
    <col min="11" max="11" width="26.140625" style="816" customWidth="1"/>
    <col min="12" max="12" width="18.140625" style="816" customWidth="1"/>
    <col min="13" max="13" width="8.42578125" style="816" customWidth="1"/>
    <col min="14" max="14" width="17.28515625" style="816" customWidth="1"/>
    <col min="15" max="15" width="13.7109375" style="816" customWidth="1"/>
    <col min="16" max="16" width="6.28515625" style="816" customWidth="1"/>
    <col min="17" max="17" width="6.140625" style="816" customWidth="1"/>
    <col min="18" max="18" width="19" style="816" customWidth="1"/>
    <col min="19" max="19" width="17.140625" style="816" customWidth="1"/>
    <col min="20" max="20" width="17" style="816" customWidth="1"/>
    <col min="21" max="16384" width="9.140625" style="816"/>
  </cols>
  <sheetData>
    <row r="1" spans="1:20" x14ac:dyDescent="0.2">
      <c r="M1" s="925"/>
    </row>
    <row r="2" spans="1:20" x14ac:dyDescent="0.2">
      <c r="M2" s="925"/>
    </row>
    <row r="3" spans="1:20" x14ac:dyDescent="0.2">
      <c r="F3" s="926"/>
      <c r="G3" s="926"/>
      <c r="I3" s="926"/>
      <c r="M3" s="925"/>
    </row>
    <row r="4" spans="1:20" x14ac:dyDescent="0.2">
      <c r="F4" s="926"/>
      <c r="G4" s="926"/>
      <c r="I4" s="1847"/>
      <c r="M4" s="925"/>
    </row>
    <row r="5" spans="1:20" x14ac:dyDescent="0.2">
      <c r="F5" s="926"/>
      <c r="G5" s="926"/>
      <c r="I5" s="926"/>
      <c r="M5" s="925"/>
    </row>
    <row r="6" spans="1:20" x14ac:dyDescent="0.2">
      <c r="F6" s="926"/>
      <c r="G6" s="926"/>
      <c r="I6" s="926"/>
      <c r="M6" s="925"/>
    </row>
    <row r="7" spans="1:20" ht="15.75" x14ac:dyDescent="0.25">
      <c r="A7" s="1885" t="s">
        <v>0</v>
      </c>
      <c r="B7" s="1885"/>
      <c r="C7" s="1885"/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885"/>
      <c r="Q7" s="1885"/>
      <c r="R7" s="1885"/>
      <c r="S7" s="1885"/>
      <c r="T7" s="927"/>
    </row>
    <row r="8" spans="1:20" s="1462" customFormat="1" ht="15.75" x14ac:dyDescent="0.25">
      <c r="A8" s="1885" t="s">
        <v>1</v>
      </c>
      <c r="B8" s="1885"/>
      <c r="C8" s="1885"/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885"/>
      <c r="Q8" s="1885"/>
      <c r="R8" s="1885"/>
      <c r="S8" s="1885"/>
    </row>
    <row r="9" spans="1:20" ht="15.75" x14ac:dyDescent="0.25">
      <c r="A9" s="1885" t="s">
        <v>2</v>
      </c>
      <c r="B9" s="1885"/>
      <c r="C9" s="1885"/>
      <c r="D9" s="1885"/>
      <c r="E9" s="1885"/>
      <c r="F9" s="1885"/>
      <c r="G9" s="1885"/>
      <c r="H9" s="1885"/>
      <c r="I9" s="1885"/>
      <c r="J9" s="1885"/>
      <c r="K9" s="1885"/>
      <c r="L9" s="1885"/>
      <c r="M9" s="1885"/>
      <c r="N9" s="1885"/>
      <c r="O9" s="1885"/>
      <c r="P9" s="1885"/>
      <c r="Q9" s="1885"/>
      <c r="R9" s="1885"/>
      <c r="S9" s="1885"/>
    </row>
    <row r="10" spans="1:20" ht="15.75" x14ac:dyDescent="0.25">
      <c r="A10" s="1885" t="s">
        <v>3</v>
      </c>
      <c r="B10" s="1885"/>
      <c r="C10" s="1885"/>
      <c r="D10" s="1885"/>
      <c r="E10" s="1885"/>
      <c r="F10" s="1885"/>
      <c r="G10" s="1885"/>
      <c r="H10" s="1885"/>
      <c r="I10" s="1885"/>
      <c r="J10" s="1885"/>
      <c r="K10" s="1885"/>
      <c r="L10" s="1885"/>
      <c r="M10" s="1885"/>
      <c r="N10" s="1885"/>
      <c r="O10" s="1885"/>
      <c r="P10" s="1885"/>
      <c r="Q10" s="1885"/>
      <c r="R10" s="1885"/>
      <c r="S10" s="1885"/>
    </row>
    <row r="11" spans="1:20" ht="15.75" x14ac:dyDescent="0.25">
      <c r="A11" s="1886" t="s">
        <v>1778</v>
      </c>
      <c r="B11" s="1886"/>
      <c r="C11" s="1886"/>
      <c r="D11" s="1886"/>
      <c r="E11" s="1886"/>
      <c r="F11" s="1886"/>
      <c r="G11" s="1886"/>
      <c r="H11" s="1886"/>
      <c r="I11" s="1886"/>
      <c r="J11" s="1886"/>
      <c r="K11" s="1886"/>
      <c r="L11" s="1886"/>
      <c r="M11" s="1886"/>
      <c r="N11" s="1886"/>
      <c r="O11" s="1886"/>
      <c r="P11" s="1886"/>
      <c r="Q11" s="1886"/>
      <c r="R11" s="1886"/>
      <c r="S11" s="1886"/>
    </row>
    <row r="12" spans="1:20" ht="12.75" customHeight="1" x14ac:dyDescent="0.25">
      <c r="A12" s="793" t="s">
        <v>946</v>
      </c>
      <c r="B12" s="793"/>
      <c r="C12" s="793"/>
      <c r="D12" s="793"/>
      <c r="E12" s="793"/>
      <c r="F12" s="793"/>
      <c r="G12" s="793"/>
      <c r="H12" s="1466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</row>
    <row r="13" spans="1:20" customFormat="1" ht="42.75" customHeight="1" x14ac:dyDescent="0.2">
      <c r="A13" s="972" t="s">
        <v>4</v>
      </c>
      <c r="B13" s="972" t="s">
        <v>5</v>
      </c>
      <c r="C13" s="1055" t="s">
        <v>1632</v>
      </c>
      <c r="D13" s="1055" t="s">
        <v>7</v>
      </c>
      <c r="E13" s="1055" t="s">
        <v>1614</v>
      </c>
      <c r="F13" s="972" t="s">
        <v>9</v>
      </c>
      <c r="G13" s="972" t="s">
        <v>10</v>
      </c>
      <c r="H13" s="1056" t="s">
        <v>11</v>
      </c>
      <c r="I13" s="972" t="s">
        <v>12</v>
      </c>
      <c r="J13" s="972" t="s">
        <v>13</v>
      </c>
      <c r="K13" s="972" t="s">
        <v>820</v>
      </c>
      <c r="L13" s="1056" t="s">
        <v>1615</v>
      </c>
      <c r="M13" s="1059" t="s">
        <v>1618</v>
      </c>
      <c r="N13" s="1060" t="s">
        <v>1617</v>
      </c>
      <c r="O13" s="1060" t="s">
        <v>1616</v>
      </c>
      <c r="P13" s="1061" t="s">
        <v>1620</v>
      </c>
      <c r="Q13" s="1060" t="s">
        <v>1619</v>
      </c>
      <c r="R13" s="1061" t="s">
        <v>1736</v>
      </c>
      <c r="S13" s="1061" t="s">
        <v>1621</v>
      </c>
    </row>
    <row r="14" spans="1:20" ht="15.75" x14ac:dyDescent="0.25">
      <c r="A14" s="795">
        <v>1</v>
      </c>
      <c r="B14" s="795">
        <v>2</v>
      </c>
      <c r="C14" s="795">
        <v>3</v>
      </c>
      <c r="D14" s="795">
        <v>4</v>
      </c>
      <c r="E14" s="795">
        <v>5</v>
      </c>
      <c r="F14" s="795">
        <v>6</v>
      </c>
      <c r="G14" s="795">
        <v>7</v>
      </c>
      <c r="H14" s="1279">
        <v>8</v>
      </c>
      <c r="I14" s="795">
        <v>9</v>
      </c>
      <c r="J14" s="795">
        <v>10</v>
      </c>
      <c r="K14" s="795">
        <v>11</v>
      </c>
      <c r="L14" s="795">
        <v>12</v>
      </c>
      <c r="M14" s="795">
        <v>13</v>
      </c>
      <c r="N14" s="795">
        <v>14</v>
      </c>
      <c r="O14" s="795">
        <v>15</v>
      </c>
      <c r="P14" s="795">
        <v>16</v>
      </c>
      <c r="Q14" s="796">
        <v>17</v>
      </c>
      <c r="R14" s="795">
        <v>18</v>
      </c>
      <c r="S14" s="795">
        <v>19</v>
      </c>
    </row>
    <row r="15" spans="1:20" ht="31.5" x14ac:dyDescent="0.25">
      <c r="A15" s="796">
        <v>1</v>
      </c>
      <c r="B15" s="814">
        <v>41801</v>
      </c>
      <c r="C15" s="801" t="s">
        <v>317</v>
      </c>
      <c r="D15" s="801">
        <v>61</v>
      </c>
      <c r="E15" s="801" t="s">
        <v>1107</v>
      </c>
      <c r="F15" s="801"/>
      <c r="G15" s="801">
        <v>1</v>
      </c>
      <c r="H15" s="1315" t="s">
        <v>1076</v>
      </c>
      <c r="I15" s="801"/>
      <c r="J15" s="801"/>
      <c r="K15" s="801" t="s">
        <v>318</v>
      </c>
      <c r="L15" s="928">
        <v>9878.9599999999991</v>
      </c>
      <c r="M15" s="804">
        <v>10</v>
      </c>
      <c r="N15" s="805">
        <f>IF(M15=0,"N/A",+L15/M15)</f>
        <v>987.89599999999996</v>
      </c>
      <c r="O15" s="1639">
        <f>IF(M15=0,"N/A",+N15/12)</f>
        <v>82.324666666666658</v>
      </c>
      <c r="P15" s="806">
        <v>2</v>
      </c>
      <c r="Q15" s="806">
        <v>10</v>
      </c>
      <c r="R15" s="805">
        <f>IF(M15=0,"N/A",+N15*P15+O15*Q15)</f>
        <v>2799.0386666666664</v>
      </c>
      <c r="S15" s="805">
        <f t="shared" ref="S15:S46" si="0">IF(M15=0,"N/A",+L15-R15)</f>
        <v>7079.9213333333328</v>
      </c>
      <c r="T15" s="912"/>
    </row>
    <row r="16" spans="1:20" ht="31.5" x14ac:dyDescent="0.25">
      <c r="A16" s="796">
        <v>2</v>
      </c>
      <c r="B16" s="814">
        <v>36851</v>
      </c>
      <c r="C16" s="801" t="s">
        <v>317</v>
      </c>
      <c r="D16" s="801">
        <v>61</v>
      </c>
      <c r="E16" s="801">
        <v>617</v>
      </c>
      <c r="F16" s="801"/>
      <c r="G16" s="801">
        <v>56</v>
      </c>
      <c r="H16" s="1315" t="s">
        <v>1070</v>
      </c>
      <c r="I16" s="801"/>
      <c r="J16" s="1037"/>
      <c r="K16" s="801" t="s">
        <v>318</v>
      </c>
      <c r="L16" s="928">
        <v>800</v>
      </c>
      <c r="M16" s="804">
        <v>10</v>
      </c>
      <c r="N16" s="812"/>
      <c r="O16" s="812"/>
      <c r="P16" s="813">
        <v>10</v>
      </c>
      <c r="Q16" s="813"/>
      <c r="R16" s="812">
        <v>800</v>
      </c>
      <c r="S16" s="812">
        <f t="shared" si="0"/>
        <v>0</v>
      </c>
      <c r="T16" s="912"/>
    </row>
    <row r="17" spans="1:20" ht="15.75" x14ac:dyDescent="0.25">
      <c r="A17" s="796">
        <v>3</v>
      </c>
      <c r="B17" s="814">
        <v>36851</v>
      </c>
      <c r="C17" s="801" t="s">
        <v>317</v>
      </c>
      <c r="D17" s="801">
        <v>61</v>
      </c>
      <c r="E17" s="801">
        <v>617</v>
      </c>
      <c r="F17" s="801"/>
      <c r="G17" s="801">
        <v>2</v>
      </c>
      <c r="H17" s="1315" t="s">
        <v>23</v>
      </c>
      <c r="I17" s="801"/>
      <c r="J17" s="801" t="s">
        <v>24</v>
      </c>
      <c r="K17" s="801" t="s">
        <v>318</v>
      </c>
      <c r="L17" s="928">
        <v>1400</v>
      </c>
      <c r="M17" s="804">
        <v>10</v>
      </c>
      <c r="N17" s="812"/>
      <c r="O17" s="812"/>
      <c r="P17" s="813">
        <v>5</v>
      </c>
      <c r="Q17" s="813"/>
      <c r="R17" s="812">
        <v>1400</v>
      </c>
      <c r="S17" s="812">
        <f t="shared" si="0"/>
        <v>0</v>
      </c>
      <c r="T17" s="912"/>
    </row>
    <row r="18" spans="1:20" ht="15.75" x14ac:dyDescent="0.25">
      <c r="A18" s="796">
        <v>4</v>
      </c>
      <c r="B18" s="814">
        <v>36889</v>
      </c>
      <c r="C18" s="801" t="s">
        <v>317</v>
      </c>
      <c r="D18" s="801">
        <v>61</v>
      </c>
      <c r="E18" s="801">
        <v>617</v>
      </c>
      <c r="F18" s="801"/>
      <c r="G18" s="801">
        <v>1</v>
      </c>
      <c r="H18" s="1315" t="s">
        <v>907</v>
      </c>
      <c r="I18" s="801"/>
      <c r="J18" s="801"/>
      <c r="K18" s="801" t="s">
        <v>318</v>
      </c>
      <c r="L18" s="928">
        <v>10000</v>
      </c>
      <c r="M18" s="804">
        <v>10</v>
      </c>
      <c r="N18" s="812"/>
      <c r="O18" s="812"/>
      <c r="P18" s="813">
        <v>10</v>
      </c>
      <c r="Q18" s="813"/>
      <c r="R18" s="812">
        <v>10000</v>
      </c>
      <c r="S18" s="812">
        <f t="shared" si="0"/>
        <v>0</v>
      </c>
      <c r="T18" s="912"/>
    </row>
    <row r="19" spans="1:20" ht="15.75" x14ac:dyDescent="0.25">
      <c r="A19" s="796">
        <v>5</v>
      </c>
      <c r="B19" s="899">
        <v>42550</v>
      </c>
      <c r="C19" s="863">
        <v>9</v>
      </c>
      <c r="D19" s="863">
        <v>61</v>
      </c>
      <c r="E19" s="863">
        <v>617</v>
      </c>
      <c r="F19" s="900"/>
      <c r="G19" s="901">
        <v>1</v>
      </c>
      <c r="H19" s="1467" t="s">
        <v>1495</v>
      </c>
      <c r="I19" s="902" t="s">
        <v>1496</v>
      </c>
      <c r="J19" s="901" t="s">
        <v>1399</v>
      </c>
      <c r="K19" s="863" t="s">
        <v>318</v>
      </c>
      <c r="L19" s="903">
        <v>4329.18</v>
      </c>
      <c r="M19" s="865">
        <v>10</v>
      </c>
      <c r="N19" s="904">
        <f>IF(M19=0,"N/A",+L19/M19)</f>
        <v>432.91800000000001</v>
      </c>
      <c r="O19" s="1740">
        <f>IF(M19=0,"N/A",+N19/12)</f>
        <v>36.076500000000003</v>
      </c>
      <c r="P19" s="905"/>
      <c r="Q19" s="905">
        <v>10</v>
      </c>
      <c r="R19" s="904">
        <f>IF(M19=0,"N/A",+N19*P19+O19*Q19)</f>
        <v>360.76500000000004</v>
      </c>
      <c r="S19" s="904">
        <f t="shared" si="0"/>
        <v>3968.4150000000004</v>
      </c>
      <c r="T19" s="912"/>
    </row>
    <row r="20" spans="1:20" ht="47.25" x14ac:dyDescent="0.25">
      <c r="A20" s="796">
        <v>6</v>
      </c>
      <c r="B20" s="814">
        <v>41701</v>
      </c>
      <c r="C20" s="801" t="s">
        <v>317</v>
      </c>
      <c r="D20" s="801">
        <v>61</v>
      </c>
      <c r="E20" s="801" t="s">
        <v>1108</v>
      </c>
      <c r="F20" s="801"/>
      <c r="G20" s="801">
        <v>2</v>
      </c>
      <c r="H20" s="1315" t="s">
        <v>1079</v>
      </c>
      <c r="I20" s="801"/>
      <c r="J20" s="801" t="s">
        <v>240</v>
      </c>
      <c r="K20" s="801" t="s">
        <v>320</v>
      </c>
      <c r="L20" s="928">
        <v>205320</v>
      </c>
      <c r="M20" s="804">
        <v>10</v>
      </c>
      <c r="N20" s="892">
        <f>IF(M20=0,"N/A",+L20/M20)</f>
        <v>20532</v>
      </c>
      <c r="O20" s="1739">
        <f t="shared" ref="O20:O25" si="1">IF(M20=0,"N/A",+N20/12)</f>
        <v>1711</v>
      </c>
      <c r="P20" s="893">
        <v>3</v>
      </c>
      <c r="Q20" s="893">
        <v>1</v>
      </c>
      <c r="R20" s="892">
        <f>IF(M20=0,"N/A",+N20*P20+O20*Q20)</f>
        <v>63307</v>
      </c>
      <c r="S20" s="892">
        <f t="shared" si="0"/>
        <v>142013</v>
      </c>
      <c r="T20" s="912"/>
    </row>
    <row r="21" spans="1:20" ht="15.75" x14ac:dyDescent="0.25">
      <c r="A21" s="796">
        <v>7</v>
      </c>
      <c r="B21" s="814">
        <v>41562</v>
      </c>
      <c r="C21" s="801" t="s">
        <v>317</v>
      </c>
      <c r="D21" s="801">
        <v>61</v>
      </c>
      <c r="E21" s="801">
        <v>612</v>
      </c>
      <c r="F21" s="801"/>
      <c r="G21" s="801">
        <v>1</v>
      </c>
      <c r="H21" s="1315" t="s">
        <v>919</v>
      </c>
      <c r="I21" s="801"/>
      <c r="J21" s="801" t="s">
        <v>167</v>
      </c>
      <c r="K21" s="801" t="s">
        <v>320</v>
      </c>
      <c r="L21" s="815">
        <v>33446.99</v>
      </c>
      <c r="M21" s="804">
        <v>10</v>
      </c>
      <c r="N21" s="805">
        <f>IF(M21=0,"N/A",+L21/M21)</f>
        <v>3344.6989999999996</v>
      </c>
      <c r="O21" s="1639">
        <f t="shared" si="1"/>
        <v>278.72491666666662</v>
      </c>
      <c r="P21" s="806">
        <v>3</v>
      </c>
      <c r="Q21" s="806">
        <v>7</v>
      </c>
      <c r="R21" s="805">
        <f>IF(M21=0,"N/A",+N21*P21+O21*Q21)</f>
        <v>11985.171416666664</v>
      </c>
      <c r="S21" s="805">
        <f t="shared" si="0"/>
        <v>21461.818583333334</v>
      </c>
      <c r="T21" s="912"/>
    </row>
    <row r="22" spans="1:20" ht="31.5" x14ac:dyDescent="0.25">
      <c r="A22" s="796">
        <v>8</v>
      </c>
      <c r="B22" s="814">
        <v>40233</v>
      </c>
      <c r="C22" s="801" t="s">
        <v>317</v>
      </c>
      <c r="D22" s="801">
        <v>61</v>
      </c>
      <c r="E22" s="801">
        <v>617</v>
      </c>
      <c r="F22" s="801"/>
      <c r="G22" s="801">
        <v>1</v>
      </c>
      <c r="H22" s="1315" t="s">
        <v>570</v>
      </c>
      <c r="I22" s="801"/>
      <c r="J22" s="801"/>
      <c r="K22" s="801" t="s">
        <v>320</v>
      </c>
      <c r="L22" s="803">
        <v>13340</v>
      </c>
      <c r="M22" s="804">
        <v>5</v>
      </c>
      <c r="N22" s="906">
        <v>0</v>
      </c>
      <c r="O22" s="906">
        <f t="shared" si="1"/>
        <v>0</v>
      </c>
      <c r="P22" s="907">
        <v>5</v>
      </c>
      <c r="Q22" s="907"/>
      <c r="R22" s="906">
        <v>13340</v>
      </c>
      <c r="S22" s="906">
        <f t="shared" si="0"/>
        <v>0</v>
      </c>
      <c r="T22" s="912"/>
    </row>
    <row r="23" spans="1:20" ht="31.5" x14ac:dyDescent="0.25">
      <c r="A23" s="796">
        <v>9</v>
      </c>
      <c r="B23" s="814">
        <v>40233</v>
      </c>
      <c r="C23" s="801" t="s">
        <v>317</v>
      </c>
      <c r="D23" s="801">
        <v>61</v>
      </c>
      <c r="E23" s="801">
        <v>617</v>
      </c>
      <c r="F23" s="801"/>
      <c r="G23" s="801">
        <v>1</v>
      </c>
      <c r="H23" s="1315" t="s">
        <v>571</v>
      </c>
      <c r="I23" s="801"/>
      <c r="J23" s="929"/>
      <c r="K23" s="801" t="s">
        <v>320</v>
      </c>
      <c r="L23" s="815">
        <v>2784</v>
      </c>
      <c r="M23" s="804">
        <v>5</v>
      </c>
      <c r="N23" s="906">
        <v>0</v>
      </c>
      <c r="O23" s="906">
        <f t="shared" si="1"/>
        <v>0</v>
      </c>
      <c r="P23" s="907">
        <v>5</v>
      </c>
      <c r="Q23" s="907"/>
      <c r="R23" s="906">
        <v>2784</v>
      </c>
      <c r="S23" s="906">
        <f t="shared" si="0"/>
        <v>0</v>
      </c>
      <c r="T23" s="912"/>
    </row>
    <row r="24" spans="1:20" ht="31.5" x14ac:dyDescent="0.25">
      <c r="A24" s="796">
        <v>10</v>
      </c>
      <c r="B24" s="814">
        <v>40233</v>
      </c>
      <c r="C24" s="801" t="s">
        <v>317</v>
      </c>
      <c r="D24" s="801">
        <v>61</v>
      </c>
      <c r="E24" s="801">
        <v>617</v>
      </c>
      <c r="F24" s="801"/>
      <c r="G24" s="801">
        <v>1</v>
      </c>
      <c r="H24" s="1315" t="s">
        <v>572</v>
      </c>
      <c r="I24" s="801"/>
      <c r="J24" s="929"/>
      <c r="K24" s="801" t="s">
        <v>320</v>
      </c>
      <c r="L24" s="815">
        <v>67.28</v>
      </c>
      <c r="M24" s="804">
        <v>5</v>
      </c>
      <c r="N24" s="906">
        <v>0</v>
      </c>
      <c r="O24" s="906">
        <f t="shared" si="1"/>
        <v>0</v>
      </c>
      <c r="P24" s="907">
        <v>5</v>
      </c>
      <c r="Q24" s="907"/>
      <c r="R24" s="906">
        <v>67.28</v>
      </c>
      <c r="S24" s="906">
        <f t="shared" si="0"/>
        <v>0</v>
      </c>
      <c r="T24" s="912"/>
    </row>
    <row r="25" spans="1:20" ht="31.5" x14ac:dyDescent="0.25">
      <c r="A25" s="796">
        <v>11</v>
      </c>
      <c r="B25" s="814">
        <v>40233</v>
      </c>
      <c r="C25" s="801" t="s">
        <v>317</v>
      </c>
      <c r="D25" s="801">
        <v>61</v>
      </c>
      <c r="E25" s="801">
        <v>617</v>
      </c>
      <c r="F25" s="801"/>
      <c r="G25" s="801">
        <v>1</v>
      </c>
      <c r="H25" s="1315" t="s">
        <v>573</v>
      </c>
      <c r="I25" s="801"/>
      <c r="J25" s="801" t="s">
        <v>1069</v>
      </c>
      <c r="K25" s="801" t="s">
        <v>320</v>
      </c>
      <c r="L25" s="815">
        <v>153.12</v>
      </c>
      <c r="M25" s="804">
        <v>5</v>
      </c>
      <c r="N25" s="906">
        <v>0</v>
      </c>
      <c r="O25" s="906">
        <f t="shared" si="1"/>
        <v>0</v>
      </c>
      <c r="P25" s="907">
        <v>5</v>
      </c>
      <c r="Q25" s="907"/>
      <c r="R25" s="906">
        <v>153.12</v>
      </c>
      <c r="S25" s="906">
        <f t="shared" si="0"/>
        <v>0</v>
      </c>
      <c r="T25" s="912"/>
    </row>
    <row r="26" spans="1:20" ht="31.5" x14ac:dyDescent="0.25">
      <c r="A26" s="796">
        <v>12</v>
      </c>
      <c r="B26" s="814">
        <v>36889</v>
      </c>
      <c r="C26" s="801" t="s">
        <v>317</v>
      </c>
      <c r="D26" s="801">
        <v>61</v>
      </c>
      <c r="E26" s="801">
        <v>617</v>
      </c>
      <c r="F26" s="801"/>
      <c r="G26" s="801">
        <v>49</v>
      </c>
      <c r="H26" s="1315" t="s">
        <v>514</v>
      </c>
      <c r="I26" s="801"/>
      <c r="J26" s="801"/>
      <c r="K26" s="801" t="s">
        <v>320</v>
      </c>
      <c r="L26" s="928">
        <v>17818.36</v>
      </c>
      <c r="M26" s="804">
        <v>10</v>
      </c>
      <c r="N26" s="812"/>
      <c r="O26" s="812"/>
      <c r="P26" s="813">
        <v>10</v>
      </c>
      <c r="Q26" s="813"/>
      <c r="R26" s="812">
        <v>17818.36</v>
      </c>
      <c r="S26" s="812">
        <f t="shared" si="0"/>
        <v>0</v>
      </c>
      <c r="T26" s="912"/>
    </row>
    <row r="27" spans="1:20" ht="31.5" x14ac:dyDescent="0.25">
      <c r="A27" s="796">
        <v>13</v>
      </c>
      <c r="B27" s="814">
        <v>36889</v>
      </c>
      <c r="C27" s="801" t="s">
        <v>317</v>
      </c>
      <c r="D27" s="801">
        <v>61</v>
      </c>
      <c r="E27" s="801">
        <v>617</v>
      </c>
      <c r="F27" s="801"/>
      <c r="G27" s="801">
        <v>6</v>
      </c>
      <c r="H27" s="1315" t="s">
        <v>835</v>
      </c>
      <c r="I27" s="801"/>
      <c r="J27" s="801"/>
      <c r="K27" s="801" t="s">
        <v>1078</v>
      </c>
      <c r="L27" s="928">
        <v>2182.84</v>
      </c>
      <c r="M27" s="804">
        <v>10</v>
      </c>
      <c r="N27" s="812"/>
      <c r="O27" s="812"/>
      <c r="P27" s="813">
        <v>10</v>
      </c>
      <c r="Q27" s="813"/>
      <c r="R27" s="812">
        <v>2182.84</v>
      </c>
      <c r="S27" s="812">
        <f t="shared" si="0"/>
        <v>0</v>
      </c>
      <c r="T27" s="912"/>
    </row>
    <row r="28" spans="1:20" ht="31.5" x14ac:dyDescent="0.25">
      <c r="A28" s="796">
        <v>14</v>
      </c>
      <c r="B28" s="814">
        <v>41701</v>
      </c>
      <c r="C28" s="801" t="s">
        <v>317</v>
      </c>
      <c r="D28" s="801">
        <v>61</v>
      </c>
      <c r="E28" s="801" t="s">
        <v>1108</v>
      </c>
      <c r="F28" s="801"/>
      <c r="G28" s="801">
        <v>1</v>
      </c>
      <c r="H28" s="1315" t="s">
        <v>1077</v>
      </c>
      <c r="I28" s="801"/>
      <c r="J28" s="801" t="s">
        <v>240</v>
      </c>
      <c r="K28" s="801" t="s">
        <v>1579</v>
      </c>
      <c r="L28" s="928">
        <v>102660</v>
      </c>
      <c r="M28" s="804">
        <v>10</v>
      </c>
      <c r="N28" s="892">
        <f>IF(M28=0,"N/A",+L28/M28)</f>
        <v>10266</v>
      </c>
      <c r="O28" s="1739">
        <f>IF(M28=0,"N/A",+N28/12)</f>
        <v>855.5</v>
      </c>
      <c r="P28" s="893">
        <v>3</v>
      </c>
      <c r="Q28" s="893">
        <v>1</v>
      </c>
      <c r="R28" s="892">
        <f>IF(M28=0,"N/A",+N28*P28+O28*Q28)</f>
        <v>31653.5</v>
      </c>
      <c r="S28" s="892">
        <f t="shared" si="0"/>
        <v>71006.5</v>
      </c>
      <c r="T28" s="912"/>
    </row>
    <row r="29" spans="1:20" ht="15.75" hidden="1" x14ac:dyDescent="0.25">
      <c r="A29" s="796">
        <v>15</v>
      </c>
      <c r="B29" s="814">
        <v>36889</v>
      </c>
      <c r="C29" s="801" t="s">
        <v>317</v>
      </c>
      <c r="D29" s="801">
        <v>61</v>
      </c>
      <c r="E29" s="801">
        <v>617</v>
      </c>
      <c r="F29" s="801"/>
      <c r="G29" s="801">
        <v>1</v>
      </c>
      <c r="H29" s="1315" t="s">
        <v>323</v>
      </c>
      <c r="I29" s="801"/>
      <c r="J29" s="801"/>
      <c r="K29" s="801" t="s">
        <v>324</v>
      </c>
      <c r="L29" s="928">
        <v>20000</v>
      </c>
      <c r="M29" s="804">
        <v>10</v>
      </c>
      <c r="N29" s="812"/>
      <c r="O29" s="812"/>
      <c r="P29" s="813">
        <v>10</v>
      </c>
      <c r="Q29" s="813"/>
      <c r="R29" s="812">
        <v>20000</v>
      </c>
      <c r="S29" s="812">
        <f t="shared" si="0"/>
        <v>0</v>
      </c>
      <c r="T29" s="912">
        <f>SUM(R29:S29)</f>
        <v>20000</v>
      </c>
    </row>
    <row r="30" spans="1:20" ht="31.5" x14ac:dyDescent="0.25">
      <c r="A30" s="796">
        <v>16</v>
      </c>
      <c r="B30" s="814">
        <v>36889</v>
      </c>
      <c r="C30" s="801" t="s">
        <v>317</v>
      </c>
      <c r="D30" s="801">
        <v>61</v>
      </c>
      <c r="E30" s="801">
        <v>617</v>
      </c>
      <c r="F30" s="801">
        <v>126129</v>
      </c>
      <c r="G30" s="801">
        <v>1</v>
      </c>
      <c r="H30" s="1315" t="s">
        <v>908</v>
      </c>
      <c r="I30" s="801"/>
      <c r="J30" s="801"/>
      <c r="K30" s="801" t="s">
        <v>1579</v>
      </c>
      <c r="L30" s="928">
        <v>20000</v>
      </c>
      <c r="M30" s="804">
        <v>10</v>
      </c>
      <c r="N30" s="812"/>
      <c r="O30" s="812"/>
      <c r="P30" s="813">
        <v>10</v>
      </c>
      <c r="Q30" s="907"/>
      <c r="R30" s="812">
        <v>20000</v>
      </c>
      <c r="S30" s="812">
        <f t="shared" si="0"/>
        <v>0</v>
      </c>
      <c r="T30" s="912"/>
    </row>
    <row r="31" spans="1:20" ht="15.75" x14ac:dyDescent="0.25">
      <c r="A31" s="796">
        <v>17</v>
      </c>
      <c r="B31" s="814">
        <v>36889</v>
      </c>
      <c r="C31" s="801" t="s">
        <v>317</v>
      </c>
      <c r="D31" s="801">
        <v>61</v>
      </c>
      <c r="E31" s="801">
        <v>617</v>
      </c>
      <c r="F31" s="801">
        <v>126127</v>
      </c>
      <c r="G31" s="801">
        <v>2</v>
      </c>
      <c r="H31" s="1315" t="s">
        <v>323</v>
      </c>
      <c r="I31" s="801"/>
      <c r="J31" s="801"/>
      <c r="K31" s="801" t="s">
        <v>1579</v>
      </c>
      <c r="L31" s="928">
        <v>20000</v>
      </c>
      <c r="M31" s="804">
        <v>10</v>
      </c>
      <c r="N31" s="812"/>
      <c r="O31" s="812"/>
      <c r="P31" s="813">
        <v>10</v>
      </c>
      <c r="Q31" s="813"/>
      <c r="R31" s="812">
        <v>20000</v>
      </c>
      <c r="S31" s="812">
        <f t="shared" si="0"/>
        <v>0</v>
      </c>
      <c r="T31" s="912"/>
    </row>
    <row r="32" spans="1:20" ht="31.5" x14ac:dyDescent="0.25">
      <c r="A32" s="796">
        <v>18</v>
      </c>
      <c r="B32" s="814">
        <v>36889</v>
      </c>
      <c r="C32" s="801" t="s">
        <v>317</v>
      </c>
      <c r="D32" s="801">
        <v>61</v>
      </c>
      <c r="E32" s="801">
        <v>617</v>
      </c>
      <c r="F32" s="801">
        <v>126128</v>
      </c>
      <c r="G32" s="801">
        <v>1</v>
      </c>
      <c r="H32" s="1315" t="s">
        <v>908</v>
      </c>
      <c r="I32" s="801"/>
      <c r="J32" s="801"/>
      <c r="K32" s="801" t="s">
        <v>1580</v>
      </c>
      <c r="L32" s="928">
        <v>20000</v>
      </c>
      <c r="M32" s="804">
        <v>10</v>
      </c>
      <c r="N32" s="812"/>
      <c r="O32" s="812"/>
      <c r="P32" s="813">
        <v>10</v>
      </c>
      <c r="Q32" s="813"/>
      <c r="R32" s="812">
        <v>20000</v>
      </c>
      <c r="S32" s="812">
        <f t="shared" si="0"/>
        <v>0</v>
      </c>
      <c r="T32" s="912"/>
    </row>
    <row r="33" spans="1:20" ht="31.5" x14ac:dyDescent="0.25">
      <c r="A33" s="796">
        <v>19</v>
      </c>
      <c r="B33" s="814">
        <v>41701</v>
      </c>
      <c r="C33" s="801" t="s">
        <v>317</v>
      </c>
      <c r="D33" s="801">
        <v>61</v>
      </c>
      <c r="E33" s="801" t="s">
        <v>1108</v>
      </c>
      <c r="F33" s="801"/>
      <c r="G33" s="801">
        <v>1</v>
      </c>
      <c r="H33" s="1315" t="s">
        <v>1593</v>
      </c>
      <c r="I33" s="801"/>
      <c r="J33" s="801" t="s">
        <v>240</v>
      </c>
      <c r="K33" s="801" t="s">
        <v>1580</v>
      </c>
      <c r="L33" s="928">
        <v>102660</v>
      </c>
      <c r="M33" s="804">
        <v>10</v>
      </c>
      <c r="N33" s="892">
        <f>IF(M33=0,"N/A",+L33/M33)</f>
        <v>10266</v>
      </c>
      <c r="O33" s="1739">
        <f>IF(M33=0,"N/A",+N33/12)</f>
        <v>855.5</v>
      </c>
      <c r="P33" s="893">
        <v>3</v>
      </c>
      <c r="Q33" s="893">
        <v>1</v>
      </c>
      <c r="R33" s="892">
        <f>IF(M33=0,"N/A",+N33*P33+O33*Q33)</f>
        <v>31653.5</v>
      </c>
      <c r="S33" s="892">
        <f t="shared" si="0"/>
        <v>71006.5</v>
      </c>
      <c r="T33" s="912"/>
    </row>
    <row r="34" spans="1:20" ht="15.75" x14ac:dyDescent="0.25">
      <c r="A34" s="796">
        <v>20</v>
      </c>
      <c r="B34" s="814">
        <v>36889</v>
      </c>
      <c r="C34" s="801" t="s">
        <v>317</v>
      </c>
      <c r="D34" s="801">
        <v>61</v>
      </c>
      <c r="E34" s="801">
        <v>617</v>
      </c>
      <c r="F34" s="801">
        <v>126131</v>
      </c>
      <c r="G34" s="801">
        <v>1</v>
      </c>
      <c r="H34" s="1315" t="s">
        <v>230</v>
      </c>
      <c r="I34" s="801"/>
      <c r="J34" s="801"/>
      <c r="K34" s="801" t="s">
        <v>1580</v>
      </c>
      <c r="L34" s="928">
        <v>5000</v>
      </c>
      <c r="M34" s="804">
        <v>10</v>
      </c>
      <c r="N34" s="812"/>
      <c r="O34" s="812"/>
      <c r="P34" s="813">
        <v>10</v>
      </c>
      <c r="Q34" s="813"/>
      <c r="R34" s="812">
        <v>5000</v>
      </c>
      <c r="S34" s="812">
        <f t="shared" si="0"/>
        <v>0</v>
      </c>
      <c r="T34" s="912"/>
    </row>
    <row r="35" spans="1:20" ht="15.75" x14ac:dyDescent="0.25">
      <c r="A35" s="796">
        <v>21</v>
      </c>
      <c r="B35" s="814">
        <v>36889</v>
      </c>
      <c r="C35" s="801" t="s">
        <v>317</v>
      </c>
      <c r="D35" s="801">
        <v>61</v>
      </c>
      <c r="E35" s="801">
        <v>617</v>
      </c>
      <c r="F35" s="801">
        <v>126132</v>
      </c>
      <c r="G35" s="801">
        <v>1</v>
      </c>
      <c r="H35" s="1315" t="s">
        <v>109</v>
      </c>
      <c r="I35" s="801"/>
      <c r="J35" s="801"/>
      <c r="K35" s="801" t="s">
        <v>1580</v>
      </c>
      <c r="L35" s="928">
        <v>3800</v>
      </c>
      <c r="M35" s="804">
        <v>10</v>
      </c>
      <c r="N35" s="812"/>
      <c r="O35" s="812"/>
      <c r="P35" s="813">
        <v>10</v>
      </c>
      <c r="Q35" s="813"/>
      <c r="R35" s="812">
        <v>3800</v>
      </c>
      <c r="S35" s="812">
        <f t="shared" si="0"/>
        <v>0</v>
      </c>
      <c r="T35" s="912"/>
    </row>
    <row r="36" spans="1:20" ht="15.75" x14ac:dyDescent="0.25">
      <c r="A36" s="796">
        <v>22</v>
      </c>
      <c r="B36" s="814">
        <v>36889</v>
      </c>
      <c r="C36" s="801" t="s">
        <v>317</v>
      </c>
      <c r="D36" s="801">
        <v>61</v>
      </c>
      <c r="E36" s="801">
        <v>617</v>
      </c>
      <c r="F36" s="801">
        <v>126137</v>
      </c>
      <c r="G36" s="801">
        <v>1</v>
      </c>
      <c r="H36" s="1315" t="s">
        <v>230</v>
      </c>
      <c r="I36" s="801"/>
      <c r="J36" s="801"/>
      <c r="K36" s="801" t="s">
        <v>1580</v>
      </c>
      <c r="L36" s="928">
        <v>3800</v>
      </c>
      <c r="M36" s="804">
        <v>10</v>
      </c>
      <c r="N36" s="812"/>
      <c r="O36" s="812"/>
      <c r="P36" s="813">
        <v>10</v>
      </c>
      <c r="Q36" s="813"/>
      <c r="R36" s="812">
        <v>3800</v>
      </c>
      <c r="S36" s="812">
        <f t="shared" si="0"/>
        <v>0</v>
      </c>
      <c r="T36" s="912"/>
    </row>
    <row r="37" spans="1:20" ht="15.75" x14ac:dyDescent="0.25">
      <c r="A37" s="796">
        <v>23</v>
      </c>
      <c r="B37" s="814">
        <v>36889</v>
      </c>
      <c r="C37" s="801" t="s">
        <v>317</v>
      </c>
      <c r="D37" s="801">
        <v>61</v>
      </c>
      <c r="E37" s="801">
        <v>617</v>
      </c>
      <c r="F37" s="801"/>
      <c r="G37" s="801">
        <v>1</v>
      </c>
      <c r="H37" s="1315" t="s">
        <v>109</v>
      </c>
      <c r="I37" s="801"/>
      <c r="J37" s="801"/>
      <c r="K37" s="801" t="s">
        <v>1581</v>
      </c>
      <c r="L37" s="928">
        <v>20000</v>
      </c>
      <c r="M37" s="804">
        <v>10</v>
      </c>
      <c r="N37" s="812"/>
      <c r="O37" s="812"/>
      <c r="P37" s="813">
        <v>10</v>
      </c>
      <c r="Q37" s="813"/>
      <c r="R37" s="812">
        <v>20000</v>
      </c>
      <c r="S37" s="812">
        <f t="shared" si="0"/>
        <v>0</v>
      </c>
      <c r="T37" s="912"/>
    </row>
    <row r="38" spans="1:20" ht="31.5" x14ac:dyDescent="0.25">
      <c r="A38" s="796">
        <v>24</v>
      </c>
      <c r="B38" s="814">
        <v>41701</v>
      </c>
      <c r="C38" s="801" t="s">
        <v>317</v>
      </c>
      <c r="D38" s="801">
        <v>61</v>
      </c>
      <c r="E38" s="801" t="s">
        <v>1108</v>
      </c>
      <c r="F38" s="801"/>
      <c r="G38" s="801">
        <v>1</v>
      </c>
      <c r="H38" s="1315" t="s">
        <v>1077</v>
      </c>
      <c r="I38" s="801"/>
      <c r="J38" s="801" t="s">
        <v>240</v>
      </c>
      <c r="K38" s="801" t="s">
        <v>1581</v>
      </c>
      <c r="L38" s="928">
        <v>102660</v>
      </c>
      <c r="M38" s="804">
        <v>10</v>
      </c>
      <c r="N38" s="892">
        <f>IF(M38=0,"N/A",+L38/M38)</f>
        <v>10266</v>
      </c>
      <c r="O38" s="1739">
        <f>IF(M38=0,"N/A",+N38/12)</f>
        <v>855.5</v>
      </c>
      <c r="P38" s="893">
        <v>3</v>
      </c>
      <c r="Q38" s="893">
        <v>1</v>
      </c>
      <c r="R38" s="892">
        <f>IF(M38=0,"N/A",+N38*P38+O38*Q38)</f>
        <v>31653.5</v>
      </c>
      <c r="S38" s="892">
        <f t="shared" si="0"/>
        <v>71006.5</v>
      </c>
      <c r="T38" s="912"/>
    </row>
    <row r="39" spans="1:20" ht="15.75" x14ac:dyDescent="0.25">
      <c r="A39" s="796">
        <v>25</v>
      </c>
      <c r="B39" s="814">
        <v>36889</v>
      </c>
      <c r="C39" s="801" t="s">
        <v>317</v>
      </c>
      <c r="D39" s="801">
        <v>61</v>
      </c>
      <c r="E39" s="801">
        <v>617</v>
      </c>
      <c r="F39" s="801">
        <v>126134</v>
      </c>
      <c r="G39" s="801">
        <v>1</v>
      </c>
      <c r="H39" s="1315" t="s">
        <v>230</v>
      </c>
      <c r="I39" s="801"/>
      <c r="J39" s="801"/>
      <c r="K39" s="801" t="s">
        <v>1581</v>
      </c>
      <c r="L39" s="928">
        <v>3800</v>
      </c>
      <c r="M39" s="804">
        <v>10</v>
      </c>
      <c r="N39" s="812"/>
      <c r="O39" s="812"/>
      <c r="P39" s="813">
        <v>10</v>
      </c>
      <c r="Q39" s="813"/>
      <c r="R39" s="812">
        <v>3800</v>
      </c>
      <c r="S39" s="812">
        <f t="shared" si="0"/>
        <v>0</v>
      </c>
      <c r="T39" s="912"/>
    </row>
    <row r="40" spans="1:20" ht="15.75" x14ac:dyDescent="0.25">
      <c r="A40" s="796">
        <v>26</v>
      </c>
      <c r="B40" s="814">
        <v>36889</v>
      </c>
      <c r="C40" s="801" t="s">
        <v>317</v>
      </c>
      <c r="D40" s="801">
        <v>61</v>
      </c>
      <c r="E40" s="801">
        <v>617</v>
      </c>
      <c r="F40" s="801">
        <v>126135</v>
      </c>
      <c r="G40" s="801">
        <v>1</v>
      </c>
      <c r="H40" s="1315" t="s">
        <v>230</v>
      </c>
      <c r="I40" s="801"/>
      <c r="J40" s="801"/>
      <c r="K40" s="801" t="s">
        <v>1581</v>
      </c>
      <c r="L40" s="928">
        <v>400</v>
      </c>
      <c r="M40" s="804">
        <v>10</v>
      </c>
      <c r="N40" s="812"/>
      <c r="O40" s="812"/>
      <c r="P40" s="813">
        <v>10</v>
      </c>
      <c r="Q40" s="813"/>
      <c r="R40" s="812">
        <v>400</v>
      </c>
      <c r="S40" s="812">
        <f t="shared" si="0"/>
        <v>0</v>
      </c>
      <c r="T40" s="912"/>
    </row>
    <row r="41" spans="1:20" ht="15.75" x14ac:dyDescent="0.25">
      <c r="A41" s="796">
        <v>27</v>
      </c>
      <c r="B41" s="814">
        <v>36889</v>
      </c>
      <c r="C41" s="801" t="s">
        <v>317</v>
      </c>
      <c r="D41" s="801">
        <v>61</v>
      </c>
      <c r="E41" s="801">
        <v>617</v>
      </c>
      <c r="F41" s="801">
        <v>126139</v>
      </c>
      <c r="G41" s="801">
        <v>1</v>
      </c>
      <c r="H41" s="1315" t="s">
        <v>109</v>
      </c>
      <c r="I41" s="801"/>
      <c r="J41" s="801"/>
      <c r="K41" s="801" t="s">
        <v>1581</v>
      </c>
      <c r="L41" s="928">
        <v>5000</v>
      </c>
      <c r="M41" s="804">
        <v>10</v>
      </c>
      <c r="N41" s="812"/>
      <c r="O41" s="812"/>
      <c r="P41" s="813">
        <v>10</v>
      </c>
      <c r="Q41" s="813"/>
      <c r="R41" s="812">
        <v>5000</v>
      </c>
      <c r="S41" s="812">
        <f t="shared" si="0"/>
        <v>0</v>
      </c>
      <c r="T41" s="912"/>
    </row>
    <row r="42" spans="1:20" ht="15.75" x14ac:dyDescent="0.25">
      <c r="A42" s="796">
        <v>28</v>
      </c>
      <c r="B42" s="814">
        <v>36889</v>
      </c>
      <c r="C42" s="801" t="s">
        <v>317</v>
      </c>
      <c r="D42" s="801">
        <v>61</v>
      </c>
      <c r="E42" s="801">
        <v>617</v>
      </c>
      <c r="F42" s="801">
        <v>126140</v>
      </c>
      <c r="G42" s="801">
        <v>1</v>
      </c>
      <c r="H42" s="1315" t="s">
        <v>109</v>
      </c>
      <c r="I42" s="801"/>
      <c r="J42" s="801" t="s">
        <v>886</v>
      </c>
      <c r="K42" s="801" t="s">
        <v>1582</v>
      </c>
      <c r="L42" s="928">
        <v>3200</v>
      </c>
      <c r="M42" s="804">
        <v>10</v>
      </c>
      <c r="N42" s="812"/>
      <c r="O42" s="812"/>
      <c r="P42" s="813">
        <v>10</v>
      </c>
      <c r="Q42" s="813"/>
      <c r="R42" s="812">
        <v>3200</v>
      </c>
      <c r="S42" s="812">
        <f t="shared" si="0"/>
        <v>0</v>
      </c>
      <c r="T42" s="912"/>
    </row>
    <row r="43" spans="1:20" ht="15.75" x14ac:dyDescent="0.25">
      <c r="A43" s="796">
        <v>29</v>
      </c>
      <c r="B43" s="814">
        <v>41358</v>
      </c>
      <c r="C43" s="801" t="s">
        <v>317</v>
      </c>
      <c r="D43" s="801">
        <v>61</v>
      </c>
      <c r="E43" s="801">
        <v>617</v>
      </c>
      <c r="F43" s="801"/>
      <c r="G43" s="801">
        <v>1</v>
      </c>
      <c r="H43" s="1315" t="s">
        <v>1141</v>
      </c>
      <c r="I43" s="801"/>
      <c r="J43" s="801"/>
      <c r="K43" s="801" t="s">
        <v>1582</v>
      </c>
      <c r="L43" s="815">
        <v>72000</v>
      </c>
      <c r="M43" s="804">
        <v>10</v>
      </c>
      <c r="N43" s="805">
        <f>IF(M43=0,"N/A",+L43/M43)</f>
        <v>7200</v>
      </c>
      <c r="O43" s="1639">
        <f>IF(M43=0,"N/A",+N43/12)</f>
        <v>600</v>
      </c>
      <c r="P43" s="806">
        <v>4</v>
      </c>
      <c r="Q43" s="806">
        <v>1</v>
      </c>
      <c r="R43" s="805">
        <f>IF(M43=0,"N/A",+N43*P43+O43*Q43)</f>
        <v>29400</v>
      </c>
      <c r="S43" s="805">
        <f t="shared" si="0"/>
        <v>42600</v>
      </c>
      <c r="T43" s="912"/>
    </row>
    <row r="44" spans="1:20" ht="15.75" x14ac:dyDescent="0.25">
      <c r="A44" s="796">
        <v>30</v>
      </c>
      <c r="B44" s="814">
        <v>36889</v>
      </c>
      <c r="C44" s="801" t="s">
        <v>317</v>
      </c>
      <c r="D44" s="801">
        <v>61</v>
      </c>
      <c r="E44" s="801">
        <v>617</v>
      </c>
      <c r="F44" s="801">
        <v>126134</v>
      </c>
      <c r="G44" s="801">
        <v>1</v>
      </c>
      <c r="H44" s="1315" t="s">
        <v>230</v>
      </c>
      <c r="I44" s="801"/>
      <c r="J44" s="801"/>
      <c r="K44" s="801" t="s">
        <v>1583</v>
      </c>
      <c r="L44" s="928">
        <v>5100</v>
      </c>
      <c r="M44" s="804">
        <v>10</v>
      </c>
      <c r="N44" s="812"/>
      <c r="O44" s="812"/>
      <c r="P44" s="813">
        <v>10</v>
      </c>
      <c r="Q44" s="813"/>
      <c r="R44" s="812">
        <v>5100</v>
      </c>
      <c r="S44" s="812">
        <f t="shared" si="0"/>
        <v>0</v>
      </c>
      <c r="T44" s="912"/>
    </row>
    <row r="45" spans="1:20" ht="15.75" x14ac:dyDescent="0.25">
      <c r="A45" s="796">
        <v>31</v>
      </c>
      <c r="B45" s="814">
        <v>36889</v>
      </c>
      <c r="C45" s="801" t="s">
        <v>317</v>
      </c>
      <c r="D45" s="801">
        <v>61</v>
      </c>
      <c r="E45" s="801">
        <v>617</v>
      </c>
      <c r="F45" s="801">
        <v>126145</v>
      </c>
      <c r="G45" s="801">
        <v>1</v>
      </c>
      <c r="H45" s="1315" t="s">
        <v>109</v>
      </c>
      <c r="I45" s="801"/>
      <c r="J45" s="801"/>
      <c r="K45" s="801" t="s">
        <v>1582</v>
      </c>
      <c r="L45" s="928">
        <v>5100</v>
      </c>
      <c r="M45" s="804">
        <v>10</v>
      </c>
      <c r="N45" s="812"/>
      <c r="O45" s="812"/>
      <c r="P45" s="813">
        <v>10</v>
      </c>
      <c r="Q45" s="813"/>
      <c r="R45" s="812">
        <v>5100</v>
      </c>
      <c r="S45" s="812">
        <f t="shared" si="0"/>
        <v>0</v>
      </c>
      <c r="T45" s="912"/>
    </row>
    <row r="46" spans="1:20" ht="15.75" x14ac:dyDescent="0.25">
      <c r="A46" s="796">
        <v>32</v>
      </c>
      <c r="B46" s="814">
        <v>36889</v>
      </c>
      <c r="C46" s="801" t="s">
        <v>317</v>
      </c>
      <c r="D46" s="801">
        <v>61</v>
      </c>
      <c r="E46" s="801">
        <v>617</v>
      </c>
      <c r="F46" s="801"/>
      <c r="G46" s="801">
        <v>1</v>
      </c>
      <c r="H46" s="1315" t="s">
        <v>230</v>
      </c>
      <c r="I46" s="801"/>
      <c r="J46" s="801" t="s">
        <v>240</v>
      </c>
      <c r="K46" s="801" t="s">
        <v>1582</v>
      </c>
      <c r="L46" s="928">
        <v>3800</v>
      </c>
      <c r="M46" s="804">
        <v>10</v>
      </c>
      <c r="N46" s="812"/>
      <c r="O46" s="812"/>
      <c r="P46" s="813">
        <v>10</v>
      </c>
      <c r="Q46" s="813"/>
      <c r="R46" s="812">
        <v>3800</v>
      </c>
      <c r="S46" s="812">
        <f t="shared" si="0"/>
        <v>0</v>
      </c>
      <c r="T46" s="912"/>
    </row>
    <row r="47" spans="1:20" s="1271" customFormat="1" ht="31.5" x14ac:dyDescent="0.25">
      <c r="A47" s="796">
        <v>33</v>
      </c>
      <c r="B47" s="1331">
        <v>41701</v>
      </c>
      <c r="C47" s="1313" t="s">
        <v>317</v>
      </c>
      <c r="D47" s="1313">
        <v>61</v>
      </c>
      <c r="E47" s="1313" t="s">
        <v>1108</v>
      </c>
      <c r="F47" s="1313"/>
      <c r="G47" s="1313">
        <v>1</v>
      </c>
      <c r="H47" s="1315" t="s">
        <v>1077</v>
      </c>
      <c r="I47" s="1313"/>
      <c r="J47" s="1313" t="s">
        <v>322</v>
      </c>
      <c r="K47" s="1313" t="s">
        <v>1584</v>
      </c>
      <c r="L47" s="1463">
        <v>102660</v>
      </c>
      <c r="M47" s="1318">
        <v>10</v>
      </c>
      <c r="N47" s="1430">
        <f>IF(M47=0,"N/A",+L47/M47)</f>
        <v>10266</v>
      </c>
      <c r="O47" s="1702">
        <f>IF(M47=0,"N/A",+N47/12)</f>
        <v>855.5</v>
      </c>
      <c r="P47" s="1431">
        <v>3</v>
      </c>
      <c r="Q47" s="1431">
        <v>1</v>
      </c>
      <c r="R47" s="1430">
        <f>IF(M47=0,"N/A",+N47*P47+O47*Q47)</f>
        <v>31653.5</v>
      </c>
      <c r="S47" s="1430">
        <f t="shared" ref="S47:S78" si="2">IF(M47=0,"N/A",+L47-R47)</f>
        <v>71006.5</v>
      </c>
      <c r="T47" s="1464"/>
    </row>
    <row r="48" spans="1:20" ht="15.75" x14ac:dyDescent="0.25">
      <c r="A48" s="796">
        <v>34</v>
      </c>
      <c r="B48" s="814">
        <v>36889</v>
      </c>
      <c r="C48" s="801" t="s">
        <v>317</v>
      </c>
      <c r="D48" s="801">
        <v>61</v>
      </c>
      <c r="E48" s="801">
        <v>617</v>
      </c>
      <c r="F48" s="801">
        <v>126123</v>
      </c>
      <c r="G48" s="801">
        <v>1</v>
      </c>
      <c r="H48" s="1315" t="s">
        <v>23</v>
      </c>
      <c r="I48" s="801"/>
      <c r="J48" s="801" t="s">
        <v>19</v>
      </c>
      <c r="K48" s="801" t="s">
        <v>1585</v>
      </c>
      <c r="L48" s="928">
        <v>950</v>
      </c>
      <c r="M48" s="804">
        <v>10</v>
      </c>
      <c r="N48" s="812"/>
      <c r="O48" s="812"/>
      <c r="P48" s="813">
        <v>10</v>
      </c>
      <c r="Q48" s="813"/>
      <c r="R48" s="812">
        <v>950</v>
      </c>
      <c r="S48" s="812">
        <f t="shared" si="2"/>
        <v>0</v>
      </c>
      <c r="T48" s="912"/>
    </row>
    <row r="49" spans="1:20" ht="15.75" x14ac:dyDescent="0.25">
      <c r="A49" s="796">
        <v>35</v>
      </c>
      <c r="B49" s="814">
        <v>36889</v>
      </c>
      <c r="C49" s="801" t="s">
        <v>317</v>
      </c>
      <c r="D49" s="801">
        <v>61</v>
      </c>
      <c r="E49" s="801">
        <v>617</v>
      </c>
      <c r="F49" s="801">
        <v>126106</v>
      </c>
      <c r="G49" s="801">
        <v>1</v>
      </c>
      <c r="H49" s="1315" t="s">
        <v>329</v>
      </c>
      <c r="I49" s="801"/>
      <c r="J49" s="801"/>
      <c r="K49" s="801" t="s">
        <v>1584</v>
      </c>
      <c r="L49" s="928">
        <v>6960</v>
      </c>
      <c r="M49" s="804">
        <v>10</v>
      </c>
      <c r="N49" s="812"/>
      <c r="O49" s="812"/>
      <c r="P49" s="813">
        <v>10</v>
      </c>
      <c r="Q49" s="813"/>
      <c r="R49" s="812">
        <v>6960</v>
      </c>
      <c r="S49" s="812">
        <f t="shared" si="2"/>
        <v>0</v>
      </c>
      <c r="T49" s="912"/>
    </row>
    <row r="50" spans="1:20" ht="15.75" x14ac:dyDescent="0.25">
      <c r="A50" s="796">
        <v>36</v>
      </c>
      <c r="B50" s="814">
        <v>36889</v>
      </c>
      <c r="C50" s="801" t="s">
        <v>317</v>
      </c>
      <c r="D50" s="801">
        <v>61</v>
      </c>
      <c r="E50" s="801">
        <v>617</v>
      </c>
      <c r="F50" s="801"/>
      <c r="G50" s="801">
        <v>1</v>
      </c>
      <c r="H50" s="1315" t="s">
        <v>331</v>
      </c>
      <c r="I50" s="801"/>
      <c r="J50" s="801" t="s">
        <v>122</v>
      </c>
      <c r="K50" s="801" t="s">
        <v>1584</v>
      </c>
      <c r="L50" s="928">
        <v>1100</v>
      </c>
      <c r="M50" s="804">
        <v>10</v>
      </c>
      <c r="N50" s="812"/>
      <c r="O50" s="812"/>
      <c r="P50" s="813">
        <v>10</v>
      </c>
      <c r="Q50" s="813"/>
      <c r="R50" s="812">
        <v>1100</v>
      </c>
      <c r="S50" s="812">
        <f t="shared" si="2"/>
        <v>0</v>
      </c>
      <c r="T50" s="912"/>
    </row>
    <row r="51" spans="1:20" ht="15.75" x14ac:dyDescent="0.25">
      <c r="A51" s="796">
        <v>37</v>
      </c>
      <c r="B51" s="814">
        <v>36889</v>
      </c>
      <c r="C51" s="801" t="s">
        <v>317</v>
      </c>
      <c r="D51" s="801">
        <v>61</v>
      </c>
      <c r="E51" s="801">
        <v>617</v>
      </c>
      <c r="F51" s="801"/>
      <c r="G51" s="801">
        <v>1</v>
      </c>
      <c r="H51" s="1315" t="s">
        <v>177</v>
      </c>
      <c r="I51" s="801"/>
      <c r="J51" s="801"/>
      <c r="K51" s="801" t="s">
        <v>1584</v>
      </c>
      <c r="L51" s="928">
        <v>1300</v>
      </c>
      <c r="M51" s="804">
        <v>10</v>
      </c>
      <c r="N51" s="812"/>
      <c r="O51" s="812"/>
      <c r="P51" s="813">
        <v>10</v>
      </c>
      <c r="Q51" s="813"/>
      <c r="R51" s="812">
        <v>1300</v>
      </c>
      <c r="S51" s="812">
        <f t="shared" si="2"/>
        <v>0</v>
      </c>
      <c r="T51" s="912"/>
    </row>
    <row r="52" spans="1:20" ht="15.75" x14ac:dyDescent="0.25">
      <c r="A52" s="796">
        <v>38</v>
      </c>
      <c r="B52" s="814">
        <v>36889</v>
      </c>
      <c r="C52" s="801" t="s">
        <v>317</v>
      </c>
      <c r="D52" s="801">
        <v>61</v>
      </c>
      <c r="E52" s="801">
        <v>617</v>
      </c>
      <c r="F52" s="801">
        <v>126108</v>
      </c>
      <c r="G52" s="801">
        <v>1</v>
      </c>
      <c r="H52" s="1315" t="s">
        <v>39</v>
      </c>
      <c r="I52" s="801"/>
      <c r="J52" s="801"/>
      <c r="K52" s="801" t="s">
        <v>1584</v>
      </c>
      <c r="L52" s="803">
        <v>2177.29</v>
      </c>
      <c r="M52" s="804">
        <v>10</v>
      </c>
      <c r="N52" s="812"/>
      <c r="O52" s="812"/>
      <c r="P52" s="813">
        <v>10</v>
      </c>
      <c r="Q52" s="813"/>
      <c r="R52" s="812">
        <v>2177.29</v>
      </c>
      <c r="S52" s="812">
        <f t="shared" si="2"/>
        <v>0</v>
      </c>
      <c r="T52" s="912"/>
    </row>
    <row r="53" spans="1:20" ht="15.75" x14ac:dyDescent="0.25">
      <c r="A53" s="796">
        <v>39</v>
      </c>
      <c r="B53" s="814">
        <v>36889</v>
      </c>
      <c r="C53" s="801" t="s">
        <v>317</v>
      </c>
      <c r="D53" s="801">
        <v>61</v>
      </c>
      <c r="E53" s="801">
        <v>617</v>
      </c>
      <c r="F53" s="801">
        <v>3486</v>
      </c>
      <c r="G53" s="801">
        <v>1</v>
      </c>
      <c r="H53" s="1315" t="s">
        <v>332</v>
      </c>
      <c r="I53" s="801"/>
      <c r="J53" s="801"/>
      <c r="K53" s="801" t="s">
        <v>1584</v>
      </c>
      <c r="L53" s="928">
        <v>850</v>
      </c>
      <c r="M53" s="804">
        <v>10</v>
      </c>
      <c r="N53" s="812"/>
      <c r="O53" s="812"/>
      <c r="P53" s="813">
        <v>10</v>
      </c>
      <c r="Q53" s="813"/>
      <c r="R53" s="812">
        <v>850</v>
      </c>
      <c r="S53" s="812">
        <f t="shared" si="2"/>
        <v>0</v>
      </c>
      <c r="T53" s="912"/>
    </row>
    <row r="54" spans="1:20" ht="31.5" x14ac:dyDescent="0.25">
      <c r="A54" s="796">
        <v>40</v>
      </c>
      <c r="B54" s="814">
        <v>36889</v>
      </c>
      <c r="C54" s="801" t="s">
        <v>317</v>
      </c>
      <c r="D54" s="801">
        <v>61</v>
      </c>
      <c r="E54" s="801">
        <v>617</v>
      </c>
      <c r="F54" s="801"/>
      <c r="G54" s="801">
        <v>6</v>
      </c>
      <c r="H54" s="1315" t="s">
        <v>515</v>
      </c>
      <c r="I54" s="801"/>
      <c r="J54" s="801"/>
      <c r="K54" s="801" t="s">
        <v>1584</v>
      </c>
      <c r="L54" s="928">
        <v>2400</v>
      </c>
      <c r="M54" s="804">
        <v>10</v>
      </c>
      <c r="N54" s="812"/>
      <c r="O54" s="812"/>
      <c r="P54" s="813">
        <v>10</v>
      </c>
      <c r="Q54" s="813"/>
      <c r="R54" s="812">
        <v>2400</v>
      </c>
      <c r="S54" s="812">
        <f t="shared" si="2"/>
        <v>0</v>
      </c>
      <c r="T54" s="912"/>
    </row>
    <row r="55" spans="1:20" ht="15.75" x14ac:dyDescent="0.25">
      <c r="A55" s="796">
        <v>41</v>
      </c>
      <c r="B55" s="814">
        <v>36889</v>
      </c>
      <c r="C55" s="801" t="s">
        <v>317</v>
      </c>
      <c r="D55" s="801">
        <v>61</v>
      </c>
      <c r="E55" s="801">
        <v>617</v>
      </c>
      <c r="F55" s="801">
        <v>126110</v>
      </c>
      <c r="G55" s="801">
        <v>1</v>
      </c>
      <c r="H55" s="1315" t="s">
        <v>836</v>
      </c>
      <c r="I55" s="801"/>
      <c r="J55" s="801"/>
      <c r="K55" s="801" t="s">
        <v>1584</v>
      </c>
      <c r="L55" s="928">
        <v>1200</v>
      </c>
      <c r="M55" s="804">
        <v>10</v>
      </c>
      <c r="N55" s="812"/>
      <c r="O55" s="812"/>
      <c r="P55" s="813">
        <v>10</v>
      </c>
      <c r="Q55" s="813"/>
      <c r="R55" s="812">
        <v>1200</v>
      </c>
      <c r="S55" s="812">
        <f t="shared" si="2"/>
        <v>0</v>
      </c>
      <c r="T55" s="912"/>
    </row>
    <row r="56" spans="1:20" ht="31.5" x14ac:dyDescent="0.25">
      <c r="A56" s="796">
        <v>42</v>
      </c>
      <c r="B56" s="814">
        <v>36889</v>
      </c>
      <c r="C56" s="801" t="s">
        <v>317</v>
      </c>
      <c r="D56" s="801">
        <v>61</v>
      </c>
      <c r="E56" s="801">
        <v>617</v>
      </c>
      <c r="F56" s="801"/>
      <c r="G56" s="801">
        <v>1</v>
      </c>
      <c r="H56" s="1315" t="s">
        <v>333</v>
      </c>
      <c r="I56" s="801"/>
      <c r="J56" s="801" t="s">
        <v>19</v>
      </c>
      <c r="K56" s="801" t="s">
        <v>1584</v>
      </c>
      <c r="L56" s="928">
        <v>2000</v>
      </c>
      <c r="M56" s="804">
        <v>10</v>
      </c>
      <c r="N56" s="812"/>
      <c r="O56" s="812"/>
      <c r="P56" s="813">
        <v>10</v>
      </c>
      <c r="Q56" s="813"/>
      <c r="R56" s="812">
        <v>2000</v>
      </c>
      <c r="S56" s="812">
        <f t="shared" si="2"/>
        <v>0</v>
      </c>
      <c r="T56" s="912"/>
    </row>
    <row r="57" spans="1:20" ht="15.75" x14ac:dyDescent="0.25">
      <c r="A57" s="796">
        <v>43</v>
      </c>
      <c r="B57" s="930">
        <v>38013</v>
      </c>
      <c r="C57" s="863" t="s">
        <v>317</v>
      </c>
      <c r="D57" s="863">
        <v>61</v>
      </c>
      <c r="E57" s="863">
        <v>617</v>
      </c>
      <c r="F57" s="863">
        <v>126032</v>
      </c>
      <c r="G57" s="863">
        <v>1</v>
      </c>
      <c r="H57" s="1468" t="s">
        <v>158</v>
      </c>
      <c r="I57" s="863"/>
      <c r="J57" s="1039"/>
      <c r="K57" s="863" t="s">
        <v>1584</v>
      </c>
      <c r="L57" s="903">
        <v>4714.9399999999996</v>
      </c>
      <c r="M57" s="865">
        <v>10</v>
      </c>
      <c r="N57" s="1040"/>
      <c r="O57" s="1040"/>
      <c r="P57" s="1041">
        <v>10</v>
      </c>
      <c r="Q57" s="1041"/>
      <c r="R57" s="1040">
        <v>4714.9399999999996</v>
      </c>
      <c r="S57" s="1040">
        <f t="shared" si="2"/>
        <v>0</v>
      </c>
      <c r="T57" s="912"/>
    </row>
    <row r="58" spans="1:20" ht="15.75" x14ac:dyDescent="0.25">
      <c r="A58" s="796">
        <v>44</v>
      </c>
      <c r="B58" s="800">
        <v>40008</v>
      </c>
      <c r="C58" s="801">
        <v>9</v>
      </c>
      <c r="D58" s="801">
        <v>61</v>
      </c>
      <c r="E58" s="801">
        <v>617</v>
      </c>
      <c r="F58" s="1042"/>
      <c r="G58" s="797">
        <v>1</v>
      </c>
      <c r="H58" s="1469" t="s">
        <v>404</v>
      </c>
      <c r="I58" s="895"/>
      <c r="J58" s="797" t="s">
        <v>19</v>
      </c>
      <c r="K58" s="801" t="s">
        <v>307</v>
      </c>
      <c r="L58" s="803">
        <v>3795.02</v>
      </c>
      <c r="M58" s="804">
        <v>10</v>
      </c>
      <c r="N58" s="805">
        <f>IF(M58=0,"N/A",+L58/M58)</f>
        <v>379.50200000000001</v>
      </c>
      <c r="O58" s="1639">
        <f>IF(M58=0,"N/A",+N58/12)</f>
        <v>31.625166666666669</v>
      </c>
      <c r="P58" s="806">
        <v>7</v>
      </c>
      <c r="Q58" s="806">
        <v>9</v>
      </c>
      <c r="R58" s="805">
        <f>IF(M58=0,"N/A",+N58*P58+O58*Q58)</f>
        <v>2941.1405</v>
      </c>
      <c r="S58" s="805">
        <f t="shared" si="2"/>
        <v>853.87950000000001</v>
      </c>
      <c r="T58" s="912"/>
    </row>
    <row r="59" spans="1:20" ht="15.75" x14ac:dyDescent="0.25">
      <c r="A59" s="796">
        <v>45</v>
      </c>
      <c r="B59" s="814">
        <v>41796</v>
      </c>
      <c r="C59" s="801" t="s">
        <v>317</v>
      </c>
      <c r="D59" s="801">
        <v>61</v>
      </c>
      <c r="E59" s="801" t="s">
        <v>1108</v>
      </c>
      <c r="F59" s="801"/>
      <c r="G59" s="801">
        <v>1</v>
      </c>
      <c r="H59" s="1315" t="s">
        <v>1073</v>
      </c>
      <c r="I59" s="801" t="s">
        <v>1074</v>
      </c>
      <c r="J59" s="801" t="s">
        <v>24</v>
      </c>
      <c r="K59" s="801" t="s">
        <v>334</v>
      </c>
      <c r="L59" s="803">
        <v>26995</v>
      </c>
      <c r="M59" s="804">
        <v>10</v>
      </c>
      <c r="N59" s="805">
        <f>IF(M59=0,"N/A",+L59/M59)</f>
        <v>2699.5</v>
      </c>
      <c r="O59" s="1639">
        <f t="shared" ref="O59:O64" si="3">IF(M59=0,"N/A",+N59/12)</f>
        <v>224.95833333333334</v>
      </c>
      <c r="P59" s="806">
        <v>2</v>
      </c>
      <c r="Q59" s="806">
        <v>10</v>
      </c>
      <c r="R59" s="805">
        <f>IF(M59=0,"N/A",+N59*P59+O59*Q59)</f>
        <v>7648.5833333333339</v>
      </c>
      <c r="S59" s="805">
        <f t="shared" si="2"/>
        <v>19346.416666666664</v>
      </c>
      <c r="T59" s="912"/>
    </row>
    <row r="60" spans="1:20" ht="15.75" x14ac:dyDescent="0.25">
      <c r="A60" s="796">
        <v>46</v>
      </c>
      <c r="B60" s="814">
        <v>41040</v>
      </c>
      <c r="C60" s="801" t="s">
        <v>317</v>
      </c>
      <c r="D60" s="801">
        <v>61</v>
      </c>
      <c r="E60" s="801">
        <v>617</v>
      </c>
      <c r="F60" s="801"/>
      <c r="G60" s="801">
        <v>1</v>
      </c>
      <c r="H60" s="1315" t="s">
        <v>23</v>
      </c>
      <c r="I60" s="801"/>
      <c r="J60" s="801" t="s">
        <v>24</v>
      </c>
      <c r="K60" s="801" t="s">
        <v>334</v>
      </c>
      <c r="L60" s="803">
        <v>2949.99</v>
      </c>
      <c r="M60" s="804">
        <v>10</v>
      </c>
      <c r="N60" s="805">
        <f>IF(M60=0,"N/A",+L60/M60)</f>
        <v>294.99899999999997</v>
      </c>
      <c r="O60" s="1639">
        <f t="shared" si="3"/>
        <v>24.583249999999996</v>
      </c>
      <c r="P60" s="806">
        <v>4</v>
      </c>
      <c r="Q60" s="806">
        <v>11</v>
      </c>
      <c r="R60" s="805">
        <f>IF(M60=0,"N/A",+N60*P60+O60*Q60)</f>
        <v>1450.4117499999998</v>
      </c>
      <c r="S60" s="805">
        <f t="shared" si="2"/>
        <v>1499.57825</v>
      </c>
      <c r="T60" s="912"/>
    </row>
    <row r="61" spans="1:20" ht="15.75" x14ac:dyDescent="0.25">
      <c r="A61" s="796">
        <v>47</v>
      </c>
      <c r="B61" s="814">
        <v>41040</v>
      </c>
      <c r="C61" s="801" t="s">
        <v>317</v>
      </c>
      <c r="D61" s="801">
        <v>61</v>
      </c>
      <c r="E61" s="801">
        <v>617</v>
      </c>
      <c r="F61" s="801"/>
      <c r="G61" s="801">
        <v>1</v>
      </c>
      <c r="H61" s="1315" t="s">
        <v>23</v>
      </c>
      <c r="I61" s="801"/>
      <c r="J61" s="801"/>
      <c r="K61" s="801" t="s">
        <v>334</v>
      </c>
      <c r="L61" s="803">
        <v>2950</v>
      </c>
      <c r="M61" s="804">
        <v>10</v>
      </c>
      <c r="N61" s="805">
        <f>IF(M61=0,"N/A",+L61/M61)</f>
        <v>295</v>
      </c>
      <c r="O61" s="1639">
        <f t="shared" si="3"/>
        <v>24.583333333333332</v>
      </c>
      <c r="P61" s="806">
        <v>4</v>
      </c>
      <c r="Q61" s="806">
        <v>11</v>
      </c>
      <c r="R61" s="805">
        <f>IF(M61=0,"N/A",+N61*P61+O61*Q61)</f>
        <v>1450.4166666666665</v>
      </c>
      <c r="S61" s="805">
        <f t="shared" si="2"/>
        <v>1499.5833333333335</v>
      </c>
      <c r="T61" s="912"/>
    </row>
    <row r="62" spans="1:20" ht="15.75" x14ac:dyDescent="0.25">
      <c r="A62" s="796">
        <v>48</v>
      </c>
      <c r="B62" s="814">
        <v>42654</v>
      </c>
      <c r="C62" s="810">
        <v>42775</v>
      </c>
      <c r="D62" s="801">
        <v>61</v>
      </c>
      <c r="E62" s="801">
        <v>615</v>
      </c>
      <c r="F62" s="801"/>
      <c r="G62" s="801">
        <v>5</v>
      </c>
      <c r="H62" s="1315" t="s">
        <v>1373</v>
      </c>
      <c r="I62" s="801"/>
      <c r="J62" s="801" t="s">
        <v>1374</v>
      </c>
      <c r="K62" s="801" t="s">
        <v>334</v>
      </c>
      <c r="L62" s="803">
        <v>50500</v>
      </c>
      <c r="M62" s="804">
        <v>5</v>
      </c>
      <c r="N62" s="805">
        <f>IF(M62=0,"N/A",+L62/M62)</f>
        <v>10100</v>
      </c>
      <c r="O62" s="1639">
        <f t="shared" si="3"/>
        <v>841.66666666666663</v>
      </c>
      <c r="P62" s="806"/>
      <c r="Q62" s="806">
        <v>6</v>
      </c>
      <c r="R62" s="805">
        <f>IF(M62=0,"N/A",+N62*P62+O62*Q62)</f>
        <v>5050</v>
      </c>
      <c r="S62" s="805">
        <f t="shared" si="2"/>
        <v>45450</v>
      </c>
      <c r="T62" s="912"/>
    </row>
    <row r="63" spans="1:20" ht="15.75" x14ac:dyDescent="0.25">
      <c r="A63" s="796">
        <v>49</v>
      </c>
      <c r="B63" s="814">
        <v>38156</v>
      </c>
      <c r="C63" s="801" t="s">
        <v>317</v>
      </c>
      <c r="D63" s="801">
        <v>61</v>
      </c>
      <c r="E63" s="801">
        <v>617</v>
      </c>
      <c r="F63" s="801"/>
      <c r="G63" s="801">
        <v>12</v>
      </c>
      <c r="H63" s="1315" t="s">
        <v>335</v>
      </c>
      <c r="I63" s="801"/>
      <c r="J63" s="801"/>
      <c r="K63" s="801" t="s">
        <v>334</v>
      </c>
      <c r="L63" s="803">
        <v>696</v>
      </c>
      <c r="M63" s="804">
        <v>10</v>
      </c>
      <c r="N63" s="812">
        <v>0</v>
      </c>
      <c r="O63" s="812">
        <f t="shared" si="3"/>
        <v>0</v>
      </c>
      <c r="P63" s="813">
        <v>10</v>
      </c>
      <c r="Q63" s="813"/>
      <c r="R63" s="812">
        <v>696</v>
      </c>
      <c r="S63" s="812">
        <f t="shared" si="2"/>
        <v>0</v>
      </c>
      <c r="T63" s="912"/>
    </row>
    <row r="64" spans="1:20" ht="15.75" x14ac:dyDescent="0.25">
      <c r="A64" s="796">
        <v>50</v>
      </c>
      <c r="B64" s="814">
        <v>38521</v>
      </c>
      <c r="C64" s="801" t="s">
        <v>317</v>
      </c>
      <c r="D64" s="801">
        <v>61</v>
      </c>
      <c r="E64" s="801">
        <v>617</v>
      </c>
      <c r="F64" s="801"/>
      <c r="G64" s="801">
        <v>50</v>
      </c>
      <c r="H64" s="1315" t="s">
        <v>838</v>
      </c>
      <c r="I64" s="801"/>
      <c r="J64" s="801"/>
      <c r="K64" s="801" t="s">
        <v>334</v>
      </c>
      <c r="L64" s="803">
        <v>275</v>
      </c>
      <c r="M64" s="804">
        <v>10</v>
      </c>
      <c r="N64" s="812">
        <v>0</v>
      </c>
      <c r="O64" s="812">
        <f t="shared" si="3"/>
        <v>0</v>
      </c>
      <c r="P64" s="813">
        <v>10</v>
      </c>
      <c r="Q64" s="813"/>
      <c r="R64" s="812">
        <v>275</v>
      </c>
      <c r="S64" s="812">
        <f t="shared" si="2"/>
        <v>0</v>
      </c>
      <c r="T64" s="912"/>
    </row>
    <row r="65" spans="1:28" ht="31.5" x14ac:dyDescent="0.25">
      <c r="A65" s="796">
        <v>51</v>
      </c>
      <c r="B65" s="814">
        <v>37434</v>
      </c>
      <c r="C65" s="801" t="s">
        <v>317</v>
      </c>
      <c r="D65" s="801">
        <v>61</v>
      </c>
      <c r="E65" s="801">
        <v>617</v>
      </c>
      <c r="F65" s="801"/>
      <c r="G65" s="801">
        <v>9</v>
      </c>
      <c r="H65" s="1315" t="s">
        <v>516</v>
      </c>
      <c r="I65" s="801"/>
      <c r="J65" s="801"/>
      <c r="K65" s="801" t="s">
        <v>334</v>
      </c>
      <c r="L65" s="928">
        <v>1600</v>
      </c>
      <c r="M65" s="804">
        <v>10</v>
      </c>
      <c r="N65" s="812"/>
      <c r="O65" s="812"/>
      <c r="P65" s="813">
        <v>10</v>
      </c>
      <c r="Q65" s="813"/>
      <c r="R65" s="812">
        <v>1600</v>
      </c>
      <c r="S65" s="812">
        <f t="shared" si="2"/>
        <v>0</v>
      </c>
      <c r="T65" s="912"/>
    </row>
    <row r="66" spans="1:28" ht="31.5" x14ac:dyDescent="0.25">
      <c r="A66" s="796">
        <v>52</v>
      </c>
      <c r="B66" s="814">
        <v>37434</v>
      </c>
      <c r="C66" s="801" t="s">
        <v>317</v>
      </c>
      <c r="D66" s="801">
        <v>61</v>
      </c>
      <c r="E66" s="801">
        <v>617</v>
      </c>
      <c r="F66" s="801"/>
      <c r="G66" s="801">
        <v>3</v>
      </c>
      <c r="H66" s="1315" t="s">
        <v>519</v>
      </c>
      <c r="I66" s="801"/>
      <c r="J66" s="801"/>
      <c r="K66" s="801" t="s">
        <v>334</v>
      </c>
      <c r="L66" s="928">
        <v>1500</v>
      </c>
      <c r="M66" s="804">
        <v>10</v>
      </c>
      <c r="N66" s="812"/>
      <c r="O66" s="812"/>
      <c r="P66" s="813">
        <v>10</v>
      </c>
      <c r="Q66" s="813"/>
      <c r="R66" s="812">
        <v>1500</v>
      </c>
      <c r="S66" s="812">
        <f t="shared" si="2"/>
        <v>0</v>
      </c>
      <c r="T66" s="912"/>
    </row>
    <row r="67" spans="1:28" ht="31.5" x14ac:dyDescent="0.25">
      <c r="A67" s="796">
        <v>53</v>
      </c>
      <c r="B67" s="814">
        <v>40787</v>
      </c>
      <c r="C67" s="801" t="s">
        <v>317</v>
      </c>
      <c r="D67" s="801">
        <v>61</v>
      </c>
      <c r="E67" s="801">
        <v>612</v>
      </c>
      <c r="F67" s="801"/>
      <c r="G67" s="801">
        <v>3</v>
      </c>
      <c r="H67" s="1315" t="s">
        <v>726</v>
      </c>
      <c r="I67" s="801"/>
      <c r="J67" s="801"/>
      <c r="K67" s="801" t="s">
        <v>336</v>
      </c>
      <c r="L67" s="803">
        <v>29928</v>
      </c>
      <c r="M67" s="804">
        <v>5</v>
      </c>
      <c r="N67" s="1634">
        <f t="shared" ref="N67:N72" si="4">IF(M67=0,"N/A",+L67/M67)</f>
        <v>5985.6</v>
      </c>
      <c r="O67" s="1728">
        <f t="shared" ref="O67:O73" si="5">IF(M67=0,"N/A",+N67/12)</f>
        <v>498.8</v>
      </c>
      <c r="P67" s="911">
        <v>5</v>
      </c>
      <c r="Q67" s="911">
        <v>7</v>
      </c>
      <c r="R67" s="1634">
        <f t="shared" ref="R67:R73" si="6">IF(M67=0,"N/A",+N67*P67+O67*Q67)</f>
        <v>33419.599999999999</v>
      </c>
      <c r="S67" s="1634">
        <f t="shared" si="2"/>
        <v>-3491.5999999999985</v>
      </c>
      <c r="T67" s="912"/>
    </row>
    <row r="68" spans="1:28" ht="15.75" x14ac:dyDescent="0.25">
      <c r="A68" s="796">
        <v>54</v>
      </c>
      <c r="B68" s="814">
        <v>39291</v>
      </c>
      <c r="C68" s="801" t="s">
        <v>317</v>
      </c>
      <c r="D68" s="801">
        <v>61</v>
      </c>
      <c r="E68" s="801">
        <v>612</v>
      </c>
      <c r="F68" s="801"/>
      <c r="G68" s="801">
        <v>1</v>
      </c>
      <c r="H68" s="1315" t="s">
        <v>774</v>
      </c>
      <c r="I68" s="801"/>
      <c r="J68" s="801"/>
      <c r="K68" s="801" t="s">
        <v>336</v>
      </c>
      <c r="L68" s="803">
        <v>2161.02</v>
      </c>
      <c r="M68" s="804">
        <v>10</v>
      </c>
      <c r="N68" s="805">
        <f t="shared" si="4"/>
        <v>216.102</v>
      </c>
      <c r="O68" s="1639">
        <f t="shared" si="5"/>
        <v>18.008500000000002</v>
      </c>
      <c r="P68" s="806">
        <v>9</v>
      </c>
      <c r="Q68" s="806">
        <v>9</v>
      </c>
      <c r="R68" s="805">
        <f t="shared" si="6"/>
        <v>2106.9945000000002</v>
      </c>
      <c r="S68" s="805">
        <f t="shared" si="2"/>
        <v>54.025499999999738</v>
      </c>
      <c r="T68" s="912"/>
    </row>
    <row r="69" spans="1:28" ht="31.5" x14ac:dyDescent="0.25">
      <c r="A69" s="796">
        <v>55</v>
      </c>
      <c r="B69" s="814">
        <v>41990</v>
      </c>
      <c r="C69" s="801" t="s">
        <v>317</v>
      </c>
      <c r="D69" s="801">
        <v>61</v>
      </c>
      <c r="E69" s="801" t="s">
        <v>1107</v>
      </c>
      <c r="F69" s="801"/>
      <c r="G69" s="801">
        <v>1</v>
      </c>
      <c r="H69" s="1315" t="s">
        <v>1144</v>
      </c>
      <c r="I69" s="801"/>
      <c r="J69" s="801"/>
      <c r="K69" s="801" t="s">
        <v>336</v>
      </c>
      <c r="L69" s="803">
        <v>8260</v>
      </c>
      <c r="M69" s="804">
        <v>10</v>
      </c>
      <c r="N69" s="805">
        <f t="shared" si="4"/>
        <v>826</v>
      </c>
      <c r="O69" s="1639">
        <f t="shared" si="5"/>
        <v>68.833333333333329</v>
      </c>
      <c r="P69" s="806">
        <v>2</v>
      </c>
      <c r="Q69" s="806">
        <v>4</v>
      </c>
      <c r="R69" s="805">
        <f t="shared" si="6"/>
        <v>1927.3333333333333</v>
      </c>
      <c r="S69" s="805">
        <f t="shared" si="2"/>
        <v>6332.666666666667</v>
      </c>
      <c r="T69" s="912"/>
    </row>
    <row r="70" spans="1:28" ht="31.5" x14ac:dyDescent="0.25">
      <c r="A70" s="796">
        <v>56</v>
      </c>
      <c r="B70" s="814">
        <v>41990</v>
      </c>
      <c r="C70" s="801" t="s">
        <v>317</v>
      </c>
      <c r="D70" s="801">
        <v>61</v>
      </c>
      <c r="E70" s="801" t="s">
        <v>1107</v>
      </c>
      <c r="F70" s="801"/>
      <c r="G70" s="801">
        <v>1</v>
      </c>
      <c r="H70" s="1315" t="s">
        <v>1038</v>
      </c>
      <c r="I70" s="801"/>
      <c r="J70" s="801"/>
      <c r="K70" s="801" t="s">
        <v>336</v>
      </c>
      <c r="L70" s="803">
        <v>8968</v>
      </c>
      <c r="M70" s="804">
        <v>10</v>
      </c>
      <c r="N70" s="805">
        <f t="shared" si="4"/>
        <v>896.8</v>
      </c>
      <c r="O70" s="1639">
        <f t="shared" si="5"/>
        <v>74.733333333333334</v>
      </c>
      <c r="P70" s="806">
        <v>2</v>
      </c>
      <c r="Q70" s="806">
        <v>4</v>
      </c>
      <c r="R70" s="805">
        <f t="shared" si="6"/>
        <v>2092.5333333333333</v>
      </c>
      <c r="S70" s="805">
        <f t="shared" si="2"/>
        <v>6875.4666666666672</v>
      </c>
      <c r="T70" s="912"/>
    </row>
    <row r="71" spans="1:28" ht="31.5" x14ac:dyDescent="0.25">
      <c r="A71" s="796">
        <v>57</v>
      </c>
      <c r="B71" s="814">
        <v>40099</v>
      </c>
      <c r="C71" s="801" t="s">
        <v>317</v>
      </c>
      <c r="D71" s="801">
        <v>61</v>
      </c>
      <c r="E71" s="801">
        <v>617</v>
      </c>
      <c r="F71" s="801"/>
      <c r="G71" s="801">
        <v>6</v>
      </c>
      <c r="H71" s="1315" t="s">
        <v>517</v>
      </c>
      <c r="I71" s="801"/>
      <c r="J71" s="801" t="s">
        <v>42</v>
      </c>
      <c r="K71" s="801" t="s">
        <v>336</v>
      </c>
      <c r="L71" s="928">
        <v>24000</v>
      </c>
      <c r="M71" s="804">
        <v>10</v>
      </c>
      <c r="N71" s="805">
        <f t="shared" si="4"/>
        <v>2400</v>
      </c>
      <c r="O71" s="1639">
        <f t="shared" si="5"/>
        <v>200</v>
      </c>
      <c r="P71" s="806">
        <v>7</v>
      </c>
      <c r="Q71" s="806">
        <v>6</v>
      </c>
      <c r="R71" s="805">
        <f t="shared" si="6"/>
        <v>18000</v>
      </c>
      <c r="S71" s="805">
        <f t="shared" si="2"/>
        <v>6000</v>
      </c>
      <c r="T71" s="912"/>
    </row>
    <row r="72" spans="1:28" ht="15.75" x14ac:dyDescent="0.25">
      <c r="A72" s="796">
        <v>58</v>
      </c>
      <c r="B72" s="814">
        <v>41801</v>
      </c>
      <c r="C72" s="801" t="s">
        <v>317</v>
      </c>
      <c r="D72" s="801">
        <v>61</v>
      </c>
      <c r="E72" s="801" t="s">
        <v>1115</v>
      </c>
      <c r="F72" s="801"/>
      <c r="G72" s="801">
        <v>1</v>
      </c>
      <c r="H72" s="1315" t="s">
        <v>93</v>
      </c>
      <c r="I72" s="801" t="s">
        <v>961</v>
      </c>
      <c r="J72" s="801"/>
      <c r="K72" s="801" t="s">
        <v>336</v>
      </c>
      <c r="L72" s="803">
        <v>2950</v>
      </c>
      <c r="M72" s="804">
        <v>10</v>
      </c>
      <c r="N72" s="805">
        <f t="shared" si="4"/>
        <v>295</v>
      </c>
      <c r="O72" s="1639">
        <f t="shared" si="5"/>
        <v>24.583333333333332</v>
      </c>
      <c r="P72" s="806">
        <v>2</v>
      </c>
      <c r="Q72" s="806">
        <v>10</v>
      </c>
      <c r="R72" s="805">
        <f t="shared" si="6"/>
        <v>835.83333333333326</v>
      </c>
      <c r="S72" s="805">
        <f t="shared" si="2"/>
        <v>2114.166666666667</v>
      </c>
      <c r="T72" s="912"/>
    </row>
    <row r="73" spans="1:28" ht="15.75" x14ac:dyDescent="0.25">
      <c r="A73" s="796">
        <v>59</v>
      </c>
      <c r="B73" s="814">
        <v>42265</v>
      </c>
      <c r="C73" s="801" t="s">
        <v>317</v>
      </c>
      <c r="D73" s="801">
        <v>61</v>
      </c>
      <c r="E73" s="801" t="s">
        <v>1108</v>
      </c>
      <c r="F73" s="801"/>
      <c r="G73" s="801">
        <v>1</v>
      </c>
      <c r="H73" s="1315" t="s">
        <v>1279</v>
      </c>
      <c r="I73" s="801"/>
      <c r="J73" s="801" t="s">
        <v>728</v>
      </c>
      <c r="K73" s="931" t="s">
        <v>201</v>
      </c>
      <c r="L73" s="803">
        <v>21240</v>
      </c>
      <c r="M73" s="804">
        <v>10</v>
      </c>
      <c r="N73" s="805">
        <f>+L73/120*Q73</f>
        <v>1239</v>
      </c>
      <c r="O73" s="1639">
        <f t="shared" si="5"/>
        <v>103.25</v>
      </c>
      <c r="P73" s="806">
        <v>1</v>
      </c>
      <c r="Q73" s="806">
        <v>7</v>
      </c>
      <c r="R73" s="805">
        <f t="shared" si="6"/>
        <v>1961.75</v>
      </c>
      <c r="S73" s="805">
        <f t="shared" si="2"/>
        <v>19278.25</v>
      </c>
      <c r="T73" s="912"/>
    </row>
    <row r="74" spans="1:28" ht="15.75" x14ac:dyDescent="0.25">
      <c r="A74" s="796">
        <v>60</v>
      </c>
      <c r="B74" s="814">
        <v>37015</v>
      </c>
      <c r="C74" s="801" t="s">
        <v>317</v>
      </c>
      <c r="D74" s="801">
        <v>61</v>
      </c>
      <c r="E74" s="801">
        <v>617</v>
      </c>
      <c r="F74" s="801"/>
      <c r="G74" s="801">
        <v>1</v>
      </c>
      <c r="H74" s="1315" t="s">
        <v>171</v>
      </c>
      <c r="I74" s="801" t="s">
        <v>52</v>
      </c>
      <c r="J74" s="801" t="s">
        <v>204</v>
      </c>
      <c r="K74" s="801" t="s">
        <v>201</v>
      </c>
      <c r="L74" s="803">
        <v>1015</v>
      </c>
      <c r="M74" s="804">
        <v>10</v>
      </c>
      <c r="N74" s="812"/>
      <c r="O74" s="812"/>
      <c r="P74" s="813">
        <v>10</v>
      </c>
      <c r="Q74" s="813"/>
      <c r="R74" s="812">
        <v>1015</v>
      </c>
      <c r="S74" s="812">
        <f t="shared" si="2"/>
        <v>0</v>
      </c>
      <c r="T74" s="912"/>
    </row>
    <row r="75" spans="1:28" ht="15.75" x14ac:dyDescent="0.25">
      <c r="A75" s="796">
        <v>61</v>
      </c>
      <c r="B75" s="814">
        <v>42534</v>
      </c>
      <c r="C75" s="840" t="s">
        <v>386</v>
      </c>
      <c r="D75" s="801">
        <v>61</v>
      </c>
      <c r="E75" s="920">
        <v>614</v>
      </c>
      <c r="F75" s="796"/>
      <c r="G75" s="801">
        <v>1</v>
      </c>
      <c r="H75" s="1333" t="s">
        <v>101</v>
      </c>
      <c r="I75" s="801"/>
      <c r="J75" s="801" t="s">
        <v>204</v>
      </c>
      <c r="K75" s="801" t="s">
        <v>201</v>
      </c>
      <c r="L75" s="815">
        <v>6950.2</v>
      </c>
      <c r="M75" s="797">
        <v>3</v>
      </c>
      <c r="N75" s="805">
        <f>IF(M75=0,"N/A",+L75/M75)</f>
        <v>2316.7333333333331</v>
      </c>
      <c r="O75" s="1639">
        <f>IF(M75=0,"N/A",+N75/12)</f>
        <v>193.0611111111111</v>
      </c>
      <c r="P75" s="885"/>
      <c r="Q75" s="885">
        <v>7</v>
      </c>
      <c r="R75" s="805">
        <f>IF(M75=0,"N/A",+N75*P75+O75*Q75)</f>
        <v>1351.4277777777777</v>
      </c>
      <c r="S75" s="805">
        <f t="shared" si="2"/>
        <v>5598.7722222222219</v>
      </c>
      <c r="T75" s="912"/>
    </row>
    <row r="76" spans="1:28" ht="15.75" x14ac:dyDescent="0.25">
      <c r="A76" s="796">
        <v>62</v>
      </c>
      <c r="B76" s="814">
        <v>41705</v>
      </c>
      <c r="C76" s="801" t="s">
        <v>317</v>
      </c>
      <c r="D76" s="801">
        <v>61</v>
      </c>
      <c r="E76" s="801" t="s">
        <v>1108</v>
      </c>
      <c r="F76" s="801"/>
      <c r="G76" s="801">
        <v>1</v>
      </c>
      <c r="H76" s="1333" t="s">
        <v>202</v>
      </c>
      <c r="I76" s="801" t="s">
        <v>1071</v>
      </c>
      <c r="J76" s="801"/>
      <c r="K76" s="801" t="s">
        <v>201</v>
      </c>
      <c r="L76" s="803">
        <v>2371.7199999999998</v>
      </c>
      <c r="M76" s="804">
        <v>10</v>
      </c>
      <c r="N76" s="805">
        <f>IF(M76=0,"N/A",+L76/M76)</f>
        <v>237.17199999999997</v>
      </c>
      <c r="O76" s="1639">
        <f>IF(M76=0,"N/A",+N76/12)</f>
        <v>19.76433333333333</v>
      </c>
      <c r="P76" s="806">
        <v>3</v>
      </c>
      <c r="Q76" s="806">
        <v>1</v>
      </c>
      <c r="R76" s="805">
        <f>IF(M76=0,"N/A",+N76*P76+O76*Q76)</f>
        <v>731.28033333333315</v>
      </c>
      <c r="S76" s="805">
        <f t="shared" si="2"/>
        <v>1640.4396666666667</v>
      </c>
      <c r="T76" s="912"/>
    </row>
    <row r="77" spans="1:28" ht="15.75" x14ac:dyDescent="0.25">
      <c r="A77" s="796">
        <v>63</v>
      </c>
      <c r="B77" s="800">
        <v>40542</v>
      </c>
      <c r="C77" s="898">
        <v>9</v>
      </c>
      <c r="D77" s="801">
        <v>61</v>
      </c>
      <c r="E77" s="801">
        <v>617</v>
      </c>
      <c r="F77" s="797"/>
      <c r="G77" s="1038">
        <v>1</v>
      </c>
      <c r="H77" s="1470" t="s">
        <v>115</v>
      </c>
      <c r="I77" s="1037">
        <v>4655</v>
      </c>
      <c r="J77" s="1037" t="s">
        <v>116</v>
      </c>
      <c r="K77" s="801" t="s">
        <v>201</v>
      </c>
      <c r="L77" s="803">
        <v>2703.96</v>
      </c>
      <c r="M77" s="804">
        <v>10</v>
      </c>
      <c r="N77" s="805">
        <f>IF(M77=0,"N/A",+L77/M77)</f>
        <v>270.39600000000002</v>
      </c>
      <c r="O77" s="1639">
        <f>IF(M77=0,"N/A",+N77/12)</f>
        <v>22.533000000000001</v>
      </c>
      <c r="P77" s="885">
        <v>6</v>
      </c>
      <c r="Q77" s="885">
        <v>4</v>
      </c>
      <c r="R77" s="805">
        <f>IF(M77=0,"N/A",+N77*P77+O77*Q77)</f>
        <v>1712.5080000000003</v>
      </c>
      <c r="S77" s="805">
        <f t="shared" si="2"/>
        <v>991.45199999999977</v>
      </c>
      <c r="T77" s="803"/>
      <c r="U77" s="804"/>
      <c r="V77" s="805"/>
      <c r="W77" s="805"/>
      <c r="X77" s="805"/>
      <c r="Y77" s="885"/>
      <c r="Z77" s="885"/>
      <c r="AA77" s="805"/>
      <c r="AB77" s="805"/>
    </row>
    <row r="78" spans="1:28" ht="31.5" x14ac:dyDescent="0.25">
      <c r="A78" s="796">
        <v>64</v>
      </c>
      <c r="B78" s="814">
        <v>37434</v>
      </c>
      <c r="C78" s="801" t="s">
        <v>317</v>
      </c>
      <c r="D78" s="801">
        <v>61</v>
      </c>
      <c r="E78" s="801">
        <v>617</v>
      </c>
      <c r="F78" s="801"/>
      <c r="G78" s="801">
        <v>1</v>
      </c>
      <c r="H78" s="1315" t="s">
        <v>837</v>
      </c>
      <c r="I78" s="801"/>
      <c r="J78" s="801" t="s">
        <v>316</v>
      </c>
      <c r="K78" s="801" t="s">
        <v>201</v>
      </c>
      <c r="L78" s="815">
        <v>400</v>
      </c>
      <c r="M78" s="804">
        <v>10</v>
      </c>
      <c r="N78" s="812"/>
      <c r="O78" s="812"/>
      <c r="P78" s="813">
        <v>10</v>
      </c>
      <c r="Q78" s="813"/>
      <c r="R78" s="812">
        <v>400</v>
      </c>
      <c r="S78" s="812">
        <f t="shared" si="2"/>
        <v>0</v>
      </c>
      <c r="T78" s="912"/>
    </row>
    <row r="79" spans="1:28" ht="31.5" x14ac:dyDescent="0.25">
      <c r="A79" s="796">
        <v>65</v>
      </c>
      <c r="B79" s="814">
        <v>37434</v>
      </c>
      <c r="C79" s="801" t="s">
        <v>317</v>
      </c>
      <c r="D79" s="801">
        <v>61</v>
      </c>
      <c r="E79" s="801">
        <v>617</v>
      </c>
      <c r="F79" s="801"/>
      <c r="G79" s="801">
        <v>1</v>
      </c>
      <c r="H79" s="1315" t="s">
        <v>518</v>
      </c>
      <c r="I79" s="801"/>
      <c r="J79" s="801"/>
      <c r="K79" s="801" t="s">
        <v>1586</v>
      </c>
      <c r="L79" s="803">
        <v>180</v>
      </c>
      <c r="M79" s="804">
        <v>10</v>
      </c>
      <c r="N79" s="812"/>
      <c r="O79" s="812"/>
      <c r="P79" s="813">
        <v>10</v>
      </c>
      <c r="Q79" s="813"/>
      <c r="R79" s="812">
        <v>180</v>
      </c>
      <c r="S79" s="812">
        <f t="shared" ref="S79:S84" si="7">IF(M79=0,"N/A",+L79-R79)</f>
        <v>0</v>
      </c>
      <c r="T79" s="912"/>
    </row>
    <row r="80" spans="1:28" ht="31.5" x14ac:dyDescent="0.25">
      <c r="A80" s="796">
        <v>66</v>
      </c>
      <c r="B80" s="814">
        <v>40310</v>
      </c>
      <c r="C80" s="801" t="s">
        <v>317</v>
      </c>
      <c r="D80" s="801">
        <v>61</v>
      </c>
      <c r="E80" s="801">
        <v>617</v>
      </c>
      <c r="F80" s="801"/>
      <c r="G80" s="801">
        <v>1</v>
      </c>
      <c r="H80" s="1315" t="s">
        <v>574</v>
      </c>
      <c r="I80" s="801" t="s">
        <v>575</v>
      </c>
      <c r="J80" s="801"/>
      <c r="K80" s="801" t="s">
        <v>1586</v>
      </c>
      <c r="L80" s="803">
        <v>18600</v>
      </c>
      <c r="M80" s="804">
        <v>10</v>
      </c>
      <c r="N80" s="805">
        <f>IF(M80=0,"N/A",+L80/M80)</f>
        <v>1860</v>
      </c>
      <c r="O80" s="1639">
        <f>IF(M80=0,"N/A",+N80/12)</f>
        <v>155</v>
      </c>
      <c r="P80" s="806">
        <v>6</v>
      </c>
      <c r="Q80" s="806">
        <v>11</v>
      </c>
      <c r="R80" s="805">
        <f>IF(M80=0,"N/A",+N80*P80+O80*Q80)</f>
        <v>12865</v>
      </c>
      <c r="S80" s="805">
        <f t="shared" si="7"/>
        <v>5735</v>
      </c>
      <c r="T80" s="912"/>
    </row>
    <row r="81" spans="1:20" ht="31.5" x14ac:dyDescent="0.25">
      <c r="A81" s="796">
        <v>67</v>
      </c>
      <c r="B81" s="814">
        <v>38875</v>
      </c>
      <c r="C81" s="801" t="s">
        <v>317</v>
      </c>
      <c r="D81" s="801">
        <v>61</v>
      </c>
      <c r="E81" s="801">
        <v>617</v>
      </c>
      <c r="F81" s="801"/>
      <c r="G81" s="801">
        <v>1</v>
      </c>
      <c r="H81" s="1315" t="s">
        <v>337</v>
      </c>
      <c r="I81" s="801"/>
      <c r="J81" s="801"/>
      <c r="K81" s="801" t="s">
        <v>1586</v>
      </c>
      <c r="L81" s="803">
        <v>46632</v>
      </c>
      <c r="M81" s="804">
        <v>10</v>
      </c>
      <c r="N81" s="812"/>
      <c r="O81" s="812"/>
      <c r="P81" s="813">
        <v>10</v>
      </c>
      <c r="Q81" s="813"/>
      <c r="R81" s="812">
        <v>46632</v>
      </c>
      <c r="S81" s="812">
        <v>26000</v>
      </c>
      <c r="T81" s="912"/>
    </row>
    <row r="82" spans="1:20" ht="31.5" x14ac:dyDescent="0.25">
      <c r="A82" s="796">
        <v>68</v>
      </c>
      <c r="B82" s="814">
        <v>38875</v>
      </c>
      <c r="C82" s="801" t="s">
        <v>317</v>
      </c>
      <c r="D82" s="801">
        <v>61</v>
      </c>
      <c r="E82" s="801">
        <v>617</v>
      </c>
      <c r="F82" s="801"/>
      <c r="G82" s="801">
        <v>1</v>
      </c>
      <c r="H82" s="1315" t="s">
        <v>337</v>
      </c>
      <c r="I82" s="801"/>
      <c r="J82" s="801"/>
      <c r="K82" s="801" t="s">
        <v>1586</v>
      </c>
      <c r="L82" s="803">
        <v>26000</v>
      </c>
      <c r="M82" s="804">
        <v>10</v>
      </c>
      <c r="N82" s="1727"/>
      <c r="O82" s="812"/>
      <c r="P82" s="813">
        <v>10</v>
      </c>
      <c r="Q82" s="813"/>
      <c r="R82" s="812">
        <f>IF(M82=0,"N/A",+N82*P82+O82*Q82)</f>
        <v>0</v>
      </c>
      <c r="S82" s="812">
        <f t="shared" si="7"/>
        <v>26000</v>
      </c>
      <c r="T82" s="912"/>
    </row>
    <row r="83" spans="1:20" ht="15.75" x14ac:dyDescent="0.25">
      <c r="A83" s="796">
        <v>69</v>
      </c>
      <c r="B83" s="814">
        <v>37434</v>
      </c>
      <c r="C83" s="801" t="s">
        <v>317</v>
      </c>
      <c r="D83" s="801">
        <v>61</v>
      </c>
      <c r="E83" s="801">
        <v>617</v>
      </c>
      <c r="F83" s="801"/>
      <c r="G83" s="801">
        <v>1</v>
      </c>
      <c r="H83" s="1315" t="s">
        <v>339</v>
      </c>
      <c r="I83" s="801"/>
      <c r="J83" s="895"/>
      <c r="K83" s="801" t="s">
        <v>1586</v>
      </c>
      <c r="L83" s="928">
        <v>150000</v>
      </c>
      <c r="M83" s="804">
        <v>10</v>
      </c>
      <c r="N83" s="812">
        <v>0</v>
      </c>
      <c r="O83" s="812"/>
      <c r="P83" s="813">
        <v>10</v>
      </c>
      <c r="Q83" s="813"/>
      <c r="R83" s="812">
        <v>150000</v>
      </c>
      <c r="S83" s="812">
        <f t="shared" si="7"/>
        <v>0</v>
      </c>
    </row>
    <row r="84" spans="1:20" ht="15.75" x14ac:dyDescent="0.25">
      <c r="A84" s="796">
        <v>70</v>
      </c>
      <c r="B84" s="814">
        <v>42550</v>
      </c>
      <c r="C84" s="801">
        <v>6</v>
      </c>
      <c r="D84" s="801">
        <v>61</v>
      </c>
      <c r="E84" s="801">
        <v>617</v>
      </c>
      <c r="F84" s="801"/>
      <c r="G84" s="801">
        <v>2</v>
      </c>
      <c r="H84" s="1315" t="s">
        <v>1397</v>
      </c>
      <c r="I84" s="801"/>
      <c r="J84" s="895" t="s">
        <v>1399</v>
      </c>
      <c r="K84" s="801" t="s">
        <v>1603</v>
      </c>
      <c r="L84" s="928">
        <v>8658.36</v>
      </c>
      <c r="M84" s="804">
        <v>10</v>
      </c>
      <c r="N84" s="1634">
        <f>IF(M84=0,"N/A",+L84/M84)</f>
        <v>865.83600000000001</v>
      </c>
      <c r="O84" s="1728">
        <f>IF(M84=0,"N/A",+N84/12)</f>
        <v>72.153000000000006</v>
      </c>
      <c r="P84" s="911"/>
      <c r="Q84" s="911">
        <v>10</v>
      </c>
      <c r="R84" s="1634">
        <f>IF(M84=0,"N/A",+N84*P84+O84*Q84)</f>
        <v>721.53000000000009</v>
      </c>
      <c r="S84" s="1634">
        <f t="shared" si="7"/>
        <v>7936.8300000000008</v>
      </c>
    </row>
    <row r="85" spans="1:20" ht="15.75" x14ac:dyDescent="0.25">
      <c r="A85" s="796"/>
      <c r="B85" s="895"/>
      <c r="C85" s="895"/>
      <c r="D85" s="801"/>
      <c r="E85" s="932"/>
      <c r="F85" s="801"/>
      <c r="G85" s="895"/>
      <c r="H85" s="1469"/>
      <c r="I85" s="895"/>
      <c r="J85" s="895"/>
      <c r="K85" s="895"/>
      <c r="L85" s="917">
        <f>SUM(L15:L83)</f>
        <v>1390433.8699999999</v>
      </c>
      <c r="M85" s="917"/>
      <c r="N85" s="917">
        <f>SUM(N15:N84)</f>
        <v>104739.15333333334</v>
      </c>
      <c r="O85" s="917">
        <f>SUM(O15:O84)</f>
        <v>8728.2627777777743</v>
      </c>
      <c r="P85" s="917"/>
      <c r="Q85" s="1848"/>
      <c r="R85" s="917">
        <f>SUM(R15:R83)</f>
        <v>743506.6179444443</v>
      </c>
      <c r="S85" s="917">
        <f>SUM(S15:S83)</f>
        <v>672927.25205555558</v>
      </c>
      <c r="T85" s="912"/>
    </row>
    <row r="86" spans="1:20" ht="15.75" x14ac:dyDescent="0.25">
      <c r="A86" s="794"/>
      <c r="B86" s="794"/>
      <c r="C86" s="794"/>
      <c r="D86" s="794"/>
      <c r="E86" s="794"/>
      <c r="F86" s="794"/>
      <c r="G86" s="794"/>
      <c r="H86" s="1451"/>
      <c r="I86" s="794"/>
      <c r="J86" s="794"/>
      <c r="K86" s="933"/>
      <c r="L86" s="794"/>
      <c r="M86" s="794"/>
      <c r="N86" s="794"/>
      <c r="O86" s="934"/>
      <c r="P86" s="794"/>
      <c r="Q86" s="794"/>
      <c r="R86" s="794"/>
    </row>
    <row r="87" spans="1:20" ht="15.75" x14ac:dyDescent="0.25">
      <c r="A87" s="794"/>
      <c r="B87" s="794"/>
      <c r="C87" s="794"/>
      <c r="D87" s="1733">
        <v>611</v>
      </c>
      <c r="E87" s="1673">
        <v>225.89</v>
      </c>
      <c r="F87" s="794"/>
      <c r="G87" s="794"/>
      <c r="H87" s="1451"/>
      <c r="I87" s="794"/>
      <c r="J87" s="794"/>
      <c r="K87" s="933"/>
      <c r="L87" s="794"/>
      <c r="M87" s="794"/>
      <c r="N87" s="794"/>
      <c r="O87" s="934"/>
      <c r="P87" s="794"/>
      <c r="Q87" s="794"/>
      <c r="R87" s="794"/>
    </row>
    <row r="88" spans="1:20" ht="15.75" x14ac:dyDescent="0.25">
      <c r="A88" s="794"/>
      <c r="B88" s="794"/>
      <c r="C88" s="794"/>
      <c r="D88" s="1733">
        <v>612</v>
      </c>
      <c r="E88" s="1673">
        <v>795.53</v>
      </c>
      <c r="F88" s="794"/>
      <c r="G88" s="794"/>
      <c r="H88" s="1451"/>
      <c r="I88" s="794"/>
      <c r="J88" s="794"/>
      <c r="K88" s="933"/>
      <c r="L88" s="794"/>
      <c r="M88" s="794"/>
      <c r="N88" s="794"/>
      <c r="O88" s="934"/>
      <c r="P88" s="794"/>
      <c r="Q88" s="794"/>
      <c r="R88" s="794"/>
    </row>
    <row r="89" spans="1:20" ht="15.75" x14ac:dyDescent="0.25">
      <c r="A89" s="794"/>
      <c r="B89" s="794"/>
      <c r="C89" s="794"/>
      <c r="D89" s="1733">
        <v>614</v>
      </c>
      <c r="E89" s="1673">
        <v>5659.29</v>
      </c>
      <c r="F89" s="794"/>
      <c r="G89" s="794"/>
      <c r="H89" s="1451"/>
      <c r="I89" s="794"/>
      <c r="J89" s="794"/>
      <c r="K89" s="933"/>
      <c r="L89" s="794"/>
      <c r="M89" s="794"/>
      <c r="N89" s="794"/>
      <c r="O89" s="934"/>
      <c r="P89" s="794"/>
      <c r="Q89" s="794"/>
      <c r="R89" s="794"/>
    </row>
    <row r="90" spans="1:20" ht="15.75" x14ac:dyDescent="0.25">
      <c r="A90" s="794"/>
      <c r="B90" s="794"/>
      <c r="C90" s="794"/>
      <c r="D90" s="1733">
        <v>615</v>
      </c>
      <c r="E90" s="1673">
        <v>841.67</v>
      </c>
      <c r="F90" s="794"/>
      <c r="G90" s="794"/>
      <c r="H90" s="1451"/>
      <c r="I90" s="794"/>
      <c r="J90" s="794"/>
      <c r="K90" s="933"/>
      <c r="L90" s="794"/>
      <c r="M90" s="794"/>
      <c r="N90" s="794"/>
      <c r="O90" s="934"/>
      <c r="P90" s="794"/>
      <c r="Q90" s="794"/>
      <c r="R90" s="794"/>
    </row>
    <row r="91" spans="1:20" ht="15.75" x14ac:dyDescent="0.25">
      <c r="A91" s="794"/>
      <c r="B91" s="794"/>
      <c r="C91" s="794"/>
      <c r="D91" s="1733">
        <v>617</v>
      </c>
      <c r="E91" s="1673">
        <v>1166.55</v>
      </c>
      <c r="F91" s="794"/>
      <c r="G91" s="794"/>
      <c r="H91" s="1451"/>
      <c r="I91" s="794"/>
      <c r="J91" s="794"/>
      <c r="K91" s="933"/>
      <c r="L91" s="794"/>
      <c r="M91" s="794"/>
      <c r="N91" s="794"/>
      <c r="O91" s="934"/>
      <c r="P91" s="794"/>
      <c r="Q91" s="794"/>
      <c r="R91" s="794"/>
    </row>
    <row r="92" spans="1:20" ht="15" customHeight="1" x14ac:dyDescent="0.25">
      <c r="A92" s="794"/>
      <c r="B92" s="794"/>
      <c r="C92" s="794"/>
      <c r="D92" s="1733">
        <v>619</v>
      </c>
      <c r="E92" s="1673">
        <v>24.58</v>
      </c>
      <c r="F92" s="794"/>
      <c r="G92" s="794"/>
      <c r="H92" s="1451"/>
      <c r="I92" s="794"/>
      <c r="J92" s="794"/>
      <c r="K92" s="794"/>
      <c r="L92" s="820"/>
      <c r="M92" s="820"/>
      <c r="N92" s="794"/>
      <c r="O92" s="794"/>
      <c r="P92" s="794"/>
      <c r="Q92" s="794"/>
      <c r="R92" s="794"/>
      <c r="S92" s="794"/>
    </row>
    <row r="93" spans="1:20" ht="15" customHeight="1" x14ac:dyDescent="0.25">
      <c r="A93" s="794"/>
      <c r="B93" s="794"/>
      <c r="C93" s="794"/>
      <c r="D93" s="1733"/>
      <c r="E93" s="1673">
        <f>SUM(E87:E92)</f>
        <v>8713.51</v>
      </c>
      <c r="F93" s="794"/>
      <c r="G93" s="794"/>
      <c r="H93" s="1451"/>
      <c r="I93" s="794"/>
      <c r="J93" s="794"/>
      <c r="K93" s="794"/>
      <c r="L93" s="820"/>
      <c r="M93" s="820"/>
      <c r="N93" s="794"/>
      <c r="O93" s="794"/>
      <c r="P93" s="794"/>
      <c r="Q93" s="794"/>
      <c r="R93" s="794"/>
      <c r="S93" s="794"/>
    </row>
    <row r="94" spans="1:20" ht="15" customHeight="1" x14ac:dyDescent="0.25">
      <c r="A94" s="794"/>
      <c r="B94" s="794"/>
      <c r="C94" s="794"/>
      <c r="D94" s="1733"/>
      <c r="E94" s="1733"/>
      <c r="F94" s="794"/>
      <c r="G94" s="794"/>
      <c r="H94" s="1451"/>
      <c r="I94" s="794"/>
      <c r="J94" s="794"/>
      <c r="K94" s="794"/>
      <c r="L94" s="820"/>
      <c r="M94" s="820"/>
      <c r="N94" s="794"/>
      <c r="O94" s="794"/>
      <c r="P94" s="794"/>
      <c r="Q94" s="794"/>
      <c r="R94" s="794"/>
      <c r="S94" s="794"/>
    </row>
    <row r="95" spans="1:20" ht="15" customHeight="1" x14ac:dyDescent="0.25">
      <c r="A95" s="794"/>
      <c r="B95" s="794"/>
      <c r="C95" s="794"/>
      <c r="D95" s="1733"/>
      <c r="E95" s="1733"/>
      <c r="F95" s="794"/>
      <c r="G95" s="794"/>
      <c r="H95" s="1451"/>
      <c r="I95" s="794"/>
      <c r="J95" s="794"/>
      <c r="K95" s="794"/>
      <c r="L95" s="820"/>
      <c r="M95" s="820"/>
      <c r="N95" s="794"/>
      <c r="O95" s="794"/>
      <c r="P95" s="794"/>
      <c r="Q95" s="794"/>
      <c r="R95" s="794"/>
      <c r="S95" s="794"/>
    </row>
    <row r="96" spans="1:20" ht="15" customHeight="1" x14ac:dyDescent="0.25">
      <c r="A96" s="794"/>
      <c r="B96" s="794"/>
      <c r="C96" s="794"/>
      <c r="D96" s="794"/>
      <c r="E96" s="794"/>
      <c r="F96" s="794"/>
      <c r="G96" s="794"/>
      <c r="H96" s="1451"/>
      <c r="I96" s="794"/>
      <c r="J96" s="794"/>
      <c r="K96" s="794"/>
      <c r="L96" s="820"/>
      <c r="M96" s="820"/>
      <c r="N96" s="794"/>
      <c r="O96" s="794"/>
      <c r="P96" s="794"/>
      <c r="Q96" s="794"/>
      <c r="R96" s="794"/>
      <c r="S96" s="794"/>
    </row>
    <row r="97" spans="1:19" ht="15" customHeight="1" x14ac:dyDescent="0.25">
      <c r="A97" s="794"/>
      <c r="B97" s="794"/>
      <c r="C97" s="794"/>
      <c r="D97" s="794"/>
      <c r="E97" s="794"/>
      <c r="F97" s="794"/>
      <c r="G97" s="794"/>
      <c r="H97" s="1451"/>
      <c r="I97" s="794"/>
      <c r="J97" s="794"/>
      <c r="K97" s="794"/>
      <c r="L97" s="820"/>
      <c r="M97" s="820"/>
      <c r="N97" s="794"/>
      <c r="O97" s="794"/>
      <c r="P97" s="794"/>
      <c r="Q97" s="794"/>
      <c r="R97" s="794"/>
      <c r="S97" s="794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58"/>
      <c r="Q98" s="1058"/>
      <c r="R98" s="1058"/>
      <c r="S98" s="1058"/>
    </row>
    <row r="99" spans="1:19" s="115" customFormat="1" x14ac:dyDescent="0.3">
      <c r="A99" s="1881" t="s">
        <v>51</v>
      </c>
      <c r="B99" s="1881"/>
      <c r="C99" s="1881"/>
      <c r="D99" s="1881"/>
      <c r="E99" s="1881"/>
      <c r="F99" s="1881"/>
      <c r="G99" s="1881"/>
      <c r="H99" s="116"/>
      <c r="I99" s="1882" t="s">
        <v>1622</v>
      </c>
      <c r="J99" s="1882"/>
      <c r="K99" s="1882"/>
      <c r="L99" s="1882"/>
      <c r="M99" s="1882"/>
      <c r="O99" s="1118"/>
      <c r="P99" s="1881" t="s">
        <v>1623</v>
      </c>
      <c r="Q99" s="1881"/>
      <c r="R99" s="1881"/>
      <c r="S99" s="1881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12" zoomScale="80" zoomScaleNormal="80" workbookViewId="0">
      <selection activeCell="Q38" sqref="Q38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867" t="s">
        <v>0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1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2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3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84" t="s">
        <v>1769</v>
      </c>
      <c r="B16" s="1884"/>
      <c r="C16" s="1884"/>
      <c r="D16" s="1884"/>
      <c r="E16" s="1884"/>
      <c r="F16" s="1884"/>
      <c r="G16" s="1884"/>
      <c r="H16" s="1884"/>
      <c r="I16" s="1884"/>
      <c r="J16" s="1884"/>
      <c r="K16" s="1884"/>
      <c r="L16" s="1884"/>
      <c r="M16" s="1884"/>
      <c r="N16" s="1884"/>
      <c r="O16" s="1884"/>
      <c r="P16" s="1884"/>
      <c r="Q16" s="1884"/>
      <c r="R16" s="1884"/>
      <c r="S16" s="1884"/>
    </row>
    <row r="17" spans="1:19" x14ac:dyDescent="0.2">
      <c r="A17" s="80"/>
      <c r="B17" s="80"/>
      <c r="C17" s="80"/>
      <c r="D17" s="80"/>
      <c r="E17" s="80"/>
      <c r="F17" s="80"/>
      <c r="G17" s="80"/>
      <c r="H17" s="1166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72" t="s">
        <v>4</v>
      </c>
      <c r="B18" s="972" t="s">
        <v>5</v>
      </c>
      <c r="C18" s="1054" t="s">
        <v>6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43">
        <v>8</v>
      </c>
      <c r="I19" s="84">
        <v>9</v>
      </c>
      <c r="J19" s="84">
        <v>10</v>
      </c>
      <c r="K19" s="84">
        <v>11</v>
      </c>
      <c r="L19" s="84">
        <v>12</v>
      </c>
      <c r="M19" s="228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48" customFormat="1" ht="15" x14ac:dyDescent="0.2">
      <c r="A20" s="966">
        <v>1</v>
      </c>
      <c r="B20" s="334">
        <v>39483</v>
      </c>
      <c r="C20" s="335" t="s">
        <v>317</v>
      </c>
      <c r="D20" s="335">
        <v>61</v>
      </c>
      <c r="E20" s="335">
        <v>617</v>
      </c>
      <c r="F20" s="1170"/>
      <c r="G20" s="335">
        <v>1</v>
      </c>
      <c r="H20" s="1046" t="s">
        <v>55</v>
      </c>
      <c r="I20" s="1170"/>
      <c r="J20" s="335" t="s">
        <v>24</v>
      </c>
      <c r="K20" s="1171" t="s">
        <v>1587</v>
      </c>
      <c r="L20" s="1047">
        <v>3024</v>
      </c>
      <c r="M20" s="339">
        <v>10</v>
      </c>
      <c r="N20" s="340">
        <f>IF(M20=0,"N/A",+L20/M20)</f>
        <v>302.39999999999998</v>
      </c>
      <c r="O20" s="1675">
        <f>IF(M20=0,"N/A",+N20/12)</f>
        <v>25.2</v>
      </c>
      <c r="P20" s="1172">
        <v>9</v>
      </c>
      <c r="Q20" s="1172">
        <v>2</v>
      </c>
      <c r="R20" s="340">
        <f>IF(M20=0,"N/A",+N20*P20+O20*Q20)</f>
        <v>2772</v>
      </c>
      <c r="S20" s="340">
        <f t="shared" ref="S20:S34" si="0">IF(M20=0,"N/A",+L20-R20)</f>
        <v>252</v>
      </c>
    </row>
    <row r="21" spans="1:19" s="1048" customFormat="1" ht="15" x14ac:dyDescent="0.2">
      <c r="A21" s="1173">
        <v>2</v>
      </c>
      <c r="B21" s="1174">
        <v>36889</v>
      </c>
      <c r="C21" s="335" t="s">
        <v>317</v>
      </c>
      <c r="D21" s="1175">
        <v>61</v>
      </c>
      <c r="E21" s="335">
        <v>614</v>
      </c>
      <c r="F21" s="1176"/>
      <c r="G21" s="1177">
        <v>1</v>
      </c>
      <c r="H21" s="1178" t="s">
        <v>126</v>
      </c>
      <c r="I21" s="1176"/>
      <c r="J21" s="1177" t="s">
        <v>834</v>
      </c>
      <c r="K21" s="1171" t="s">
        <v>1587</v>
      </c>
      <c r="L21" s="1179">
        <v>8500</v>
      </c>
      <c r="M21" s="1180">
        <v>3</v>
      </c>
      <c r="N21" s="962"/>
      <c r="O21" s="962"/>
      <c r="P21" s="1181">
        <v>3</v>
      </c>
      <c r="Q21" s="1181"/>
      <c r="R21" s="962">
        <v>8500</v>
      </c>
      <c r="S21" s="962">
        <f t="shared" si="0"/>
        <v>0</v>
      </c>
    </row>
    <row r="22" spans="1:19" s="1048" customFormat="1" ht="15" x14ac:dyDescent="0.2">
      <c r="A22" s="966">
        <v>3</v>
      </c>
      <c r="B22" s="1174">
        <v>36889</v>
      </c>
      <c r="C22" s="335" t="s">
        <v>317</v>
      </c>
      <c r="D22" s="1175">
        <v>61</v>
      </c>
      <c r="E22" s="335">
        <v>614</v>
      </c>
      <c r="F22" s="1176"/>
      <c r="G22" s="1177">
        <v>1</v>
      </c>
      <c r="H22" s="1178" t="s">
        <v>30</v>
      </c>
      <c r="I22" s="1176"/>
      <c r="J22" s="1177" t="s">
        <v>129</v>
      </c>
      <c r="K22" s="1171" t="s">
        <v>1587</v>
      </c>
      <c r="L22" s="1179">
        <v>650</v>
      </c>
      <c r="M22" s="1180">
        <v>3</v>
      </c>
      <c r="N22" s="962"/>
      <c r="O22" s="962"/>
      <c r="P22" s="1181">
        <v>3</v>
      </c>
      <c r="Q22" s="1181"/>
      <c r="R22" s="962">
        <v>650</v>
      </c>
      <c r="S22" s="962">
        <f t="shared" si="0"/>
        <v>0</v>
      </c>
    </row>
    <row r="23" spans="1:19" s="1048" customFormat="1" ht="15" x14ac:dyDescent="0.2">
      <c r="A23" s="1173">
        <v>4</v>
      </c>
      <c r="B23" s="334">
        <v>36889</v>
      </c>
      <c r="C23" s="335" t="s">
        <v>317</v>
      </c>
      <c r="D23" s="335">
        <v>61</v>
      </c>
      <c r="E23" s="335">
        <v>614</v>
      </c>
      <c r="F23" s="1182"/>
      <c r="G23" s="1171">
        <v>1</v>
      </c>
      <c r="H23" s="337" t="s">
        <v>31</v>
      </c>
      <c r="I23" s="1182"/>
      <c r="J23" s="1171" t="s">
        <v>74</v>
      </c>
      <c r="K23" s="1171" t="s">
        <v>1587</v>
      </c>
      <c r="L23" s="1047">
        <v>9500</v>
      </c>
      <c r="M23" s="339">
        <v>3</v>
      </c>
      <c r="N23" s="962"/>
      <c r="O23" s="962"/>
      <c r="P23" s="1181">
        <v>3</v>
      </c>
      <c r="Q23" s="1181"/>
      <c r="R23" s="962">
        <v>9500</v>
      </c>
      <c r="S23" s="962">
        <f t="shared" si="0"/>
        <v>0</v>
      </c>
    </row>
    <row r="24" spans="1:19" s="1048" customFormat="1" ht="15" x14ac:dyDescent="0.2">
      <c r="A24" s="966">
        <v>5</v>
      </c>
      <c r="B24" s="334">
        <v>36889</v>
      </c>
      <c r="C24" s="335" t="s">
        <v>317</v>
      </c>
      <c r="D24" s="335">
        <v>61</v>
      </c>
      <c r="E24" s="335">
        <v>614</v>
      </c>
      <c r="F24" s="1182"/>
      <c r="G24" s="1171">
        <v>1</v>
      </c>
      <c r="H24" s="337" t="s">
        <v>88</v>
      </c>
      <c r="I24" s="1182"/>
      <c r="J24" s="1171" t="s">
        <v>134</v>
      </c>
      <c r="K24" s="1171" t="s">
        <v>1587</v>
      </c>
      <c r="L24" s="1047">
        <v>100</v>
      </c>
      <c r="M24" s="339">
        <v>3</v>
      </c>
      <c r="N24" s="962"/>
      <c r="O24" s="962"/>
      <c r="P24" s="1181">
        <v>3</v>
      </c>
      <c r="Q24" s="1181"/>
      <c r="R24" s="962">
        <v>100</v>
      </c>
      <c r="S24" s="962">
        <f t="shared" si="0"/>
        <v>0</v>
      </c>
    </row>
    <row r="25" spans="1:19" s="1048" customFormat="1" ht="30" x14ac:dyDescent="0.2">
      <c r="A25" s="1173">
        <v>6</v>
      </c>
      <c r="B25" s="334">
        <v>41801</v>
      </c>
      <c r="C25" s="335" t="s">
        <v>317</v>
      </c>
      <c r="D25" s="335">
        <v>61</v>
      </c>
      <c r="E25" s="335" t="s">
        <v>1106</v>
      </c>
      <c r="F25" s="1182"/>
      <c r="G25" s="1171">
        <v>1</v>
      </c>
      <c r="H25" s="337" t="s">
        <v>1067</v>
      </c>
      <c r="I25" s="1182"/>
      <c r="J25" s="1171"/>
      <c r="K25" s="1171" t="s">
        <v>1587</v>
      </c>
      <c r="L25" s="1047">
        <v>2124</v>
      </c>
      <c r="M25" s="339">
        <v>10</v>
      </c>
      <c r="N25" s="340">
        <f>IF(M25=0,"N/A",+L25/M25)</f>
        <v>212.4</v>
      </c>
      <c r="O25" s="1675">
        <f>IF(M25=0,"N/A",+N25/12)</f>
        <v>17.7</v>
      </c>
      <c r="P25" s="1172">
        <v>2</v>
      </c>
      <c r="Q25" s="1172">
        <v>10</v>
      </c>
      <c r="R25" s="340">
        <f>IF(M25=0,"N/A",+N25*P25+O25*Q25)</f>
        <v>601.79999999999995</v>
      </c>
      <c r="S25" s="340">
        <f t="shared" si="0"/>
        <v>1522.2</v>
      </c>
    </row>
    <row r="26" spans="1:19" s="1048" customFormat="1" ht="30" x14ac:dyDescent="0.2">
      <c r="A26" s="966">
        <v>7</v>
      </c>
      <c r="B26" s="334">
        <v>41801</v>
      </c>
      <c r="C26" s="335" t="s">
        <v>317</v>
      </c>
      <c r="D26" s="335">
        <v>61</v>
      </c>
      <c r="E26" s="335" t="s">
        <v>1107</v>
      </c>
      <c r="F26" s="1182"/>
      <c r="G26" s="1171">
        <v>6</v>
      </c>
      <c r="H26" s="337" t="s">
        <v>1068</v>
      </c>
      <c r="I26" s="1182"/>
      <c r="J26" s="1171"/>
      <c r="K26" s="1171" t="s">
        <v>1587</v>
      </c>
      <c r="L26" s="1047">
        <v>27357.119999999999</v>
      </c>
      <c r="M26" s="339">
        <v>10</v>
      </c>
      <c r="N26" s="340">
        <f>IF(M26=0,"N/A",+L26/M26)</f>
        <v>2735.712</v>
      </c>
      <c r="O26" s="1675">
        <f>IF(M26=0,"N/A",+N26/12)</f>
        <v>227.976</v>
      </c>
      <c r="P26" s="1172">
        <v>2</v>
      </c>
      <c r="Q26" s="1172">
        <v>10</v>
      </c>
      <c r="R26" s="340">
        <f>IF(M26=0,"N/A",+N26*P26+O26*Q26)</f>
        <v>7751.1840000000002</v>
      </c>
      <c r="S26" s="340">
        <f t="shared" si="0"/>
        <v>19605.935999999998</v>
      </c>
    </row>
    <row r="27" spans="1:19" s="1048" customFormat="1" ht="15" x14ac:dyDescent="0.2">
      <c r="A27" s="1173">
        <v>8</v>
      </c>
      <c r="B27" s="334">
        <v>41926</v>
      </c>
      <c r="C27" s="335" t="s">
        <v>317</v>
      </c>
      <c r="D27" s="335">
        <v>61</v>
      </c>
      <c r="E27" s="335" t="s">
        <v>1107</v>
      </c>
      <c r="F27" s="1182"/>
      <c r="G27" s="1171">
        <v>1</v>
      </c>
      <c r="H27" s="337" t="s">
        <v>1065</v>
      </c>
      <c r="I27" s="1182"/>
      <c r="J27" s="1171" t="s">
        <v>1066</v>
      </c>
      <c r="K27" s="1171" t="s">
        <v>1587</v>
      </c>
      <c r="L27" s="1047">
        <v>9133.2000000000007</v>
      </c>
      <c r="M27" s="339">
        <v>10</v>
      </c>
      <c r="N27" s="340">
        <f>IF(M27=0,"N/A",+L27/M27)</f>
        <v>913.32</v>
      </c>
      <c r="O27" s="1675">
        <f>IF(M27=0,"N/A",+N27/12)</f>
        <v>76.11</v>
      </c>
      <c r="P27" s="1172">
        <v>2</v>
      </c>
      <c r="Q27" s="1172">
        <v>6</v>
      </c>
      <c r="R27" s="340">
        <f>IF(M27=0,"N/A",+N27*P27+O27*Q27)</f>
        <v>2283.3000000000002</v>
      </c>
      <c r="S27" s="340">
        <f t="shared" si="0"/>
        <v>6849.9000000000005</v>
      </c>
    </row>
    <row r="28" spans="1:19" s="1048" customFormat="1" ht="30" x14ac:dyDescent="0.2">
      <c r="A28" s="966">
        <v>9</v>
      </c>
      <c r="B28" s="334">
        <v>42226</v>
      </c>
      <c r="C28" s="335" t="s">
        <v>317</v>
      </c>
      <c r="D28" s="335">
        <v>61</v>
      </c>
      <c r="E28" s="335" t="s">
        <v>1108</v>
      </c>
      <c r="F28" s="1182"/>
      <c r="G28" s="1171">
        <v>1</v>
      </c>
      <c r="H28" s="337" t="s">
        <v>1278</v>
      </c>
      <c r="I28" s="1182"/>
      <c r="J28" s="1171" t="s">
        <v>240</v>
      </c>
      <c r="K28" s="1171" t="s">
        <v>1587</v>
      </c>
      <c r="L28" s="1047">
        <v>38000</v>
      </c>
      <c r="M28" s="339">
        <v>10</v>
      </c>
      <c r="N28" s="340">
        <f>IF(M28=0,"N/A",+L28/M28)</f>
        <v>3800</v>
      </c>
      <c r="O28" s="1675">
        <f>IF(M28=0,"N/A",+N28/12)</f>
        <v>316.66666666666669</v>
      </c>
      <c r="P28" s="1172">
        <v>1</v>
      </c>
      <c r="Q28" s="1172">
        <v>8</v>
      </c>
      <c r="R28" s="340">
        <f>IF(M28=0,"N/A",+N28*P28+O28*Q28)</f>
        <v>6333.3333333333339</v>
      </c>
      <c r="S28" s="340">
        <f>IF(M28=0,"N/A",+L28-R28)</f>
        <v>31666.666666666664</v>
      </c>
    </row>
    <row r="29" spans="1:19" s="1048" customFormat="1" ht="30" x14ac:dyDescent="0.2">
      <c r="A29" s="1173">
        <v>10</v>
      </c>
      <c r="B29" s="334">
        <v>41990</v>
      </c>
      <c r="C29" s="335" t="s">
        <v>317</v>
      </c>
      <c r="D29" s="335">
        <v>61</v>
      </c>
      <c r="E29" s="335" t="s">
        <v>1107</v>
      </c>
      <c r="F29" s="1182"/>
      <c r="G29" s="1171">
        <v>2</v>
      </c>
      <c r="H29" s="337" t="s">
        <v>1064</v>
      </c>
      <c r="I29" s="1182"/>
      <c r="J29" s="1171"/>
      <c r="K29" s="1171" t="s">
        <v>1587</v>
      </c>
      <c r="L29" s="1047">
        <v>14844.4</v>
      </c>
      <c r="M29" s="339">
        <v>10</v>
      </c>
      <c r="N29" s="340">
        <f>IF(M29=0,"N/A",+L29/M29)</f>
        <v>1484.44</v>
      </c>
      <c r="O29" s="1675">
        <f>IF(M29=0,"N/A",+N29/12)</f>
        <v>123.70333333333333</v>
      </c>
      <c r="P29" s="1172">
        <v>2</v>
      </c>
      <c r="Q29" s="1172">
        <v>4</v>
      </c>
      <c r="R29" s="340">
        <f>IF(M29=0,"N/A",+N29*P29+O29*Q29)</f>
        <v>3463.6933333333336</v>
      </c>
      <c r="S29" s="340">
        <f t="shared" si="0"/>
        <v>11380.706666666665</v>
      </c>
    </row>
    <row r="30" spans="1:19" s="1048" customFormat="1" ht="15" x14ac:dyDescent="0.2">
      <c r="A30" s="1173">
        <v>12</v>
      </c>
      <c r="B30" s="334">
        <v>37096</v>
      </c>
      <c r="C30" s="335" t="s">
        <v>317</v>
      </c>
      <c r="D30" s="335">
        <v>61</v>
      </c>
      <c r="E30" s="335">
        <v>617</v>
      </c>
      <c r="F30" s="1170"/>
      <c r="G30" s="1171">
        <v>3</v>
      </c>
      <c r="H30" s="1046" t="s">
        <v>158</v>
      </c>
      <c r="I30" s="1182"/>
      <c r="J30" s="1171" t="s">
        <v>19</v>
      </c>
      <c r="K30" s="1171" t="s">
        <v>1587</v>
      </c>
      <c r="L30" s="1047">
        <v>2508.8000000000002</v>
      </c>
      <c r="M30" s="339">
        <v>10</v>
      </c>
      <c r="N30" s="962"/>
      <c r="O30" s="962"/>
      <c r="P30" s="1181">
        <v>10</v>
      </c>
      <c r="Q30" s="1181"/>
      <c r="R30" s="962">
        <v>2508.8000000000002</v>
      </c>
      <c r="S30" s="962">
        <f t="shared" si="0"/>
        <v>0</v>
      </c>
    </row>
    <row r="31" spans="1:19" s="1048" customFormat="1" ht="15" x14ac:dyDescent="0.2">
      <c r="A31" s="966">
        <v>13</v>
      </c>
      <c r="B31" s="334">
        <v>36889</v>
      </c>
      <c r="C31" s="335" t="s">
        <v>317</v>
      </c>
      <c r="D31" s="335">
        <v>61</v>
      </c>
      <c r="E31" s="335">
        <v>617</v>
      </c>
      <c r="F31" s="1170">
        <v>126108</v>
      </c>
      <c r="G31" s="335">
        <v>1</v>
      </c>
      <c r="H31" s="1046" t="s">
        <v>39</v>
      </c>
      <c r="I31" s="1183"/>
      <c r="J31" s="335"/>
      <c r="K31" s="1171" t="s">
        <v>1587</v>
      </c>
      <c r="L31" s="1047">
        <v>2177.29</v>
      </c>
      <c r="M31" s="339">
        <v>10</v>
      </c>
      <c r="N31" s="962"/>
      <c r="O31" s="962"/>
      <c r="P31" s="1181">
        <v>10</v>
      </c>
      <c r="Q31" s="1181"/>
      <c r="R31" s="962">
        <v>2177.29</v>
      </c>
      <c r="S31" s="962">
        <f t="shared" si="0"/>
        <v>0</v>
      </c>
    </row>
    <row r="32" spans="1:19" s="1048" customFormat="1" ht="15" x14ac:dyDescent="0.2">
      <c r="A32" s="1173">
        <v>14</v>
      </c>
      <c r="B32" s="334">
        <v>38772</v>
      </c>
      <c r="C32" s="335" t="s">
        <v>317</v>
      </c>
      <c r="D32" s="335">
        <v>61</v>
      </c>
      <c r="E32" s="335">
        <v>617</v>
      </c>
      <c r="F32" s="1170"/>
      <c r="G32" s="1171">
        <v>1</v>
      </c>
      <c r="H32" s="1046" t="s">
        <v>314</v>
      </c>
      <c r="I32" s="1182"/>
      <c r="J32" s="1171" t="s">
        <v>19</v>
      </c>
      <c r="K32" s="1171" t="s">
        <v>1587</v>
      </c>
      <c r="L32" s="1047">
        <v>2300</v>
      </c>
      <c r="M32" s="339">
        <v>10</v>
      </c>
      <c r="N32" s="1676"/>
      <c r="O32" s="962"/>
      <c r="P32" s="1181">
        <v>10</v>
      </c>
      <c r="Q32" s="1181"/>
      <c r="R32" s="962">
        <v>2300</v>
      </c>
      <c r="S32" s="962">
        <f t="shared" si="0"/>
        <v>0</v>
      </c>
    </row>
    <row r="33" spans="1:20" s="1048" customFormat="1" ht="15" x14ac:dyDescent="0.2">
      <c r="A33" s="966">
        <v>15</v>
      </c>
      <c r="B33" s="334">
        <v>37015</v>
      </c>
      <c r="C33" s="335" t="s">
        <v>317</v>
      </c>
      <c r="D33" s="335">
        <v>61</v>
      </c>
      <c r="E33" s="335">
        <v>617</v>
      </c>
      <c r="F33" s="1170"/>
      <c r="G33" s="1171">
        <v>4</v>
      </c>
      <c r="H33" s="1046" t="s">
        <v>313</v>
      </c>
      <c r="I33" s="1182"/>
      <c r="J33" s="1171" t="s">
        <v>19</v>
      </c>
      <c r="K33" s="1171" t="s">
        <v>1587</v>
      </c>
      <c r="L33" s="1047">
        <v>1015</v>
      </c>
      <c r="M33" s="339">
        <v>10</v>
      </c>
      <c r="N33" s="1676"/>
      <c r="O33" s="962"/>
      <c r="P33" s="1181">
        <v>10</v>
      </c>
      <c r="Q33" s="1181"/>
      <c r="R33" s="962">
        <v>1015</v>
      </c>
      <c r="S33" s="962">
        <f t="shared" si="0"/>
        <v>0</v>
      </c>
    </row>
    <row r="34" spans="1:20" s="1048" customFormat="1" ht="15" x14ac:dyDescent="0.2">
      <c r="A34" s="1173">
        <v>16</v>
      </c>
      <c r="B34" s="334">
        <v>37434</v>
      </c>
      <c r="C34" s="335" t="s">
        <v>317</v>
      </c>
      <c r="D34" s="335">
        <v>61</v>
      </c>
      <c r="E34" s="335">
        <v>617</v>
      </c>
      <c r="F34" s="1182">
        <v>126148</v>
      </c>
      <c r="G34" s="1171">
        <v>1</v>
      </c>
      <c r="H34" s="337" t="s">
        <v>23</v>
      </c>
      <c r="I34" s="1182"/>
      <c r="J34" s="1171" t="s">
        <v>24</v>
      </c>
      <c r="K34" s="1171" t="s">
        <v>1587</v>
      </c>
      <c r="L34" s="1047">
        <v>950</v>
      </c>
      <c r="M34" s="339">
        <v>5</v>
      </c>
      <c r="N34" s="1676"/>
      <c r="O34" s="962"/>
      <c r="P34" s="1181">
        <v>5</v>
      </c>
      <c r="Q34" s="1181"/>
      <c r="R34" s="962">
        <v>950</v>
      </c>
      <c r="S34" s="962">
        <f t="shared" si="0"/>
        <v>0</v>
      </c>
    </row>
    <row r="35" spans="1:20" s="1048" customFormat="1" ht="15" x14ac:dyDescent="0.2">
      <c r="A35" s="1173"/>
      <c r="B35" s="1044">
        <v>39118</v>
      </c>
      <c r="C35" s="335" t="s">
        <v>317</v>
      </c>
      <c r="D35" s="335">
        <v>61</v>
      </c>
      <c r="E35" s="335">
        <v>617</v>
      </c>
      <c r="F35" s="335"/>
      <c r="G35" s="335">
        <v>1</v>
      </c>
      <c r="H35" s="337" t="s">
        <v>101</v>
      </c>
      <c r="I35" s="1182"/>
      <c r="J35" s="1171" t="s">
        <v>116</v>
      </c>
      <c r="K35" s="1171" t="s">
        <v>1587</v>
      </c>
      <c r="L35" s="1047">
        <v>5695.25</v>
      </c>
      <c r="M35" s="339">
        <v>10</v>
      </c>
      <c r="N35" s="962">
        <v>0</v>
      </c>
      <c r="O35" s="962">
        <f>IF(M35=0,"N/A",+N35/12)</f>
        <v>0</v>
      </c>
      <c r="P35" s="1181">
        <v>10</v>
      </c>
      <c r="Q35" s="1181"/>
      <c r="R35" s="962">
        <v>5695.25</v>
      </c>
      <c r="S35" s="962">
        <f>IF(M35=0,"N/A",+L35-R35)</f>
        <v>0</v>
      </c>
    </row>
    <row r="36" spans="1:20" s="1048" customFormat="1" ht="15" x14ac:dyDescent="0.2">
      <c r="A36" s="1173"/>
      <c r="B36" s="334">
        <v>36916</v>
      </c>
      <c r="C36" s="335" t="s">
        <v>317</v>
      </c>
      <c r="D36" s="335">
        <v>61</v>
      </c>
      <c r="E36" s="335">
        <v>617</v>
      </c>
      <c r="F36" s="1182"/>
      <c r="G36" s="1171">
        <v>1</v>
      </c>
      <c r="H36" s="337" t="s">
        <v>1609</v>
      </c>
      <c r="I36" s="1182"/>
      <c r="J36" s="1171"/>
      <c r="K36" s="1171" t="s">
        <v>1587</v>
      </c>
      <c r="L36" s="1047">
        <v>600</v>
      </c>
      <c r="M36" s="339">
        <v>10</v>
      </c>
      <c r="N36" s="962">
        <v>0</v>
      </c>
      <c r="O36" s="962">
        <f>IF(M36=0,"N/A",+N36/12)</f>
        <v>0</v>
      </c>
      <c r="P36" s="1181">
        <v>10</v>
      </c>
      <c r="Q36" s="1181"/>
      <c r="R36" s="962">
        <v>600</v>
      </c>
      <c r="S36" s="962">
        <f>IF(M36=0,"N/A",+L36-R36)</f>
        <v>0</v>
      </c>
    </row>
    <row r="37" spans="1:20" s="1048" customFormat="1" ht="15" x14ac:dyDescent="0.2">
      <c r="A37" s="966">
        <v>17</v>
      </c>
      <c r="B37" s="334">
        <v>37434</v>
      </c>
      <c r="C37" s="335" t="s">
        <v>317</v>
      </c>
      <c r="D37" s="335">
        <v>61</v>
      </c>
      <c r="E37" s="335">
        <v>617</v>
      </c>
      <c r="F37" s="1182">
        <v>126149</v>
      </c>
      <c r="G37" s="1171">
        <v>1</v>
      </c>
      <c r="H37" s="337" t="s">
        <v>23</v>
      </c>
      <c r="I37" s="1182"/>
      <c r="J37" s="1171" t="s">
        <v>24</v>
      </c>
      <c r="K37" s="1171" t="s">
        <v>1587</v>
      </c>
      <c r="L37" s="1047">
        <v>950</v>
      </c>
      <c r="M37" s="339">
        <v>5</v>
      </c>
      <c r="N37" s="962">
        <v>0</v>
      </c>
      <c r="O37" s="962"/>
      <c r="P37" s="1181">
        <v>5</v>
      </c>
      <c r="Q37" s="1181"/>
      <c r="R37" s="962">
        <v>950</v>
      </c>
      <c r="S37" s="962">
        <f>IF(M37=0,"N/A",+L37-R37)</f>
        <v>0</v>
      </c>
    </row>
    <row r="38" spans="1:20" ht="15" x14ac:dyDescent="0.3">
      <c r="A38" s="80"/>
      <c r="B38" s="239"/>
      <c r="C38" s="1717"/>
      <c r="D38" s="1660"/>
      <c r="E38" s="1660"/>
      <c r="F38" s="377"/>
      <c r="G38" s="378"/>
      <c r="H38" s="1167"/>
      <c r="I38" s="377"/>
      <c r="J38" s="377"/>
      <c r="K38" s="377"/>
      <c r="L38" s="1164">
        <f>SUM(L20:L37)</f>
        <v>129429.05999999998</v>
      </c>
      <c r="M38" s="222"/>
      <c r="N38" s="1164">
        <f>SUM(N20:N37)</f>
        <v>9448.271999999999</v>
      </c>
      <c r="O38" s="1164">
        <f>SUM(O20:O37)</f>
        <v>787.35599999999999</v>
      </c>
      <c r="P38" s="222"/>
      <c r="Q38" s="222"/>
      <c r="R38" s="1164">
        <f>SUM(R20:R37)</f>
        <v>58151.650666666676</v>
      </c>
      <c r="S38" s="1164">
        <f>SUM(S20:S37)</f>
        <v>71277.409333333329</v>
      </c>
      <c r="T38" s="18"/>
    </row>
    <row r="39" spans="1:20" ht="15" x14ac:dyDescent="0.3">
      <c r="A39" s="80"/>
      <c r="B39" s="239"/>
      <c r="C39" s="1717"/>
      <c r="D39" s="1660">
        <v>611</v>
      </c>
      <c r="E39" s="1660">
        <v>427.79</v>
      </c>
      <c r="F39" s="377"/>
      <c r="G39" s="378"/>
      <c r="H39" s="1167"/>
      <c r="I39" s="377"/>
      <c r="J39" s="377"/>
      <c r="K39" s="377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9"/>
      <c r="C40" s="1717"/>
      <c r="D40" s="1660">
        <v>613</v>
      </c>
      <c r="E40" s="1660">
        <v>17.7</v>
      </c>
      <c r="F40" s="377"/>
      <c r="G40" s="378"/>
      <c r="H40" s="1167"/>
      <c r="I40" s="377"/>
      <c r="J40" s="377"/>
      <c r="K40" s="377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9"/>
      <c r="C41" s="1717"/>
      <c r="D41" s="1660">
        <v>614</v>
      </c>
      <c r="E41" s="1660">
        <v>316.67</v>
      </c>
      <c r="F41" s="377"/>
      <c r="G41" s="378"/>
      <c r="H41" s="1167"/>
      <c r="I41" s="377"/>
      <c r="J41" s="377"/>
      <c r="K41" s="377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9"/>
      <c r="C42" s="1717"/>
      <c r="D42" s="1660">
        <v>617</v>
      </c>
      <c r="E42" s="1660">
        <v>25.2</v>
      </c>
      <c r="F42" s="377"/>
      <c r="G42" s="378"/>
      <c r="H42" s="1167"/>
      <c r="I42" s="377"/>
      <c r="J42" s="377"/>
      <c r="K42" s="377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9"/>
      <c r="C43" s="1751"/>
      <c r="D43" s="1660"/>
      <c r="E43" s="1660">
        <f>SUM(E39:E42)</f>
        <v>787.36000000000013</v>
      </c>
      <c r="F43" s="240"/>
      <c r="G43" s="117"/>
      <c r="H43" s="1168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1881" t="s">
        <v>51</v>
      </c>
      <c r="B44" s="1881"/>
      <c r="C44" s="1881"/>
      <c r="D44" s="1881"/>
      <c r="E44" s="1881"/>
      <c r="F44" s="1881"/>
      <c r="G44" s="1881"/>
      <c r="H44" s="1169"/>
      <c r="I44" s="1882" t="s">
        <v>1622</v>
      </c>
      <c r="J44" s="1882"/>
      <c r="K44" s="1882"/>
      <c r="L44" s="1882"/>
      <c r="M44" s="1882"/>
      <c r="O44" s="1118"/>
      <c r="P44" s="1881" t="s">
        <v>1623</v>
      </c>
      <c r="Q44" s="1881"/>
      <c r="R44" s="1881"/>
      <c r="S44" s="1881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B12" zoomScale="90" zoomScaleNormal="90" workbookViewId="0">
      <selection activeCell="Q23" sqref="Q23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26.5703125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67" t="s">
        <v>0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1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2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3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491"/>
      <c r="B15" s="491"/>
      <c r="C15" s="491"/>
      <c r="D15" s="491"/>
      <c r="E15" s="491"/>
      <c r="F15" s="491"/>
      <c r="G15" s="491"/>
      <c r="H15" s="491"/>
      <c r="I15" s="491"/>
      <c r="J15" s="491"/>
      <c r="K15" s="1861" t="s">
        <v>1759</v>
      </c>
      <c r="L15" s="547"/>
      <c r="M15" s="491"/>
      <c r="N15" s="491"/>
      <c r="O15" s="491"/>
      <c r="P15" s="491"/>
      <c r="Q15" s="491"/>
      <c r="R15" s="491"/>
      <c r="S15" s="491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7" t="s">
        <v>7</v>
      </c>
      <c r="E17" s="177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8" t="s">
        <v>493</v>
      </c>
      <c r="N17" s="178" t="s">
        <v>494</v>
      </c>
      <c r="O17" s="178" t="s">
        <v>495</v>
      </c>
      <c r="P17" s="143" t="s">
        <v>926</v>
      </c>
      <c r="Q17" s="143" t="s">
        <v>926</v>
      </c>
      <c r="R17" s="144" t="s">
        <v>494</v>
      </c>
      <c r="S17" s="178" t="s">
        <v>498</v>
      </c>
    </row>
    <row r="18" spans="1:21" ht="15" x14ac:dyDescent="0.3">
      <c r="A18" s="86"/>
      <c r="B18" s="180"/>
      <c r="C18" s="84" t="s">
        <v>16</v>
      </c>
      <c r="D18" s="181"/>
      <c r="E18" s="182" t="s">
        <v>7</v>
      </c>
      <c r="F18" s="84"/>
      <c r="G18" s="84"/>
      <c r="H18" s="180"/>
      <c r="I18" s="84"/>
      <c r="J18" s="180"/>
      <c r="K18" s="180"/>
      <c r="L18" s="84" t="s">
        <v>17</v>
      </c>
      <c r="M18" s="228" t="s">
        <v>499</v>
      </c>
      <c r="N18" s="178" t="s">
        <v>500</v>
      </c>
      <c r="O18" s="178" t="s">
        <v>501</v>
      </c>
      <c r="P18" s="398" t="s">
        <v>502</v>
      </c>
      <c r="Q18" s="398" t="s">
        <v>503</v>
      </c>
      <c r="R18" s="144" t="s">
        <v>1737</v>
      </c>
      <c r="S18" s="178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5">
        <v>13</v>
      </c>
      <c r="N19" s="225">
        <v>14</v>
      </c>
      <c r="O19" s="225">
        <v>15</v>
      </c>
      <c r="P19" s="225">
        <v>16</v>
      </c>
      <c r="Q19" s="225">
        <v>17</v>
      </c>
      <c r="R19" s="225">
        <v>18</v>
      </c>
      <c r="S19" s="225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4">
        <v>10</v>
      </c>
      <c r="N20" s="89"/>
      <c r="O20" s="89"/>
      <c r="P20" s="195">
        <v>10</v>
      </c>
      <c r="Q20" s="195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4">
        <v>10</v>
      </c>
      <c r="N21" s="97">
        <f>IF(M21=0,"N/A",+L21/M21)</f>
        <v>384.54</v>
      </c>
      <c r="O21" s="1681">
        <f>IF(M21=0,"N/A",+N21/12)</f>
        <v>32.045000000000002</v>
      </c>
      <c r="P21" s="188">
        <v>5</v>
      </c>
      <c r="Q21" s="188">
        <v>5</v>
      </c>
      <c r="R21" s="101">
        <f>IF(M21=0,"N/A",+N21*P21+O21*Q21)</f>
        <v>2082.9250000000002</v>
      </c>
      <c r="S21" s="101">
        <f>IF(M21=0,"N/A",+L21-R21)</f>
        <v>1762.4749999999999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4">
        <v>10</v>
      </c>
      <c r="N22" s="97">
        <f>IF(M22=0,"N/A",+L22/M22)</f>
        <v>591.404</v>
      </c>
      <c r="O22" s="1681">
        <f>IF(M22=0,"N/A",+N22/12)</f>
        <v>49.283666666666669</v>
      </c>
      <c r="P22" s="188">
        <v>5</v>
      </c>
      <c r="Q22" s="188">
        <v>5</v>
      </c>
      <c r="R22" s="101">
        <f>IF(M22=0,"N/A",+N22*P22+O22*Q22)</f>
        <v>3203.4383333333335</v>
      </c>
      <c r="S22" s="101">
        <f>IF(M22=0,"N/A",+L22-R22)</f>
        <v>2710.6016666666665</v>
      </c>
    </row>
    <row r="23" spans="1:21" ht="15" x14ac:dyDescent="0.3">
      <c r="A23" s="84">
        <v>4</v>
      </c>
      <c r="B23" s="202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98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6">
        <v>6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6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4">
        <f>SUM(L20:L24)</f>
        <v>24005.17</v>
      </c>
      <c r="M25" s="214"/>
      <c r="N25" s="214">
        <f t="shared" ref="N25:S25" si="0">SUM(N20:N24)</f>
        <v>975.94399999999996</v>
      </c>
      <c r="O25" s="214">
        <f t="shared" si="0"/>
        <v>81.328666666666663</v>
      </c>
      <c r="P25" s="214"/>
      <c r="Q25" s="214"/>
      <c r="R25" s="214">
        <f>SUM(R20:R24)</f>
        <v>19532.093333333331</v>
      </c>
      <c r="S25" s="214">
        <f t="shared" si="0"/>
        <v>4473.0766666666659</v>
      </c>
      <c r="T25" s="914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718">
        <v>617</v>
      </c>
      <c r="D28" s="1643"/>
      <c r="E28" s="1718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20"/>
      <c r="G34" s="220"/>
      <c r="H34" s="117"/>
      <c r="I34" s="220"/>
      <c r="J34" s="221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5"/>
      <c r="B35" s="1868" t="s">
        <v>51</v>
      </c>
      <c r="C35" s="1868"/>
      <c r="D35" s="1868"/>
      <c r="E35" s="1868"/>
      <c r="F35" s="1868"/>
      <c r="G35" s="174"/>
      <c r="H35" s="1868" t="s">
        <v>929</v>
      </c>
      <c r="I35" s="1868"/>
      <c r="J35" s="1868"/>
      <c r="K35" s="1868"/>
      <c r="L35" s="176"/>
      <c r="M35" s="176"/>
      <c r="N35" s="175"/>
      <c r="O35" s="1868" t="s">
        <v>928</v>
      </c>
      <c r="P35" s="1869"/>
      <c r="Q35" s="1869"/>
      <c r="R35" s="1869"/>
      <c r="S35" s="175"/>
    </row>
    <row r="36" spans="1:19" x14ac:dyDescent="0.2">
      <c r="A36" s="1"/>
    </row>
    <row r="37" spans="1:19" x14ac:dyDescent="0.2">
      <c r="A37" s="1"/>
      <c r="B37" s="1"/>
      <c r="C37" s="1"/>
      <c r="D37" s="1746"/>
      <c r="E37" s="1746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7">
    <mergeCell ref="O35:R35"/>
    <mergeCell ref="B35:F35"/>
    <mergeCell ref="H35:K35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topLeftCell="A29" zoomScale="85" zoomScaleNormal="85" zoomScaleSheetLayoutView="80" workbookViewId="0">
      <selection activeCell="Q57" sqref="Q57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36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67" t="s">
        <v>0</v>
      </c>
      <c r="B11" s="1867"/>
      <c r="C11" s="1867"/>
      <c r="D11" s="1867"/>
      <c r="E11" s="1867"/>
      <c r="F11" s="1867"/>
      <c r="G11" s="1867"/>
      <c r="H11" s="1867"/>
      <c r="I11" s="1867"/>
      <c r="J11" s="1867"/>
      <c r="K11" s="1867"/>
      <c r="L11" s="1867"/>
      <c r="M11" s="1867"/>
      <c r="N11" s="1867"/>
      <c r="O11" s="1867"/>
      <c r="P11" s="1867"/>
      <c r="Q11" s="1867"/>
      <c r="R11" s="1867"/>
      <c r="S11" s="1867"/>
    </row>
    <row r="12" spans="1:19" x14ac:dyDescent="0.2">
      <c r="A12" s="1867" t="s">
        <v>1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2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3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4" t="s">
        <v>1772</v>
      </c>
      <c r="B15" s="1864"/>
      <c r="C15" s="1864"/>
      <c r="D15" s="1864"/>
      <c r="E15" s="1864"/>
      <c r="F15" s="1864"/>
      <c r="G15" s="1864"/>
      <c r="H15" s="1864"/>
      <c r="I15" s="1864"/>
      <c r="J15" s="1864"/>
      <c r="K15" s="1864"/>
      <c r="L15" s="1864"/>
      <c r="M15" s="1864"/>
      <c r="N15" s="1864"/>
      <c r="O15" s="1864"/>
      <c r="P15" s="1864"/>
      <c r="Q15" s="1864"/>
      <c r="R15" s="1864"/>
      <c r="S15" s="1864"/>
    </row>
    <row r="16" spans="1:19" ht="15" x14ac:dyDescent="0.3">
      <c r="A16" s="80"/>
      <c r="B16" s="80"/>
      <c r="C16" s="80"/>
      <c r="D16" s="80"/>
      <c r="E16" s="80"/>
      <c r="F16" s="80"/>
      <c r="G16" s="80"/>
      <c r="H16" s="1623"/>
      <c r="I16" s="324"/>
      <c r="J16" s="324"/>
      <c r="K16" s="324"/>
      <c r="L16" s="324"/>
      <c r="M16" s="115"/>
      <c r="N16" s="115"/>
      <c r="O16" s="115"/>
      <c r="P16" s="115"/>
      <c r="Q16" s="115"/>
      <c r="R16" s="115"/>
      <c r="S16" s="115"/>
    </row>
    <row r="17" spans="1:21" s="1057" customFormat="1" ht="72" x14ac:dyDescent="0.2">
      <c r="A17" s="972" t="s">
        <v>4</v>
      </c>
      <c r="B17" s="972" t="s">
        <v>5</v>
      </c>
      <c r="C17" s="1054" t="s">
        <v>6</v>
      </c>
      <c r="D17" s="1055" t="s">
        <v>7</v>
      </c>
      <c r="E17" s="1055" t="s">
        <v>1614</v>
      </c>
      <c r="F17" s="972" t="s">
        <v>9</v>
      </c>
      <c r="G17" s="972" t="s">
        <v>10</v>
      </c>
      <c r="H17" s="1056" t="s">
        <v>11</v>
      </c>
      <c r="I17" s="972" t="s">
        <v>12</v>
      </c>
      <c r="J17" s="972" t="s">
        <v>13</v>
      </c>
      <c r="K17" s="972" t="s">
        <v>820</v>
      </c>
      <c r="L17" s="1056" t="s">
        <v>1615</v>
      </c>
      <c r="M17" s="1059" t="s">
        <v>1618</v>
      </c>
      <c r="N17" s="1060" t="s">
        <v>1617</v>
      </c>
      <c r="O17" s="1060" t="s">
        <v>1616</v>
      </c>
      <c r="P17" s="1061" t="s">
        <v>1620</v>
      </c>
      <c r="Q17" s="1060" t="s">
        <v>1619</v>
      </c>
      <c r="R17" s="1061" t="s">
        <v>1736</v>
      </c>
      <c r="S17" s="1061" t="s">
        <v>1621</v>
      </c>
    </row>
    <row r="18" spans="1:21" x14ac:dyDescent="0.2">
      <c r="A18" s="84">
        <v>1</v>
      </c>
      <c r="B18" s="232">
        <v>2</v>
      </c>
      <c r="C18" s="232">
        <v>3</v>
      </c>
      <c r="D18" s="232">
        <v>4</v>
      </c>
      <c r="E18" s="232">
        <v>5</v>
      </c>
      <c r="F18" s="232">
        <v>6</v>
      </c>
      <c r="G18" s="232">
        <v>7</v>
      </c>
      <c r="H18" s="979">
        <v>8</v>
      </c>
      <c r="I18" s="232">
        <v>9</v>
      </c>
      <c r="J18" s="232">
        <v>10</v>
      </c>
      <c r="K18" s="232">
        <v>11</v>
      </c>
      <c r="L18" s="232">
        <v>12</v>
      </c>
      <c r="M18" s="232">
        <v>13</v>
      </c>
      <c r="N18" s="232">
        <v>14</v>
      </c>
      <c r="O18" s="232">
        <v>15</v>
      </c>
      <c r="P18" s="232">
        <v>16</v>
      </c>
      <c r="Q18" s="232">
        <v>17</v>
      </c>
      <c r="R18" s="232">
        <v>18</v>
      </c>
      <c r="S18" s="232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63" t="s">
        <v>1330</v>
      </c>
      <c r="I19" s="374"/>
      <c r="J19" s="261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01">
        <f t="shared" ref="O19:O26" si="1">IF(M19=0,"N/A",+N19/12)</f>
        <v>399.38916666666665</v>
      </c>
      <c r="P19" s="188">
        <v>1</v>
      </c>
      <c r="Q19" s="188">
        <v>5</v>
      </c>
      <c r="R19" s="101">
        <f t="shared" ref="R19:R26" si="2">IF(M19=0,"N/A",+N19*P19+O19*Q19)</f>
        <v>6789.6158333333333</v>
      </c>
      <c r="S19" s="101">
        <f t="shared" ref="S19:S38" si="3">IF(M19=0,"N/A",+L19-R19)</f>
        <v>7588.3941666666669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63" t="s">
        <v>1283</v>
      </c>
      <c r="I20" s="374" t="s">
        <v>1284</v>
      </c>
      <c r="J20" s="261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01">
        <f>IF(M20=0,"N/A",+N20/12)</f>
        <v>372.87999999999994</v>
      </c>
      <c r="P20" s="188">
        <v>2</v>
      </c>
      <c r="Q20" s="188">
        <v>1</v>
      </c>
      <c r="R20" s="101">
        <f t="shared" si="2"/>
        <v>9321.9999999999982</v>
      </c>
      <c r="S20" s="101">
        <f>IF(M20=0,"N/A",+L20-R20)</f>
        <v>35423.599999999999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63" t="s">
        <v>1080</v>
      </c>
      <c r="I21" s="374"/>
      <c r="J21" s="261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01">
        <f t="shared" si="1"/>
        <v>80.928333333333327</v>
      </c>
      <c r="P21" s="188">
        <v>2</v>
      </c>
      <c r="Q21" s="188"/>
      <c r="R21" s="101">
        <f t="shared" si="2"/>
        <v>1942.28</v>
      </c>
      <c r="S21" s="101">
        <f t="shared" si="3"/>
        <v>7769.12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63" t="s">
        <v>1286</v>
      </c>
      <c r="I22" s="374"/>
      <c r="J22" s="261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01">
        <f t="shared" si="1"/>
        <v>76.50333333333333</v>
      </c>
      <c r="P22" s="188">
        <v>2</v>
      </c>
      <c r="Q22" s="188"/>
      <c r="R22" s="101">
        <f t="shared" si="2"/>
        <v>1836.08</v>
      </c>
      <c r="S22" s="101">
        <f t="shared" si="3"/>
        <v>7344.32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63" t="s">
        <v>1287</v>
      </c>
      <c r="I23" s="374"/>
      <c r="J23" s="261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01">
        <f t="shared" si="1"/>
        <v>84.960000000000008</v>
      </c>
      <c r="P23" s="188">
        <v>2</v>
      </c>
      <c r="Q23" s="188"/>
      <c r="R23" s="101">
        <f t="shared" si="2"/>
        <v>2039.0400000000002</v>
      </c>
      <c r="S23" s="101">
        <f t="shared" si="3"/>
        <v>8156.1600000000008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63" t="s">
        <v>1080</v>
      </c>
      <c r="I24" s="374"/>
      <c r="J24" s="261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01">
        <f t="shared" si="1"/>
        <v>191.31733333333332</v>
      </c>
      <c r="P24" s="188">
        <v>1</v>
      </c>
      <c r="Q24" s="188">
        <v>9</v>
      </c>
      <c r="R24" s="101">
        <f t="shared" si="2"/>
        <v>4017.6639999999998</v>
      </c>
      <c r="S24" s="101">
        <f t="shared" si="3"/>
        <v>18940.416000000001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63" t="s">
        <v>1588</v>
      </c>
      <c r="I25" s="374"/>
      <c r="J25" s="261"/>
      <c r="K25" s="85" t="s">
        <v>1683</v>
      </c>
      <c r="L25" s="97">
        <v>9145</v>
      </c>
      <c r="M25" s="86">
        <v>10</v>
      </c>
      <c r="N25" s="101">
        <f t="shared" si="0"/>
        <v>914.5</v>
      </c>
      <c r="O25" s="101">
        <f t="shared" si="1"/>
        <v>76.208333333333329</v>
      </c>
      <c r="P25" s="188">
        <v>1</v>
      </c>
      <c r="Q25" s="188">
        <v>7</v>
      </c>
      <c r="R25" s="101">
        <f t="shared" si="2"/>
        <v>1447.9583333333333</v>
      </c>
      <c r="S25" s="101">
        <f t="shared" si="3"/>
        <v>7697.041666666667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63" t="s">
        <v>799</v>
      </c>
      <c r="I26" s="374"/>
      <c r="J26" s="261" t="s">
        <v>116</v>
      </c>
      <c r="K26" s="85" t="s">
        <v>1683</v>
      </c>
      <c r="L26" s="97">
        <v>7894.2</v>
      </c>
      <c r="M26" s="86">
        <v>10</v>
      </c>
      <c r="N26" s="101">
        <f t="shared" si="0"/>
        <v>789.42</v>
      </c>
      <c r="O26" s="101">
        <f t="shared" si="1"/>
        <v>65.784999999999997</v>
      </c>
      <c r="P26" s="188">
        <v>1</v>
      </c>
      <c r="Q26" s="188">
        <v>7</v>
      </c>
      <c r="R26" s="101">
        <f t="shared" si="2"/>
        <v>1249.915</v>
      </c>
      <c r="S26" s="101">
        <f t="shared" si="3"/>
        <v>6644.2849999999999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63" t="s">
        <v>1289</v>
      </c>
      <c r="I27" s="374"/>
      <c r="J27" s="261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01">
        <f>IF(M27=0,"N/A",+N27/12)</f>
        <v>200.70816666666667</v>
      </c>
      <c r="P27" s="188">
        <v>1</v>
      </c>
      <c r="Q27" s="188">
        <v>7</v>
      </c>
      <c r="R27" s="101">
        <f>IF(M27=0,"N/A",+N27*P27+O27*Q27)</f>
        <v>3813.4551666666666</v>
      </c>
      <c r="S27" s="101">
        <f t="shared" si="3"/>
        <v>20271.524833333333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63" t="s">
        <v>1290</v>
      </c>
      <c r="I28" s="374"/>
      <c r="J28" s="261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01">
        <f t="shared" ref="O28:O55" si="5">IF(M28=0,"N/A",+N28/12)</f>
        <v>97.225000000000009</v>
      </c>
      <c r="P28" s="188">
        <v>1</v>
      </c>
      <c r="Q28" s="188">
        <v>9</v>
      </c>
      <c r="R28" s="101">
        <f t="shared" ref="R28:R55" si="6">IF(M28=0,"N/A",+N28*P28+O28*Q28)</f>
        <v>2041.7250000000001</v>
      </c>
      <c r="S28" s="101">
        <f t="shared" si="3"/>
        <v>9625.2749999999996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63" t="s">
        <v>1291</v>
      </c>
      <c r="I29" s="374"/>
      <c r="J29" s="261" t="s">
        <v>129</v>
      </c>
      <c r="K29" s="85" t="s">
        <v>1683</v>
      </c>
      <c r="L29" s="97">
        <v>2743</v>
      </c>
      <c r="M29" s="86">
        <v>3</v>
      </c>
      <c r="N29" s="101">
        <f t="shared" si="4"/>
        <v>914.33333333333337</v>
      </c>
      <c r="O29" s="101">
        <f t="shared" si="5"/>
        <v>76.194444444444443</v>
      </c>
      <c r="P29" s="188">
        <v>1</v>
      </c>
      <c r="Q29" s="188">
        <v>9</v>
      </c>
      <c r="R29" s="101">
        <f t="shared" si="6"/>
        <v>1600.0833333333335</v>
      </c>
      <c r="S29" s="101">
        <f t="shared" si="3"/>
        <v>1142.9166666666665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63" t="s">
        <v>777</v>
      </c>
      <c r="I30" s="261"/>
      <c r="J30" s="261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01">
        <f t="shared" si="5"/>
        <v>67.307249999999996</v>
      </c>
      <c r="P30" s="188">
        <v>5</v>
      </c>
      <c r="Q30" s="188">
        <v>1</v>
      </c>
      <c r="R30" s="101">
        <f t="shared" si="6"/>
        <v>4105.7422500000002</v>
      </c>
      <c r="S30" s="101">
        <f t="shared" si="3"/>
        <v>3971.1277499999997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63" t="s">
        <v>765</v>
      </c>
      <c r="I31" s="261"/>
      <c r="J31" s="261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01">
        <f t="shared" si="5"/>
        <v>119.84066666666666</v>
      </c>
      <c r="P31" s="188">
        <v>5</v>
      </c>
      <c r="Q31" s="188">
        <v>2</v>
      </c>
      <c r="R31" s="101">
        <f t="shared" si="6"/>
        <v>7430.1213333333326</v>
      </c>
      <c r="S31" s="101">
        <f t="shared" si="3"/>
        <v>6950.7586666666666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63" t="s">
        <v>766</v>
      </c>
      <c r="I32" s="261"/>
      <c r="J32" s="261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01">
        <f t="shared" si="5"/>
        <v>175.61433333333335</v>
      </c>
      <c r="P32" s="188">
        <v>5</v>
      </c>
      <c r="Q32" s="188">
        <v>2</v>
      </c>
      <c r="R32" s="101">
        <f t="shared" si="6"/>
        <v>10888.088666666667</v>
      </c>
      <c r="S32" s="101">
        <f t="shared" si="3"/>
        <v>10185.631333333335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63" t="s">
        <v>767</v>
      </c>
      <c r="I33" s="261"/>
      <c r="J33" s="261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01">
        <f t="shared" si="5"/>
        <v>41.276666666666664</v>
      </c>
      <c r="P33" s="188">
        <v>5</v>
      </c>
      <c r="Q33" s="188">
        <v>2</v>
      </c>
      <c r="R33" s="101">
        <f t="shared" si="6"/>
        <v>2559.1533333333332</v>
      </c>
      <c r="S33" s="101">
        <f t="shared" si="3"/>
        <v>2394.0466666666666</v>
      </c>
    </row>
    <row r="34" spans="1:19" ht="15" x14ac:dyDescent="0.3">
      <c r="A34" s="84">
        <v>16</v>
      </c>
      <c r="B34" s="328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24" t="s">
        <v>775</v>
      </c>
      <c r="I34" s="539"/>
      <c r="J34" s="98" t="s">
        <v>890</v>
      </c>
      <c r="K34" s="85" t="s">
        <v>1684</v>
      </c>
      <c r="L34" s="326">
        <v>2832</v>
      </c>
      <c r="M34" s="269">
        <v>10</v>
      </c>
      <c r="N34" s="101">
        <f t="shared" si="4"/>
        <v>283.2</v>
      </c>
      <c r="O34" s="101">
        <f t="shared" si="5"/>
        <v>23.599999999999998</v>
      </c>
      <c r="P34" s="188">
        <v>3</v>
      </c>
      <c r="Q34" s="188">
        <v>6</v>
      </c>
      <c r="R34" s="101">
        <f t="shared" si="6"/>
        <v>991.19999999999993</v>
      </c>
      <c r="S34" s="101">
        <f t="shared" si="3"/>
        <v>1840.8000000000002</v>
      </c>
    </row>
    <row r="35" spans="1:19" ht="15" x14ac:dyDescent="0.3">
      <c r="A35" s="84">
        <v>17</v>
      </c>
      <c r="B35" s="328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24" t="s">
        <v>1122</v>
      </c>
      <c r="I35" s="539"/>
      <c r="J35" s="98" t="s">
        <v>1124</v>
      </c>
      <c r="K35" s="85" t="s">
        <v>1686</v>
      </c>
      <c r="L35" s="326">
        <v>199629.7</v>
      </c>
      <c r="M35" s="269">
        <v>10</v>
      </c>
      <c r="N35" s="101">
        <f t="shared" si="4"/>
        <v>19962.97</v>
      </c>
      <c r="O35" s="101">
        <f t="shared" si="5"/>
        <v>1663.5808333333334</v>
      </c>
      <c r="P35" s="188">
        <v>3</v>
      </c>
      <c r="Q35" s="188">
        <v>4</v>
      </c>
      <c r="R35" s="101">
        <f t="shared" si="6"/>
        <v>66543.233333333337</v>
      </c>
      <c r="S35" s="101">
        <f t="shared" si="3"/>
        <v>133086.46666666667</v>
      </c>
    </row>
    <row r="36" spans="1:19" ht="15" x14ac:dyDescent="0.3">
      <c r="A36" s="84">
        <v>18</v>
      </c>
      <c r="B36" s="285">
        <v>41536</v>
      </c>
      <c r="C36" s="85">
        <v>10</v>
      </c>
      <c r="D36" s="318">
        <v>61</v>
      </c>
      <c r="E36" s="518">
        <v>611</v>
      </c>
      <c r="F36" s="98"/>
      <c r="G36" s="98">
        <v>1</v>
      </c>
      <c r="H36" s="1624" t="s">
        <v>918</v>
      </c>
      <c r="I36" s="98"/>
      <c r="J36" s="98"/>
      <c r="K36" s="85" t="s">
        <v>1685</v>
      </c>
      <c r="L36" s="511">
        <v>27824.400000000001</v>
      </c>
      <c r="M36" s="269">
        <v>10</v>
      </c>
      <c r="N36" s="101">
        <f t="shared" si="4"/>
        <v>2782.44</v>
      </c>
      <c r="O36" s="101">
        <f t="shared" si="5"/>
        <v>231.87</v>
      </c>
      <c r="P36" s="188">
        <v>3</v>
      </c>
      <c r="Q36" s="188">
        <v>7</v>
      </c>
      <c r="R36" s="101">
        <f t="shared" si="6"/>
        <v>9970.41</v>
      </c>
      <c r="S36" s="101">
        <f t="shared" si="3"/>
        <v>17853.990000000002</v>
      </c>
    </row>
    <row r="37" spans="1:19" ht="15" x14ac:dyDescent="0.3">
      <c r="A37" s="84">
        <v>19</v>
      </c>
      <c r="B37" s="125">
        <v>42004</v>
      </c>
      <c r="C37" s="85">
        <v>10</v>
      </c>
      <c r="D37" s="318">
        <v>61</v>
      </c>
      <c r="E37" s="85" t="s">
        <v>1125</v>
      </c>
      <c r="F37" s="85"/>
      <c r="G37" s="85">
        <v>2</v>
      </c>
      <c r="H37" s="963" t="s">
        <v>977</v>
      </c>
      <c r="I37" s="261"/>
      <c r="J37" s="261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01">
        <f t="shared" si="5"/>
        <v>227.64466666666667</v>
      </c>
      <c r="P37" s="188">
        <v>2</v>
      </c>
      <c r="Q37" s="188">
        <v>4</v>
      </c>
      <c r="R37" s="101">
        <f t="shared" si="6"/>
        <v>6374.0506666666661</v>
      </c>
      <c r="S37" s="101">
        <f t="shared" si="3"/>
        <v>20943.309333333335</v>
      </c>
    </row>
    <row r="38" spans="1:19" ht="15" x14ac:dyDescent="0.3">
      <c r="A38" s="84">
        <v>20</v>
      </c>
      <c r="B38" s="125">
        <v>42004</v>
      </c>
      <c r="C38" s="85">
        <v>10</v>
      </c>
      <c r="D38" s="318">
        <v>61</v>
      </c>
      <c r="E38" s="85" t="s">
        <v>1125</v>
      </c>
      <c r="F38" s="85"/>
      <c r="G38" s="85">
        <v>1</v>
      </c>
      <c r="H38" s="963" t="s">
        <v>977</v>
      </c>
      <c r="I38" s="261"/>
      <c r="J38" s="261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01">
        <f t="shared" si="5"/>
        <v>113.82225</v>
      </c>
      <c r="P38" s="188">
        <v>2</v>
      </c>
      <c r="Q38" s="188">
        <v>4</v>
      </c>
      <c r="R38" s="101">
        <f t="shared" si="6"/>
        <v>3187.0230000000001</v>
      </c>
      <c r="S38" s="101">
        <f t="shared" si="3"/>
        <v>10471.647000000001</v>
      </c>
    </row>
    <row r="39" spans="1:19" ht="15" x14ac:dyDescent="0.3">
      <c r="A39" s="84">
        <v>21</v>
      </c>
      <c r="B39" s="328">
        <v>41318</v>
      </c>
      <c r="C39" s="85">
        <v>10</v>
      </c>
      <c r="D39" s="318">
        <v>61</v>
      </c>
      <c r="E39" s="98">
        <v>614</v>
      </c>
      <c r="F39" s="325"/>
      <c r="G39" s="98">
        <v>1</v>
      </c>
      <c r="H39" s="1624" t="s">
        <v>31</v>
      </c>
      <c r="I39" s="98"/>
      <c r="J39" s="98" t="s">
        <v>566</v>
      </c>
      <c r="K39" s="98" t="s">
        <v>1683</v>
      </c>
      <c r="L39" s="326">
        <v>6937</v>
      </c>
      <c r="M39" s="95">
        <v>3</v>
      </c>
      <c r="N39" s="379">
        <v>0</v>
      </c>
      <c r="O39" s="379">
        <f>IF(M39=0,"N/A",+N39/12)</f>
        <v>0</v>
      </c>
      <c r="P39" s="999">
        <v>3</v>
      </c>
      <c r="Q39" s="999"/>
      <c r="R39" s="379">
        <v>6937</v>
      </c>
      <c r="S39" s="379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8">
        <v>61</v>
      </c>
      <c r="E40" s="85">
        <v>614</v>
      </c>
      <c r="F40" s="85"/>
      <c r="G40" s="85">
        <v>1</v>
      </c>
      <c r="H40" s="947" t="s">
        <v>31</v>
      </c>
      <c r="I40" s="87"/>
      <c r="J40" s="85" t="s">
        <v>289</v>
      </c>
      <c r="K40" s="85" t="s">
        <v>1683</v>
      </c>
      <c r="L40" s="111">
        <v>4724.9799999999996</v>
      </c>
      <c r="M40" s="112">
        <v>3</v>
      </c>
      <c r="N40" s="379">
        <v>0</v>
      </c>
      <c r="O40" s="379">
        <f t="shared" si="5"/>
        <v>0</v>
      </c>
      <c r="P40" s="999">
        <v>3</v>
      </c>
      <c r="Q40" s="999"/>
      <c r="R40" s="379">
        <v>4724.9799999999996</v>
      </c>
      <c r="S40" s="379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8">
        <v>61</v>
      </c>
      <c r="E41" s="85">
        <v>614</v>
      </c>
      <c r="F41" s="85"/>
      <c r="G41" s="85">
        <v>1</v>
      </c>
      <c r="H41" s="947" t="s">
        <v>126</v>
      </c>
      <c r="I41" s="85"/>
      <c r="J41" s="85" t="s">
        <v>72</v>
      </c>
      <c r="K41" s="85" t="s">
        <v>1683</v>
      </c>
      <c r="L41" s="111">
        <v>9164</v>
      </c>
      <c r="M41" s="112">
        <v>3</v>
      </c>
      <c r="N41" s="379">
        <v>0</v>
      </c>
      <c r="O41" s="379">
        <f t="shared" si="5"/>
        <v>0</v>
      </c>
      <c r="P41" s="999">
        <v>3</v>
      </c>
      <c r="Q41" s="999"/>
      <c r="R41" s="379">
        <v>9164</v>
      </c>
      <c r="S41" s="379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8">
        <v>61</v>
      </c>
      <c r="E42" s="85">
        <v>617</v>
      </c>
      <c r="F42" s="261"/>
      <c r="G42" s="85">
        <v>1</v>
      </c>
      <c r="H42" s="947" t="s">
        <v>18</v>
      </c>
      <c r="I42" s="87"/>
      <c r="J42" s="85" t="s">
        <v>19</v>
      </c>
      <c r="K42" s="85" t="s">
        <v>1683</v>
      </c>
      <c r="L42" s="97">
        <v>7682.91</v>
      </c>
      <c r="M42" s="112">
        <v>10</v>
      </c>
      <c r="N42" s="101">
        <f t="shared" si="4"/>
        <v>768.29099999999994</v>
      </c>
      <c r="O42" s="101">
        <f t="shared" si="5"/>
        <v>64.024249999999995</v>
      </c>
      <c r="P42" s="188">
        <v>6</v>
      </c>
      <c r="Q42" s="188"/>
      <c r="R42" s="101">
        <f t="shared" si="6"/>
        <v>4609.7459999999992</v>
      </c>
      <c r="S42" s="101">
        <f t="shared" si="7"/>
        <v>3073.1640000000007</v>
      </c>
    </row>
    <row r="43" spans="1:19" ht="15" x14ac:dyDescent="0.3">
      <c r="A43" s="84">
        <v>25</v>
      </c>
      <c r="B43" s="125">
        <v>38757</v>
      </c>
      <c r="C43" s="85">
        <v>10</v>
      </c>
      <c r="D43" s="318">
        <v>61</v>
      </c>
      <c r="E43" s="85">
        <v>617</v>
      </c>
      <c r="F43" s="85"/>
      <c r="G43" s="85">
        <v>2</v>
      </c>
      <c r="H43" s="947" t="s">
        <v>20</v>
      </c>
      <c r="I43" s="87"/>
      <c r="J43" s="85" t="s">
        <v>19</v>
      </c>
      <c r="K43" s="85" t="s">
        <v>1683</v>
      </c>
      <c r="L43" s="111">
        <v>2699.67</v>
      </c>
      <c r="M43" s="112">
        <v>10</v>
      </c>
      <c r="N43" s="379"/>
      <c r="O43" s="379"/>
      <c r="P43" s="999">
        <v>10</v>
      </c>
      <c r="Q43" s="999"/>
      <c r="R43" s="379">
        <v>2699.67</v>
      </c>
      <c r="S43" s="379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8">
        <v>61</v>
      </c>
      <c r="E44" s="85">
        <v>617</v>
      </c>
      <c r="F44" s="85"/>
      <c r="G44" s="85">
        <v>1</v>
      </c>
      <c r="H44" s="947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01">
        <f t="shared" si="5"/>
        <v>80.947999999999993</v>
      </c>
      <c r="P44" s="188">
        <v>3</v>
      </c>
      <c r="Q44" s="188">
        <v>4</v>
      </c>
      <c r="R44" s="101">
        <f t="shared" si="6"/>
        <v>3237.9199999999996</v>
      </c>
      <c r="S44" s="101">
        <f t="shared" si="7"/>
        <v>6475.84</v>
      </c>
    </row>
    <row r="45" spans="1:19" ht="15" x14ac:dyDescent="0.3">
      <c r="A45" s="84">
        <v>27</v>
      </c>
      <c r="B45" s="125">
        <v>36888</v>
      </c>
      <c r="C45" s="85">
        <v>10</v>
      </c>
      <c r="D45" s="318">
        <v>61</v>
      </c>
      <c r="E45" s="85">
        <v>617</v>
      </c>
      <c r="F45" s="85">
        <v>125528</v>
      </c>
      <c r="G45" s="85">
        <v>1</v>
      </c>
      <c r="H45" s="947" t="s">
        <v>151</v>
      </c>
      <c r="I45" s="85"/>
      <c r="J45" s="85"/>
      <c r="K45" s="85" t="s">
        <v>1683</v>
      </c>
      <c r="L45" s="111">
        <v>1500</v>
      </c>
      <c r="M45" s="112">
        <v>10</v>
      </c>
      <c r="N45" s="379">
        <v>0</v>
      </c>
      <c r="O45" s="379">
        <f t="shared" si="5"/>
        <v>0</v>
      </c>
      <c r="P45" s="999">
        <v>10</v>
      </c>
      <c r="Q45" s="999"/>
      <c r="R45" s="379">
        <v>1500</v>
      </c>
      <c r="S45" s="379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8">
        <v>61</v>
      </c>
      <c r="E46" s="85">
        <v>617</v>
      </c>
      <c r="F46" s="85">
        <v>35429</v>
      </c>
      <c r="G46" s="85">
        <v>1</v>
      </c>
      <c r="H46" s="947" t="s">
        <v>25</v>
      </c>
      <c r="I46" s="85"/>
      <c r="J46" s="85" t="s">
        <v>19</v>
      </c>
      <c r="K46" s="85" t="s">
        <v>1683</v>
      </c>
      <c r="L46" s="111">
        <v>3132</v>
      </c>
      <c r="M46" s="112">
        <v>10</v>
      </c>
      <c r="N46" s="379">
        <v>0</v>
      </c>
      <c r="O46" s="379">
        <f t="shared" si="5"/>
        <v>0</v>
      </c>
      <c r="P46" s="999">
        <v>10</v>
      </c>
      <c r="Q46" s="999"/>
      <c r="R46" s="379">
        <v>3132</v>
      </c>
      <c r="S46" s="379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8">
        <v>61</v>
      </c>
      <c r="E47" s="236">
        <v>615</v>
      </c>
      <c r="F47" s="87"/>
      <c r="G47" s="85">
        <v>1</v>
      </c>
      <c r="H47" s="947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9"/>
      <c r="O47" s="379"/>
      <c r="P47" s="999">
        <v>10</v>
      </c>
      <c r="Q47" s="999"/>
      <c r="R47" s="379">
        <v>2794</v>
      </c>
      <c r="S47" s="379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8">
        <v>61</v>
      </c>
      <c r="E48" s="85">
        <v>614</v>
      </c>
      <c r="F48" s="87"/>
      <c r="G48" s="85">
        <v>1</v>
      </c>
      <c r="H48" s="963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9">
        <v>0</v>
      </c>
      <c r="O48" s="379">
        <f t="shared" si="5"/>
        <v>0</v>
      </c>
      <c r="P48" s="999">
        <v>3</v>
      </c>
      <c r="Q48" s="999"/>
      <c r="R48" s="379">
        <v>1750</v>
      </c>
      <c r="S48" s="379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47" t="s">
        <v>130</v>
      </c>
      <c r="I49" s="85"/>
      <c r="J49" s="85" t="s">
        <v>400</v>
      </c>
      <c r="K49" s="85" t="s">
        <v>1683</v>
      </c>
      <c r="L49" s="111">
        <v>3549.99</v>
      </c>
      <c r="M49" s="112">
        <v>3</v>
      </c>
      <c r="N49" s="379">
        <v>0</v>
      </c>
      <c r="O49" s="379">
        <f t="shared" si="5"/>
        <v>0</v>
      </c>
      <c r="P49" s="999">
        <v>3</v>
      </c>
      <c r="Q49" s="999"/>
      <c r="R49" s="379">
        <v>3549.99</v>
      </c>
      <c r="S49" s="379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47" t="s">
        <v>308</v>
      </c>
      <c r="I50" s="87"/>
      <c r="J50" s="85" t="s">
        <v>98</v>
      </c>
      <c r="K50" s="85" t="s">
        <v>1683</v>
      </c>
      <c r="L50" s="111">
        <v>3400</v>
      </c>
      <c r="M50" s="112">
        <v>3</v>
      </c>
      <c r="N50" s="379">
        <v>0</v>
      </c>
      <c r="O50" s="379">
        <f t="shared" si="5"/>
        <v>0</v>
      </c>
      <c r="P50" s="999">
        <v>3</v>
      </c>
      <c r="Q50" s="999"/>
      <c r="R50" s="379">
        <v>3400</v>
      </c>
      <c r="S50" s="379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47" t="s">
        <v>401</v>
      </c>
      <c r="I51" s="85"/>
      <c r="J51" s="85"/>
      <c r="K51" s="85" t="s">
        <v>1683</v>
      </c>
      <c r="L51" s="111">
        <v>7500</v>
      </c>
      <c r="M51" s="112">
        <v>10</v>
      </c>
      <c r="N51" s="101">
        <f t="shared" si="4"/>
        <v>750</v>
      </c>
      <c r="O51" s="101">
        <f t="shared" si="5"/>
        <v>62.5</v>
      </c>
      <c r="P51" s="188">
        <v>7</v>
      </c>
      <c r="Q51" s="188">
        <v>9</v>
      </c>
      <c r="R51" s="101">
        <f t="shared" si="6"/>
        <v>5812.5</v>
      </c>
      <c r="S51" s="101">
        <f t="shared" si="7"/>
        <v>1687.5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47" t="s">
        <v>1280</v>
      </c>
      <c r="I52" s="85"/>
      <c r="J52" s="85"/>
      <c r="K52" s="85" t="s">
        <v>1683</v>
      </c>
      <c r="L52" s="111">
        <v>2830.01</v>
      </c>
      <c r="M52" s="112">
        <v>3</v>
      </c>
      <c r="N52" s="101">
        <f t="shared" si="4"/>
        <v>943.3366666666667</v>
      </c>
      <c r="O52" s="101">
        <f t="shared" si="5"/>
        <v>78.611388888888897</v>
      </c>
      <c r="P52" s="188">
        <v>1</v>
      </c>
      <c r="Q52" s="188">
        <v>11</v>
      </c>
      <c r="R52" s="101">
        <f t="shared" si="6"/>
        <v>1808.0619444444446</v>
      </c>
      <c r="S52" s="101">
        <f t="shared" si="7"/>
        <v>1021.9480555555556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47" t="s">
        <v>39</v>
      </c>
      <c r="I53" s="87"/>
      <c r="J53" s="85"/>
      <c r="K53" s="85" t="s">
        <v>1683</v>
      </c>
      <c r="L53" s="97">
        <v>2320</v>
      </c>
      <c r="M53" s="112">
        <v>10</v>
      </c>
      <c r="N53" s="101">
        <f t="shared" si="4"/>
        <v>232</v>
      </c>
      <c r="O53" s="101">
        <f t="shared" si="5"/>
        <v>19.333333333333332</v>
      </c>
      <c r="P53" s="188">
        <v>9</v>
      </c>
      <c r="Q53" s="188">
        <v>4</v>
      </c>
      <c r="R53" s="101">
        <f t="shared" si="6"/>
        <v>2165.3333333333335</v>
      </c>
      <c r="S53" s="101">
        <f t="shared" si="7"/>
        <v>154.66666666666652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47" t="s">
        <v>1547</v>
      </c>
      <c r="I54" s="87">
        <v>2513513</v>
      </c>
      <c r="J54" s="85" t="s">
        <v>1548</v>
      </c>
      <c r="K54" s="85" t="s">
        <v>1687</v>
      </c>
      <c r="L54" s="97">
        <v>7999</v>
      </c>
      <c r="M54" s="112">
        <v>10</v>
      </c>
      <c r="N54" s="101">
        <f t="shared" si="4"/>
        <v>799.9</v>
      </c>
      <c r="O54" s="101">
        <f t="shared" si="5"/>
        <v>66.658333333333331</v>
      </c>
      <c r="P54" s="188">
        <v>1</v>
      </c>
      <c r="Q54" s="188">
        <v>2</v>
      </c>
      <c r="R54" s="101">
        <f t="shared" si="6"/>
        <v>933.2166666666667</v>
      </c>
      <c r="S54" s="101">
        <f t="shared" si="7"/>
        <v>7065.7833333333328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47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01">
        <f t="shared" si="5"/>
        <v>399.38916666666665</v>
      </c>
      <c r="P55" s="188">
        <v>1</v>
      </c>
      <c r="Q55" s="188">
        <v>1</v>
      </c>
      <c r="R55" s="101">
        <f t="shared" si="6"/>
        <v>5192.0591666666669</v>
      </c>
      <c r="S55" s="101">
        <f t="shared" si="7"/>
        <v>9185.9508333333324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1714</v>
      </c>
      <c r="F56" s="87"/>
      <c r="G56" s="85">
        <v>1</v>
      </c>
      <c r="H56" s="947" t="s">
        <v>1716</v>
      </c>
      <c r="I56" s="87" t="s">
        <v>1717</v>
      </c>
      <c r="J56" s="85" t="s">
        <v>1715</v>
      </c>
      <c r="K56" s="85" t="s">
        <v>1718</v>
      </c>
      <c r="L56" s="97">
        <v>15063.47</v>
      </c>
      <c r="M56" s="112">
        <v>10</v>
      </c>
      <c r="N56" s="101">
        <f>IF(M56=0,"N/A",+L56/M56)</f>
        <v>1506.347</v>
      </c>
      <c r="O56" s="101">
        <f>IF(M56=0,"N/A",+N56/12)</f>
        <v>125.52891666666666</v>
      </c>
      <c r="P56" s="188"/>
      <c r="Q56" s="188">
        <v>2</v>
      </c>
      <c r="R56" s="101">
        <f>IF(M56=0,"N/A",+N56*P56+O56*Q56)</f>
        <v>251.05783333333332</v>
      </c>
      <c r="S56" s="350"/>
    </row>
    <row r="57" spans="1:19" ht="15" x14ac:dyDescent="0.3">
      <c r="B57" s="114"/>
      <c r="C57" s="115"/>
      <c r="D57" s="115"/>
      <c r="E57" s="115"/>
      <c r="F57" s="115"/>
      <c r="G57" s="115"/>
      <c r="H57" s="1051"/>
      <c r="I57" s="115"/>
      <c r="J57" s="115"/>
      <c r="K57" s="115"/>
      <c r="L57" s="274">
        <f>SUM(L19:L53)</f>
        <v>556147.98999999987</v>
      </c>
      <c r="M57" s="274"/>
      <c r="N57" s="274">
        <f>SUM(N19:N56)</f>
        <v>63403.79</v>
      </c>
      <c r="O57" s="274">
        <f>SUM(O19:O56)</f>
        <v>5283.649166666668</v>
      </c>
      <c r="P57" s="274"/>
      <c r="Q57" s="274"/>
      <c r="R57" s="274">
        <f>SUM(R19:R53)</f>
        <v>205434.04052777778</v>
      </c>
      <c r="S57" s="274">
        <f>SUM(S19:S53)</f>
        <v>350713.94947222224</v>
      </c>
    </row>
    <row r="58" spans="1:19" x14ac:dyDescent="0.2">
      <c r="B58" s="1725"/>
      <c r="C58" s="1725"/>
      <c r="D58" s="1725"/>
      <c r="E58" s="1725"/>
      <c r="F58" s="1725"/>
      <c r="G58" s="3"/>
      <c r="H58" s="154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25"/>
      <c r="C59" s="1725"/>
      <c r="D59" s="1661">
        <v>611</v>
      </c>
      <c r="E59" s="1661">
        <v>2323.09</v>
      </c>
      <c r="F59" s="1725"/>
      <c r="G59" s="3"/>
      <c r="H59" s="154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25"/>
      <c r="C60" s="1725"/>
      <c r="D60" s="1725"/>
      <c r="E60" s="1725"/>
      <c r="F60" s="1725"/>
      <c r="G60" s="3"/>
      <c r="H60" s="154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25"/>
      <c r="C61" s="1725"/>
      <c r="D61" s="1725"/>
      <c r="E61" s="1725"/>
      <c r="F61" s="1725"/>
      <c r="G61" s="3"/>
      <c r="H61" s="154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25"/>
      <c r="C62" s="1889"/>
      <c r="D62" s="1889"/>
      <c r="E62" s="1889"/>
      <c r="F62" s="1889"/>
      <c r="G62" s="9"/>
      <c r="H62" s="1625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1889"/>
      <c r="C63" s="1889"/>
      <c r="D63" s="1889"/>
      <c r="E63" s="1889"/>
      <c r="F63" s="1889"/>
      <c r="G63" s="3"/>
      <c r="H63" s="1870"/>
      <c r="I63" s="1870"/>
      <c r="J63" s="1870"/>
      <c r="K63" s="1870"/>
      <c r="L63" s="10"/>
      <c r="M63" s="10"/>
      <c r="N63" s="3"/>
      <c r="O63" s="1870"/>
      <c r="P63" s="1870"/>
      <c r="Q63" s="1870"/>
      <c r="R63" s="1870"/>
      <c r="S63" s="3"/>
    </row>
    <row r="64" spans="1:19" hidden="1" x14ac:dyDescent="0.2">
      <c r="B64" s="1725"/>
      <c r="C64" s="1678"/>
      <c r="D64" s="1678">
        <v>313</v>
      </c>
      <c r="E64" s="1678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25"/>
      <c r="C65" s="1678"/>
      <c r="D65" s="1678">
        <v>613</v>
      </c>
      <c r="E65" s="1678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73"/>
      <c r="C66" s="1673"/>
      <c r="D66" s="1673">
        <v>614</v>
      </c>
      <c r="E66" s="1673">
        <v>772.27</v>
      </c>
      <c r="F66" s="1725"/>
      <c r="G66" s="3"/>
      <c r="H66" s="1543"/>
    </row>
    <row r="67" spans="1:19" x14ac:dyDescent="0.2">
      <c r="B67" s="1673"/>
      <c r="C67" s="1673"/>
      <c r="D67" s="1673">
        <v>617</v>
      </c>
      <c r="E67" s="1673">
        <v>226.8</v>
      </c>
      <c r="F67" s="1673"/>
    </row>
    <row r="68" spans="1:19" x14ac:dyDescent="0.2">
      <c r="B68" s="1673"/>
      <c r="C68" s="1673"/>
      <c r="D68" s="1673">
        <v>619</v>
      </c>
      <c r="E68" s="1673">
        <v>208.65</v>
      </c>
      <c r="F68" s="1673"/>
    </row>
    <row r="69" spans="1:19" x14ac:dyDescent="0.2">
      <c r="B69" s="1673"/>
      <c r="C69" s="1673"/>
      <c r="D69" s="1673">
        <v>2646</v>
      </c>
      <c r="E69" s="1673">
        <v>433.41</v>
      </c>
      <c r="F69" s="1673"/>
    </row>
    <row r="70" spans="1:19" x14ac:dyDescent="0.2">
      <c r="B70" s="1673"/>
      <c r="C70" s="1673"/>
      <c r="D70" s="1673">
        <v>2652</v>
      </c>
      <c r="E70" s="1673">
        <v>467</v>
      </c>
      <c r="F70" s="1673"/>
    </row>
    <row r="71" spans="1:19" x14ac:dyDescent="0.2">
      <c r="B71" s="1673"/>
      <c r="C71" s="1673"/>
      <c r="D71" s="1673">
        <v>2656</v>
      </c>
      <c r="E71" s="1673">
        <v>200.71</v>
      </c>
      <c r="F71" s="1673"/>
    </row>
    <row r="72" spans="1:19" x14ac:dyDescent="0.2">
      <c r="B72" s="1673"/>
      <c r="C72" s="1673"/>
      <c r="D72" s="1673">
        <v>2657</v>
      </c>
      <c r="E72" s="1673">
        <v>97.23</v>
      </c>
      <c r="F72" s="1673"/>
    </row>
    <row r="73" spans="1:19" x14ac:dyDescent="0.2">
      <c r="B73" s="1673"/>
      <c r="C73" s="1673"/>
      <c r="D73" s="1673"/>
      <c r="E73" s="1673">
        <v>5283.65</v>
      </c>
      <c r="F73" s="1673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58"/>
      <c r="Q75" s="1058"/>
      <c r="R75" s="1058"/>
      <c r="S75" s="1058"/>
    </row>
    <row r="76" spans="1:19" ht="15" x14ac:dyDescent="0.3">
      <c r="A76" s="1881" t="s">
        <v>51</v>
      </c>
      <c r="B76" s="1881"/>
      <c r="C76" s="1881"/>
      <c r="D76" s="1881"/>
      <c r="E76" s="1881"/>
      <c r="F76" s="1881"/>
      <c r="G76" s="1881"/>
      <c r="H76" s="1169"/>
      <c r="I76" s="1882" t="s">
        <v>1622</v>
      </c>
      <c r="J76" s="1882"/>
      <c r="K76" s="1882"/>
      <c r="L76" s="1882"/>
      <c r="M76" s="1882"/>
      <c r="N76" s="115"/>
      <c r="O76" s="1118"/>
      <c r="P76" s="1881" t="s">
        <v>1623</v>
      </c>
      <c r="Q76" s="1881"/>
      <c r="R76" s="1881"/>
      <c r="S76" s="1881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11:S11"/>
    <mergeCell ref="A12:S12"/>
    <mergeCell ref="A13:S13"/>
    <mergeCell ref="A14:S14"/>
    <mergeCell ref="C62:F62"/>
    <mergeCell ref="A15:S15"/>
    <mergeCell ref="A76:G76"/>
    <mergeCell ref="I76:M76"/>
    <mergeCell ref="P76:S76"/>
    <mergeCell ref="B63:F63"/>
    <mergeCell ref="H63:K63"/>
    <mergeCell ref="O63:R63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A5" zoomScale="90" zoomScaleNormal="90" workbookViewId="0">
      <selection activeCell="Q25" sqref="Q25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1865" t="s">
        <v>0</v>
      </c>
      <c r="B12" s="1865"/>
      <c r="C12" s="1865"/>
      <c r="D12" s="1865"/>
      <c r="E12" s="1865"/>
      <c r="F12" s="1865"/>
      <c r="G12" s="1865"/>
      <c r="H12" s="1865"/>
      <c r="I12" s="1865"/>
      <c r="J12" s="1865"/>
      <c r="K12" s="1865"/>
      <c r="L12" s="1865"/>
      <c r="M12" s="1865"/>
      <c r="N12" s="1865"/>
      <c r="O12" s="1865"/>
      <c r="P12" s="1865"/>
      <c r="Q12" s="1865"/>
      <c r="R12" s="1865"/>
      <c r="S12" s="1865"/>
    </row>
    <row r="13" spans="1:19" ht="15" x14ac:dyDescent="0.25">
      <c r="A13" s="1865" t="s">
        <v>1</v>
      </c>
      <c r="B13" s="1865"/>
      <c r="C13" s="1865"/>
      <c r="D13" s="1865"/>
      <c r="E13" s="1865"/>
      <c r="F13" s="1865"/>
      <c r="G13" s="1865"/>
      <c r="H13" s="1865"/>
      <c r="I13" s="1865"/>
      <c r="J13" s="1865"/>
      <c r="K13" s="1865"/>
      <c r="L13" s="1865"/>
      <c r="M13" s="1865"/>
      <c r="N13" s="1865"/>
      <c r="O13" s="1865"/>
      <c r="P13" s="1865"/>
      <c r="Q13" s="1865"/>
      <c r="R13" s="1865"/>
      <c r="S13" s="1865"/>
    </row>
    <row r="14" spans="1:19" ht="15" x14ac:dyDescent="0.25">
      <c r="A14" s="1865" t="s">
        <v>2</v>
      </c>
      <c r="B14" s="1865"/>
      <c r="C14" s="1865"/>
      <c r="D14" s="1865"/>
      <c r="E14" s="1865"/>
      <c r="F14" s="1865"/>
      <c r="G14" s="1865"/>
      <c r="H14" s="1865"/>
      <c r="I14" s="1865"/>
      <c r="J14" s="1865"/>
      <c r="K14" s="1865"/>
      <c r="L14" s="1865"/>
      <c r="M14" s="1865"/>
      <c r="N14" s="1865"/>
      <c r="O14" s="1865"/>
      <c r="P14" s="1865"/>
      <c r="Q14" s="1865"/>
      <c r="R14" s="1865"/>
      <c r="S14" s="1865"/>
    </row>
    <row r="15" spans="1:19" ht="15" x14ac:dyDescent="0.25">
      <c r="A15" s="1865" t="s">
        <v>3</v>
      </c>
      <c r="B15" s="1865"/>
      <c r="C15" s="1865"/>
      <c r="D15" s="1865"/>
      <c r="E15" s="1865"/>
      <c r="F15" s="1865"/>
      <c r="G15" s="1865"/>
      <c r="H15" s="1865"/>
      <c r="I15" s="1865"/>
      <c r="J15" s="1865"/>
      <c r="K15" s="1865"/>
      <c r="L15" s="1865"/>
      <c r="M15" s="1865"/>
      <c r="N15" s="1865"/>
      <c r="O15" s="1865"/>
      <c r="P15" s="1865"/>
      <c r="Q15" s="1865"/>
      <c r="R15" s="1865"/>
      <c r="S15" s="1865"/>
    </row>
    <row r="16" spans="1:19" x14ac:dyDescent="0.2">
      <c r="A16" s="1864" t="s">
        <v>1779</v>
      </c>
      <c r="B16" s="1864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1864"/>
      <c r="N16" s="1864"/>
      <c r="O16" s="1864"/>
      <c r="P16" s="1864"/>
      <c r="Q16" s="1864"/>
      <c r="R16" s="1864"/>
      <c r="S16" s="1864"/>
    </row>
    <row r="17" spans="1:24" ht="15" x14ac:dyDescent="0.25">
      <c r="A17" s="386"/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1:24" s="1057" customFormat="1" ht="60" x14ac:dyDescent="0.2">
      <c r="A18" s="972" t="s">
        <v>4</v>
      </c>
      <c r="B18" s="972" t="s">
        <v>5</v>
      </c>
      <c r="C18" s="1054" t="s">
        <v>6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972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24" x14ac:dyDescent="0.2">
      <c r="A19" s="229">
        <v>1</v>
      </c>
      <c r="B19" s="229">
        <v>2</v>
      </c>
      <c r="C19" s="229">
        <v>3</v>
      </c>
      <c r="D19" s="229">
        <v>4</v>
      </c>
      <c r="E19" s="229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229">
        <v>15</v>
      </c>
      <c r="P19" s="229">
        <v>16</v>
      </c>
      <c r="Q19" s="229">
        <v>17</v>
      </c>
      <c r="R19" s="229">
        <v>18</v>
      </c>
      <c r="S19" s="229">
        <v>19</v>
      </c>
    </row>
    <row r="20" spans="1:24" ht="13.5" x14ac:dyDescent="0.25">
      <c r="A20" s="229">
        <v>2</v>
      </c>
      <c r="B20" s="411">
        <v>40610</v>
      </c>
      <c r="C20" s="424" t="s">
        <v>428</v>
      </c>
      <c r="D20" s="408">
        <v>61</v>
      </c>
      <c r="E20" s="408">
        <v>617</v>
      </c>
      <c r="F20" s="412"/>
      <c r="G20" s="408">
        <v>1</v>
      </c>
      <c r="H20" s="412" t="s">
        <v>735</v>
      </c>
      <c r="I20" s="408" t="s">
        <v>736</v>
      </c>
      <c r="J20" s="408" t="s">
        <v>737</v>
      </c>
      <c r="K20" s="408" t="s">
        <v>427</v>
      </c>
      <c r="L20" s="413">
        <v>8595</v>
      </c>
      <c r="M20" s="414">
        <v>10</v>
      </c>
      <c r="N20" s="410">
        <f t="shared" ref="N20:N25" si="0">IF(M20=0,"N/A",+L20/M20)</f>
        <v>859.5</v>
      </c>
      <c r="O20" s="1645">
        <f t="shared" ref="O20:O25" si="1">IF(M20=0,"N/A",+N20/12)</f>
        <v>71.625</v>
      </c>
      <c r="P20" s="423">
        <v>6</v>
      </c>
      <c r="Q20" s="423">
        <v>1</v>
      </c>
      <c r="R20" s="410">
        <f t="shared" ref="R20:R25" si="2">IF(M20=0,"N/A",+N20*P20+O20*Q20)</f>
        <v>5228.625</v>
      </c>
      <c r="S20" s="410">
        <f t="shared" ref="S20:S25" si="3">IF(M20=0,"N/A",+L20-R20)</f>
        <v>3366.375</v>
      </c>
      <c r="X20" s="1662"/>
    </row>
    <row r="21" spans="1:24" ht="13.5" x14ac:dyDescent="0.25">
      <c r="A21" s="229">
        <v>3</v>
      </c>
      <c r="B21" s="411">
        <v>40016</v>
      </c>
      <c r="C21" s="424" t="s">
        <v>428</v>
      </c>
      <c r="D21" s="408">
        <v>61</v>
      </c>
      <c r="E21" s="408">
        <v>617</v>
      </c>
      <c r="F21" s="412"/>
      <c r="G21" s="408">
        <v>1</v>
      </c>
      <c r="H21" s="412" t="s">
        <v>101</v>
      </c>
      <c r="I21" s="408" t="s">
        <v>430</v>
      </c>
      <c r="J21" s="408" t="s">
        <v>429</v>
      </c>
      <c r="K21" s="408" t="s">
        <v>427</v>
      </c>
      <c r="L21" s="413">
        <v>5995</v>
      </c>
      <c r="M21" s="414">
        <v>10</v>
      </c>
      <c r="N21" s="410">
        <f t="shared" si="0"/>
        <v>599.5</v>
      </c>
      <c r="O21" s="1645">
        <f t="shared" si="1"/>
        <v>49.958333333333336</v>
      </c>
      <c r="P21" s="423">
        <v>7</v>
      </c>
      <c r="Q21" s="423">
        <v>9</v>
      </c>
      <c r="R21" s="410">
        <f t="shared" si="2"/>
        <v>4646.125</v>
      </c>
      <c r="S21" s="410">
        <f t="shared" si="3"/>
        <v>1348.875</v>
      </c>
    </row>
    <row r="22" spans="1:24" ht="13.5" x14ac:dyDescent="0.25">
      <c r="A22" s="229">
        <v>4</v>
      </c>
      <c r="B22" s="411">
        <v>40268</v>
      </c>
      <c r="C22" s="424" t="s">
        <v>428</v>
      </c>
      <c r="D22" s="408">
        <v>61</v>
      </c>
      <c r="E22" s="408">
        <v>619</v>
      </c>
      <c r="F22" s="412"/>
      <c r="G22" s="408">
        <v>1</v>
      </c>
      <c r="H22" s="1063" t="s">
        <v>576</v>
      </c>
      <c r="I22" s="408"/>
      <c r="J22" s="408"/>
      <c r="K22" s="408" t="s">
        <v>427</v>
      </c>
      <c r="L22" s="413">
        <v>1495</v>
      </c>
      <c r="M22" s="414">
        <v>10</v>
      </c>
      <c r="N22" s="410">
        <f t="shared" si="0"/>
        <v>149.5</v>
      </c>
      <c r="O22" s="1645">
        <f t="shared" si="1"/>
        <v>12.458333333333334</v>
      </c>
      <c r="P22" s="423">
        <v>7</v>
      </c>
      <c r="Q22" s="423">
        <v>1</v>
      </c>
      <c r="R22" s="410">
        <f t="shared" si="2"/>
        <v>1058.9583333333333</v>
      </c>
      <c r="S22" s="410">
        <f t="shared" si="3"/>
        <v>436.04166666666674</v>
      </c>
    </row>
    <row r="23" spans="1:24" ht="13.5" x14ac:dyDescent="0.25">
      <c r="A23" s="229">
        <v>5</v>
      </c>
      <c r="B23" s="411">
        <v>42426</v>
      </c>
      <c r="C23" s="424" t="s">
        <v>860</v>
      </c>
      <c r="D23" s="408">
        <v>61</v>
      </c>
      <c r="E23" s="408">
        <v>619</v>
      </c>
      <c r="F23" s="412"/>
      <c r="G23" s="408">
        <v>1</v>
      </c>
      <c r="H23" s="412" t="s">
        <v>1468</v>
      </c>
      <c r="I23" s="408" t="s">
        <v>1469</v>
      </c>
      <c r="J23" s="408" t="s">
        <v>1470</v>
      </c>
      <c r="K23" s="408"/>
      <c r="L23" s="413">
        <v>49500</v>
      </c>
      <c r="M23" s="414">
        <v>5</v>
      </c>
      <c r="N23" s="410">
        <f t="shared" si="0"/>
        <v>9900</v>
      </c>
      <c r="O23" s="1645">
        <v>1</v>
      </c>
      <c r="P23" s="423">
        <v>1</v>
      </c>
      <c r="Q23" s="423">
        <v>2</v>
      </c>
      <c r="R23" s="410">
        <f t="shared" si="2"/>
        <v>9902</v>
      </c>
      <c r="S23" s="410">
        <f t="shared" si="3"/>
        <v>39598</v>
      </c>
    </row>
    <row r="24" spans="1:24" ht="13.5" x14ac:dyDescent="0.25">
      <c r="A24" s="229">
        <v>6</v>
      </c>
      <c r="B24" s="411">
        <v>42426</v>
      </c>
      <c r="C24" s="424" t="s">
        <v>860</v>
      </c>
      <c r="D24" s="408">
        <v>61</v>
      </c>
      <c r="E24" s="408">
        <v>619</v>
      </c>
      <c r="F24" s="412"/>
      <c r="G24" s="408">
        <v>1</v>
      </c>
      <c r="H24" s="412" t="s">
        <v>1471</v>
      </c>
      <c r="I24" s="408" t="s">
        <v>1472</v>
      </c>
      <c r="J24" s="408"/>
      <c r="K24" s="408"/>
      <c r="L24" s="413">
        <v>29500</v>
      </c>
      <c r="M24" s="414">
        <v>5</v>
      </c>
      <c r="N24" s="410">
        <f t="shared" si="0"/>
        <v>5900</v>
      </c>
      <c r="O24" s="1645">
        <f t="shared" si="1"/>
        <v>491.66666666666669</v>
      </c>
      <c r="P24" s="423">
        <v>1</v>
      </c>
      <c r="Q24" s="423">
        <v>2</v>
      </c>
      <c r="R24" s="410">
        <f t="shared" si="2"/>
        <v>6883.333333333333</v>
      </c>
      <c r="S24" s="410">
        <f t="shared" si="3"/>
        <v>22616.666666666668</v>
      </c>
    </row>
    <row r="25" spans="1:24" ht="13.5" x14ac:dyDescent="0.25">
      <c r="A25" s="229">
        <v>7</v>
      </c>
      <c r="B25" s="411">
        <v>42426</v>
      </c>
      <c r="C25" s="424" t="s">
        <v>860</v>
      </c>
      <c r="D25" s="408">
        <v>61</v>
      </c>
      <c r="E25" s="408">
        <v>619</v>
      </c>
      <c r="F25" s="412"/>
      <c r="G25" s="408">
        <v>1</v>
      </c>
      <c r="H25" s="412" t="s">
        <v>1473</v>
      </c>
      <c r="I25" s="408"/>
      <c r="J25" s="408" t="s">
        <v>474</v>
      </c>
      <c r="K25" s="408"/>
      <c r="L25" s="413">
        <v>282020</v>
      </c>
      <c r="M25" s="414">
        <v>5</v>
      </c>
      <c r="N25" s="410">
        <f t="shared" si="0"/>
        <v>56404</v>
      </c>
      <c r="O25" s="1645">
        <f t="shared" si="1"/>
        <v>4700.333333333333</v>
      </c>
      <c r="P25" s="423">
        <v>1</v>
      </c>
      <c r="Q25" s="423">
        <v>2</v>
      </c>
      <c r="R25" s="410">
        <f t="shared" si="2"/>
        <v>65804.666666666672</v>
      </c>
      <c r="S25" s="410">
        <f t="shared" si="3"/>
        <v>216215.33333333331</v>
      </c>
    </row>
    <row r="26" spans="1:24" ht="13.5" x14ac:dyDescent="0.25">
      <c r="A26" s="449"/>
      <c r="B26" s="449"/>
      <c r="C26" s="449"/>
      <c r="D26" s="449"/>
      <c r="E26" s="1068"/>
      <c r="F26" s="1068"/>
      <c r="G26" s="450"/>
      <c r="H26" s="1068"/>
      <c r="I26" s="450"/>
      <c r="J26" s="449"/>
      <c r="K26" s="449"/>
      <c r="L26" s="1069">
        <f>SUM(L20:L25)</f>
        <v>377105</v>
      </c>
      <c r="M26" s="1070"/>
      <c r="N26" s="1069">
        <f>SUM(N20:N25)</f>
        <v>73812.5</v>
      </c>
      <c r="O26" s="1069">
        <f>SUM(O20:O25)</f>
        <v>5327.0416666666661</v>
      </c>
      <c r="P26" s="1071"/>
      <c r="Q26" s="1071"/>
      <c r="R26" s="1069">
        <f>SUM(R20:R25)</f>
        <v>93523.708333333343</v>
      </c>
      <c r="S26" s="1069">
        <f>SUM(S20:S25)</f>
        <v>283581.29166666663</v>
      </c>
      <c r="T26" s="18"/>
    </row>
    <row r="27" spans="1:24" ht="15" x14ac:dyDescent="0.3">
      <c r="A27" s="115"/>
      <c r="B27" s="115"/>
      <c r="C27" s="1688">
        <v>617</v>
      </c>
      <c r="D27" s="1673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88">
        <v>619</v>
      </c>
      <c r="D28" s="1673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88"/>
      <c r="D29" s="1673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88"/>
      <c r="D30" s="1688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58"/>
      <c r="P37" s="1058"/>
      <c r="Q37" s="1058"/>
      <c r="R37" s="1058"/>
      <c r="S37" s="1058"/>
    </row>
    <row r="38" spans="1:19" s="115" customFormat="1" ht="15" x14ac:dyDescent="0.3">
      <c r="A38" s="1881" t="s">
        <v>51</v>
      </c>
      <c r="B38" s="1881"/>
      <c r="C38" s="1881"/>
      <c r="D38" s="1881"/>
      <c r="E38" s="1881"/>
      <c r="F38" s="1881"/>
      <c r="G38" s="1881"/>
      <c r="H38" s="116"/>
      <c r="I38" s="1882" t="s">
        <v>1622</v>
      </c>
      <c r="J38" s="1882"/>
      <c r="K38" s="1882"/>
      <c r="L38" s="1882"/>
      <c r="M38" s="1882"/>
      <c r="O38" s="1881" t="s">
        <v>1623</v>
      </c>
      <c r="P38" s="1881"/>
      <c r="Q38" s="1881"/>
      <c r="R38" s="1881"/>
      <c r="S38" s="1881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1883" t="s">
        <v>0</v>
      </c>
      <c r="B12" s="1883"/>
      <c r="C12" s="1883"/>
      <c r="D12" s="1883"/>
      <c r="E12" s="1883"/>
      <c r="F12" s="1883"/>
      <c r="G12" s="1883"/>
      <c r="H12" s="1883"/>
      <c r="I12" s="1883"/>
      <c r="J12" s="1883"/>
      <c r="K12" s="1883"/>
      <c r="L12" s="1883"/>
    </row>
    <row r="13" spans="1:20" x14ac:dyDescent="0.2">
      <c r="A13" s="1883" t="s">
        <v>1</v>
      </c>
      <c r="B13" s="1883"/>
      <c r="C13" s="1883"/>
      <c r="D13" s="1883"/>
      <c r="E13" s="1883"/>
      <c r="F13" s="1883"/>
      <c r="G13" s="1883"/>
      <c r="H13" s="1883"/>
      <c r="I13" s="1883"/>
      <c r="J13" s="1883"/>
      <c r="K13" s="1883"/>
      <c r="L13" s="1883"/>
    </row>
    <row r="14" spans="1:20" x14ac:dyDescent="0.2">
      <c r="A14" s="1883" t="s">
        <v>599</v>
      </c>
      <c r="B14" s="1883"/>
      <c r="C14" s="1883"/>
      <c r="D14" s="1883"/>
      <c r="E14" s="1883"/>
      <c r="F14" s="1883"/>
      <c r="G14" s="1883"/>
      <c r="H14" s="1883"/>
      <c r="I14" s="1883"/>
      <c r="J14" s="1883"/>
      <c r="K14" s="1883"/>
      <c r="L14" s="1883"/>
    </row>
    <row r="15" spans="1:20" x14ac:dyDescent="0.2">
      <c r="A15" s="1883" t="s">
        <v>3</v>
      </c>
      <c r="B15" s="1883"/>
      <c r="C15" s="1883"/>
      <c r="D15" s="1883"/>
      <c r="E15" s="1883"/>
      <c r="F15" s="1883"/>
      <c r="G15" s="1883"/>
      <c r="H15" s="1883"/>
      <c r="I15" s="1883"/>
      <c r="J15" s="1883"/>
      <c r="K15" s="1883"/>
      <c r="L15" s="1883"/>
    </row>
    <row r="16" spans="1:20" x14ac:dyDescent="0.2">
      <c r="A16" s="1864" t="s">
        <v>1546</v>
      </c>
      <c r="B16" s="1864"/>
      <c r="C16" s="1864"/>
      <c r="D16" s="1864"/>
      <c r="E16" s="1864"/>
      <c r="F16" s="1864"/>
      <c r="G16" s="1864"/>
      <c r="H16" s="1864"/>
      <c r="I16" s="1864"/>
      <c r="J16" s="1864"/>
      <c r="K16" s="1864"/>
      <c r="L16" s="1864"/>
      <c r="M16" s="513"/>
      <c r="N16" s="513"/>
      <c r="O16" s="496"/>
      <c r="P16" s="496"/>
      <c r="Q16" s="496"/>
      <c r="R16" s="496"/>
      <c r="S16" s="496"/>
      <c r="T16" s="496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30">
        <v>119065967.84999999</v>
      </c>
      <c r="L22" s="530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1890" t="s">
        <v>52</v>
      </c>
      <c r="B35" s="1890"/>
      <c r="C35" s="1890"/>
      <c r="D35" s="1890"/>
      <c r="E35" s="1890"/>
      <c r="F35" s="74"/>
      <c r="G35" s="1891"/>
      <c r="H35" s="1891"/>
      <c r="I35" s="12"/>
      <c r="J35" s="1891"/>
      <c r="K35" s="1891"/>
      <c r="L35" s="1891"/>
      <c r="M35" s="3"/>
      <c r="N35" s="3"/>
      <c r="O35" s="75"/>
      <c r="P35" s="5"/>
      <c r="Q35" s="3"/>
      <c r="R35" s="3"/>
      <c r="S35" s="3"/>
    </row>
    <row r="36" spans="1:19" x14ac:dyDescent="0.2">
      <c r="A36" s="1870" t="s">
        <v>51</v>
      </c>
      <c r="B36" s="1870"/>
      <c r="C36" s="1870"/>
      <c r="D36" s="1870"/>
      <c r="E36" s="1870"/>
      <c r="F36" s="10"/>
      <c r="G36" s="1870" t="s">
        <v>173</v>
      </c>
      <c r="H36" s="1870"/>
      <c r="I36" s="10"/>
      <c r="J36" s="1892" t="s">
        <v>492</v>
      </c>
      <c r="K36" s="1892"/>
      <c r="L36" s="1892"/>
      <c r="M36" s="10"/>
      <c r="N36" s="10"/>
      <c r="O36" s="1870"/>
      <c r="P36" s="1870"/>
      <c r="Q36" s="1870"/>
      <c r="R36" s="1870"/>
      <c r="S36" s="1870"/>
    </row>
    <row r="37" spans="1:19" x14ac:dyDescent="0.2">
      <c r="C37" s="10"/>
      <c r="D37" s="10"/>
      <c r="E37" s="10"/>
      <c r="F37" s="3"/>
      <c r="G37" s="1870"/>
      <c r="H37" s="1870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D11" zoomScale="80" zoomScaleNormal="80" workbookViewId="0">
      <selection activeCell="U37" sqref="U37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22.140625" customWidth="1"/>
    <col min="7" max="7" width="5.42578125" customWidth="1"/>
    <col min="8" max="8" width="8" customWidth="1"/>
    <col min="9" max="9" width="21" customWidth="1"/>
    <col min="10" max="10" width="16.42578125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19.28515625" customWidth="1"/>
    <col min="19" max="19" width="18.140625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20.140625" customWidth="1"/>
  </cols>
  <sheetData>
    <row r="1" spans="2:24" x14ac:dyDescent="0.2"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</row>
    <row r="2" spans="2:24" x14ac:dyDescent="0.2">
      <c r="B2" s="783"/>
      <c r="C2" s="783"/>
      <c r="D2" s="783" t="s">
        <v>1746</v>
      </c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</row>
    <row r="3" spans="2:24" x14ac:dyDescent="0.2"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</row>
    <row r="4" spans="2:24" x14ac:dyDescent="0.2"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</row>
    <row r="5" spans="2:24" x14ac:dyDescent="0.2"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</row>
    <row r="6" spans="2:24" x14ac:dyDescent="0.2">
      <c r="B6" s="783"/>
      <c r="C6" s="783"/>
      <c r="D6" s="784"/>
      <c r="E6" s="784"/>
      <c r="F6" s="784"/>
      <c r="G6" s="783"/>
      <c r="H6" s="785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</row>
    <row r="7" spans="2:24" x14ac:dyDescent="0.2">
      <c r="B7" s="783"/>
      <c r="C7" s="783"/>
      <c r="D7" s="784"/>
      <c r="E7" s="784"/>
      <c r="F7" s="784"/>
      <c r="G7" s="783"/>
      <c r="H7" s="785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</row>
    <row r="8" spans="2:24" x14ac:dyDescent="0.2">
      <c r="B8" s="783"/>
      <c r="C8" s="783"/>
      <c r="D8" s="784"/>
      <c r="E8" s="784"/>
      <c r="F8" s="784"/>
      <c r="G8" s="783"/>
      <c r="H8" s="785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</row>
    <row r="9" spans="2:24" x14ac:dyDescent="0.2">
      <c r="B9" s="783"/>
      <c r="C9" s="783"/>
      <c r="D9" s="784"/>
      <c r="E9" s="784"/>
      <c r="F9" s="784"/>
      <c r="G9" s="783"/>
      <c r="H9" s="785"/>
      <c r="I9" s="783"/>
      <c r="J9" s="783"/>
      <c r="K9" s="783"/>
      <c r="L9" s="783"/>
      <c r="M9" s="783"/>
      <c r="N9" s="783"/>
      <c r="O9" s="783"/>
      <c r="P9" s="783"/>
      <c r="Q9" s="783"/>
      <c r="R9" s="783"/>
      <c r="S9" s="783"/>
      <c r="T9" s="783"/>
      <c r="U9" s="783"/>
      <c r="V9" s="783"/>
      <c r="W9" s="783"/>
    </row>
    <row r="10" spans="2:24" x14ac:dyDescent="0.2">
      <c r="B10" s="783"/>
      <c r="C10" s="783"/>
      <c r="D10" s="784"/>
      <c r="E10" s="784"/>
      <c r="F10" s="784"/>
      <c r="G10" s="783"/>
      <c r="H10" s="785"/>
      <c r="I10" s="783"/>
      <c r="J10" s="783"/>
      <c r="K10" s="783"/>
      <c r="L10" s="783"/>
      <c r="M10" s="783"/>
      <c r="N10" s="783"/>
      <c r="O10" s="783"/>
      <c r="P10" s="783"/>
      <c r="Q10" s="783"/>
      <c r="R10" s="783"/>
      <c r="S10" s="783"/>
      <c r="T10" s="783"/>
      <c r="U10" s="783"/>
      <c r="V10" s="783"/>
      <c r="W10" s="783"/>
    </row>
    <row r="11" spans="2:24" x14ac:dyDescent="0.2">
      <c r="B11" s="1883" t="s">
        <v>0</v>
      </c>
      <c r="C11" s="1883"/>
      <c r="D11" s="1883"/>
      <c r="E11" s="1883"/>
      <c r="F11" s="1883"/>
      <c r="G11" s="1883"/>
      <c r="H11" s="1883"/>
      <c r="I11" s="1883"/>
      <c r="J11" s="1883"/>
      <c r="K11" s="1883"/>
      <c r="L11" s="1883"/>
      <c r="M11" s="1883"/>
      <c r="N11" s="1883"/>
      <c r="O11" s="1883"/>
      <c r="P11" s="1883"/>
      <c r="Q11" s="1883"/>
      <c r="R11" s="1883"/>
      <c r="S11" s="1883"/>
      <c r="T11" s="1883"/>
      <c r="U11" s="1883"/>
      <c r="V11" s="1883"/>
      <c r="W11" s="1883"/>
    </row>
    <row r="12" spans="2:24" x14ac:dyDescent="0.2">
      <c r="B12" s="1883" t="s">
        <v>1</v>
      </c>
      <c r="C12" s="1883"/>
      <c r="D12" s="1883"/>
      <c r="E12" s="1883"/>
      <c r="F12" s="1883"/>
      <c r="G12" s="1883"/>
      <c r="H12" s="1883"/>
      <c r="I12" s="1883"/>
      <c r="J12" s="1883"/>
      <c r="K12" s="1883"/>
      <c r="L12" s="1883"/>
      <c r="M12" s="1883"/>
      <c r="N12" s="1883"/>
      <c r="O12" s="1883"/>
      <c r="P12" s="1883"/>
      <c r="Q12" s="1883"/>
      <c r="R12" s="1883"/>
      <c r="S12" s="1883"/>
      <c r="T12" s="1883"/>
      <c r="U12" s="1883"/>
      <c r="V12" s="1883"/>
      <c r="W12" s="1883"/>
    </row>
    <row r="13" spans="2:24" x14ac:dyDescent="0.2">
      <c r="B13" s="1883" t="s">
        <v>2</v>
      </c>
      <c r="C13" s="1883"/>
      <c r="D13" s="1883"/>
      <c r="E13" s="1883"/>
      <c r="F13" s="1883"/>
      <c r="G13" s="1883"/>
      <c r="H13" s="1883"/>
      <c r="I13" s="1883"/>
      <c r="J13" s="1883"/>
      <c r="K13" s="1883"/>
      <c r="L13" s="1883"/>
      <c r="M13" s="1883"/>
      <c r="N13" s="1883"/>
      <c r="O13" s="1883"/>
      <c r="P13" s="1883"/>
      <c r="Q13" s="1883"/>
      <c r="R13" s="1883"/>
      <c r="S13" s="1883"/>
      <c r="T13" s="1883"/>
      <c r="U13" s="1883"/>
      <c r="V13" s="1883"/>
      <c r="W13" s="1883"/>
    </row>
    <row r="14" spans="2:24" x14ac:dyDescent="0.2">
      <c r="B14" s="1883" t="s">
        <v>3</v>
      </c>
      <c r="C14" s="1883"/>
      <c r="D14" s="1883"/>
      <c r="E14" s="1883"/>
      <c r="F14" s="1883"/>
      <c r="G14" s="1883"/>
      <c r="H14" s="1883"/>
      <c r="I14" s="1883"/>
      <c r="J14" s="1883"/>
      <c r="K14" s="1883"/>
      <c r="L14" s="1883"/>
      <c r="M14" s="1883"/>
      <c r="N14" s="1883"/>
      <c r="O14" s="1883"/>
      <c r="P14" s="1883"/>
      <c r="Q14" s="1883"/>
      <c r="R14" s="1883"/>
      <c r="S14" s="1883"/>
      <c r="T14" s="1883"/>
      <c r="U14" s="1883"/>
      <c r="V14" s="1883"/>
      <c r="W14" s="1883"/>
    </row>
    <row r="15" spans="2:24" x14ac:dyDescent="0.2">
      <c r="B15" s="1864" t="s">
        <v>1779</v>
      </c>
      <c r="C15" s="1864"/>
      <c r="D15" s="1864"/>
      <c r="E15" s="1864"/>
      <c r="F15" s="1864"/>
      <c r="G15" s="1864"/>
      <c r="H15" s="1864"/>
      <c r="I15" s="1864"/>
      <c r="J15" s="1864"/>
      <c r="K15" s="1864"/>
      <c r="L15" s="1864"/>
      <c r="M15" s="1864"/>
      <c r="N15" s="1864"/>
      <c r="O15" s="1864"/>
      <c r="P15" s="1864"/>
      <c r="Q15" s="1864"/>
      <c r="R15" s="1864"/>
      <c r="S15" s="1864"/>
      <c r="T15" s="1864"/>
      <c r="U15" s="1864"/>
      <c r="V15" s="1864"/>
      <c r="W15" s="1864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2"/>
    </row>
    <row r="17" spans="1:24" s="1075" customFormat="1" ht="48" x14ac:dyDescent="0.2">
      <c r="B17" s="1056" t="s">
        <v>4</v>
      </c>
      <c r="C17" s="1056" t="s">
        <v>5</v>
      </c>
      <c r="D17" s="1055" t="s">
        <v>6</v>
      </c>
      <c r="E17" s="1055" t="s">
        <v>7</v>
      </c>
      <c r="F17" s="1055" t="s">
        <v>1614</v>
      </c>
      <c r="G17" s="1056" t="s">
        <v>9</v>
      </c>
      <c r="H17" s="1056" t="s">
        <v>10</v>
      </c>
      <c r="I17" s="1056" t="s">
        <v>11</v>
      </c>
      <c r="J17" s="1056" t="s">
        <v>13</v>
      </c>
      <c r="K17" s="1056" t="s">
        <v>467</v>
      </c>
      <c r="L17" s="1056" t="s">
        <v>1624</v>
      </c>
      <c r="M17" s="1056" t="s">
        <v>1625</v>
      </c>
      <c r="N17" s="1056" t="s">
        <v>469</v>
      </c>
      <c r="O17" s="1056" t="s">
        <v>470</v>
      </c>
      <c r="P17" s="1056" t="s">
        <v>1604</v>
      </c>
      <c r="Q17" s="1059" t="s">
        <v>1618</v>
      </c>
      <c r="R17" s="1060" t="s">
        <v>1617</v>
      </c>
      <c r="S17" s="1060" t="s">
        <v>1616</v>
      </c>
      <c r="T17" s="1078" t="s">
        <v>1620</v>
      </c>
      <c r="U17" s="1061" t="s">
        <v>1619</v>
      </c>
      <c r="V17" s="1076" t="s">
        <v>1736</v>
      </c>
      <c r="W17" s="1060" t="s">
        <v>1621</v>
      </c>
      <c r="X17" s="1077"/>
    </row>
    <row r="18" spans="1:24" ht="14.25" x14ac:dyDescent="0.2">
      <c r="B18" s="428">
        <v>1</v>
      </c>
      <c r="C18" s="229">
        <v>2</v>
      </c>
      <c r="D18" s="271">
        <v>3</v>
      </c>
      <c r="E18" s="271">
        <v>4</v>
      </c>
      <c r="F18" s="271">
        <v>5</v>
      </c>
      <c r="G18" s="229">
        <v>6</v>
      </c>
      <c r="H18" s="229">
        <v>7</v>
      </c>
      <c r="I18" s="229">
        <v>8</v>
      </c>
      <c r="J18" s="229">
        <v>9</v>
      </c>
      <c r="K18" s="229">
        <v>10</v>
      </c>
      <c r="L18" s="229">
        <v>11</v>
      </c>
      <c r="M18" s="229"/>
      <c r="N18" s="229">
        <v>12</v>
      </c>
      <c r="O18" s="229">
        <v>13</v>
      </c>
      <c r="P18" s="229">
        <v>14</v>
      </c>
      <c r="Q18" s="229">
        <v>13</v>
      </c>
      <c r="R18" s="229">
        <v>14</v>
      </c>
      <c r="S18" s="229">
        <v>15</v>
      </c>
      <c r="T18" s="229">
        <v>16</v>
      </c>
      <c r="U18" s="229">
        <v>17</v>
      </c>
      <c r="V18" s="229">
        <v>18</v>
      </c>
      <c r="W18" s="229">
        <v>19</v>
      </c>
      <c r="X18" s="382"/>
    </row>
    <row r="19" spans="1:24" s="1048" customFormat="1" ht="14.25" x14ac:dyDescent="0.2">
      <c r="B19" s="1080">
        <v>2</v>
      </c>
      <c r="C19" s="1081">
        <v>41796</v>
      </c>
      <c r="D19" s="1082">
        <v>1</v>
      </c>
      <c r="E19" s="1082">
        <v>61</v>
      </c>
      <c r="F19" s="1082" t="s">
        <v>1110</v>
      </c>
      <c r="G19" s="1082"/>
      <c r="H19" s="1082">
        <v>1</v>
      </c>
      <c r="I19" s="1083" t="s">
        <v>1058</v>
      </c>
      <c r="J19" s="1082" t="s">
        <v>1055</v>
      </c>
      <c r="K19" s="1082"/>
      <c r="L19" s="1082"/>
      <c r="M19" s="1082" t="s">
        <v>1056</v>
      </c>
      <c r="N19" s="1082" t="s">
        <v>1057</v>
      </c>
      <c r="O19" s="1082">
        <v>2013</v>
      </c>
      <c r="P19" s="1111">
        <v>1306536.56</v>
      </c>
      <c r="Q19" s="1084">
        <v>5</v>
      </c>
      <c r="R19" s="1085">
        <f>IF(Q19=0,"N/A",+P19/Q19)</f>
        <v>261307.31200000001</v>
      </c>
      <c r="S19" s="1699">
        <f>IF(Q19=0,"N/A",+R19/12)</f>
        <v>21775.609333333334</v>
      </c>
      <c r="T19" s="1086">
        <v>2</v>
      </c>
      <c r="U19" s="1086">
        <v>10</v>
      </c>
      <c r="V19" s="1085">
        <f>IF(Q19=0,"N/A",+R19*T19+S19*U19)</f>
        <v>740370.71733333333</v>
      </c>
      <c r="W19" s="1085">
        <f t="shared" ref="W19:W32" si="0">IF(Q19=0,"N/A",+P19-V19)</f>
        <v>566165.84266666672</v>
      </c>
      <c r="X19" s="1074"/>
    </row>
    <row r="20" spans="1:24" s="1048" customFormat="1" ht="14.25" x14ac:dyDescent="0.2">
      <c r="B20" s="1080">
        <v>3</v>
      </c>
      <c r="C20" s="1081">
        <v>41950</v>
      </c>
      <c r="D20" s="1082">
        <v>1</v>
      </c>
      <c r="E20" s="1082">
        <v>61</v>
      </c>
      <c r="F20" s="1082" t="s">
        <v>1111</v>
      </c>
      <c r="G20" s="1082"/>
      <c r="H20" s="1082">
        <v>1</v>
      </c>
      <c r="I20" s="1087" t="s">
        <v>1059</v>
      </c>
      <c r="J20" s="1082" t="s">
        <v>1061</v>
      </c>
      <c r="K20" s="1082"/>
      <c r="L20" s="1082"/>
      <c r="M20" s="1082">
        <v>2373697</v>
      </c>
      <c r="N20" s="1082" t="s">
        <v>812</v>
      </c>
      <c r="O20" s="1082"/>
      <c r="P20" s="1111">
        <v>250000</v>
      </c>
      <c r="Q20" s="1084">
        <v>5</v>
      </c>
      <c r="R20" s="1085">
        <f>IF(Q20=0,"N/A",+P20/Q20)</f>
        <v>50000</v>
      </c>
      <c r="S20" s="1699">
        <f>IF(Q20=0,"N/A",+R20/12)</f>
        <v>4166.666666666667</v>
      </c>
      <c r="T20" s="1086">
        <v>2</v>
      </c>
      <c r="U20" s="1086">
        <v>5</v>
      </c>
      <c r="V20" s="1085">
        <f>IF(Q20=0,"N/A",+R20*T20+S20*U20)</f>
        <v>120833.33333333334</v>
      </c>
      <c r="W20" s="1085">
        <f>IF(Q20=0,"N/A",+P20-V20)</f>
        <v>129166.66666666666</v>
      </c>
      <c r="X20" s="1074"/>
    </row>
    <row r="21" spans="1:24" s="1048" customFormat="1" ht="14.25" x14ac:dyDescent="0.2">
      <c r="B21" s="1080">
        <v>4</v>
      </c>
      <c r="C21" s="1081">
        <v>41950</v>
      </c>
      <c r="D21" s="1082">
        <v>1</v>
      </c>
      <c r="E21" s="1082">
        <v>61</v>
      </c>
      <c r="F21" s="1082" t="s">
        <v>1111</v>
      </c>
      <c r="G21" s="1082"/>
      <c r="H21" s="1082">
        <v>1</v>
      </c>
      <c r="I21" s="1087" t="s">
        <v>1060</v>
      </c>
      <c r="J21" s="1082" t="s">
        <v>1061</v>
      </c>
      <c r="K21" s="1082"/>
      <c r="L21" s="1082"/>
      <c r="M21" s="1082">
        <v>2373698</v>
      </c>
      <c r="N21" s="1082" t="s">
        <v>812</v>
      </c>
      <c r="O21" s="1082"/>
      <c r="P21" s="1111">
        <v>250000</v>
      </c>
      <c r="Q21" s="1084">
        <v>5</v>
      </c>
      <c r="R21" s="1085">
        <f>IF(Q21=0,"N/A",+P21/Q21)</f>
        <v>50000</v>
      </c>
      <c r="S21" s="1699">
        <f>IF(Q21=0,"N/A",+R21/12)</f>
        <v>4166.666666666667</v>
      </c>
      <c r="T21" s="1086">
        <v>2</v>
      </c>
      <c r="U21" s="1086">
        <v>5</v>
      </c>
      <c r="V21" s="1085">
        <f>IF(Q21=0,"N/A",+R21*T21+S21*U21)</f>
        <v>120833.33333333334</v>
      </c>
      <c r="W21" s="1085">
        <f t="shared" si="0"/>
        <v>129166.66666666666</v>
      </c>
      <c r="X21" s="1074"/>
    </row>
    <row r="22" spans="1:24" s="1048" customFormat="1" ht="25.5" x14ac:dyDescent="0.2">
      <c r="B22" s="1080">
        <v>5</v>
      </c>
      <c r="C22" s="1081">
        <v>39960</v>
      </c>
      <c r="D22" s="1082">
        <v>1</v>
      </c>
      <c r="E22" s="1082">
        <v>61</v>
      </c>
      <c r="F22" s="1082">
        <v>613</v>
      </c>
      <c r="G22" s="1082"/>
      <c r="H22" s="1082">
        <v>1</v>
      </c>
      <c r="I22" s="1087" t="s">
        <v>471</v>
      </c>
      <c r="J22" s="1082" t="s">
        <v>466</v>
      </c>
      <c r="K22" s="1082" t="s">
        <v>489</v>
      </c>
      <c r="L22" s="1082" t="s">
        <v>863</v>
      </c>
      <c r="M22" s="1082" t="s">
        <v>816</v>
      </c>
      <c r="N22" s="1082" t="s">
        <v>490</v>
      </c>
      <c r="O22" s="1082">
        <v>2008</v>
      </c>
      <c r="P22" s="1111">
        <v>1256400</v>
      </c>
      <c r="Q22" s="1084">
        <v>5</v>
      </c>
      <c r="R22" s="1088"/>
      <c r="S22" s="1088"/>
      <c r="T22" s="1089">
        <v>5</v>
      </c>
      <c r="U22" s="1089"/>
      <c r="V22" s="1090">
        <v>1256400</v>
      </c>
      <c r="W22" s="1090">
        <f t="shared" si="0"/>
        <v>0</v>
      </c>
      <c r="X22" s="1074"/>
    </row>
    <row r="23" spans="1:24" s="1048" customFormat="1" ht="25.5" x14ac:dyDescent="0.2">
      <c r="B23" s="1080">
        <v>6</v>
      </c>
      <c r="C23" s="1081">
        <v>36053</v>
      </c>
      <c r="D23" s="1082">
        <v>1</v>
      </c>
      <c r="E23" s="1082">
        <v>61</v>
      </c>
      <c r="F23" s="1082">
        <v>613</v>
      </c>
      <c r="G23" s="1082"/>
      <c r="H23" s="1082">
        <v>1</v>
      </c>
      <c r="I23" s="1087" t="s">
        <v>471</v>
      </c>
      <c r="J23" s="1082" t="s">
        <v>476</v>
      </c>
      <c r="K23" s="1082" t="s">
        <v>1142</v>
      </c>
      <c r="L23" s="1082" t="s">
        <v>479</v>
      </c>
      <c r="M23" s="1082" t="s">
        <v>817</v>
      </c>
      <c r="N23" s="1082" t="s">
        <v>480</v>
      </c>
      <c r="O23" s="1082">
        <v>1995</v>
      </c>
      <c r="P23" s="1111">
        <v>195874</v>
      </c>
      <c r="Q23" s="1084">
        <v>5</v>
      </c>
      <c r="R23" s="1088"/>
      <c r="S23" s="1088"/>
      <c r="T23" s="1091">
        <v>5</v>
      </c>
      <c r="U23" s="1091"/>
      <c r="V23" s="1088">
        <v>195874</v>
      </c>
      <c r="W23" s="1088">
        <f t="shared" si="0"/>
        <v>0</v>
      </c>
      <c r="X23" s="1074"/>
    </row>
    <row r="24" spans="1:24" s="1048" customFormat="1" ht="25.5" x14ac:dyDescent="0.2">
      <c r="A24" s="1092" t="s">
        <v>872</v>
      </c>
      <c r="B24" s="1080">
        <v>7</v>
      </c>
      <c r="C24" s="1081">
        <v>38882</v>
      </c>
      <c r="D24" s="1082">
        <v>1</v>
      </c>
      <c r="E24" s="1082">
        <v>61</v>
      </c>
      <c r="F24" s="1082">
        <v>613</v>
      </c>
      <c r="G24" s="1082"/>
      <c r="H24" s="1082">
        <v>1</v>
      </c>
      <c r="I24" s="1093" t="s">
        <v>471</v>
      </c>
      <c r="J24" s="1094" t="s">
        <v>486</v>
      </c>
      <c r="K24" s="1094" t="s">
        <v>877</v>
      </c>
      <c r="L24" s="1094" t="s">
        <v>871</v>
      </c>
      <c r="M24" s="1094"/>
      <c r="N24" s="1094" t="s">
        <v>487</v>
      </c>
      <c r="O24" s="1094">
        <v>2004</v>
      </c>
      <c r="P24" s="1112"/>
      <c r="Q24" s="1084">
        <v>5</v>
      </c>
      <c r="R24" s="1095"/>
      <c r="S24" s="1095"/>
      <c r="T24" s="1096">
        <v>5</v>
      </c>
      <c r="U24" s="1096"/>
      <c r="V24" s="1095"/>
      <c r="W24" s="1095">
        <f t="shared" si="0"/>
        <v>0</v>
      </c>
      <c r="X24" s="1074"/>
    </row>
    <row r="25" spans="1:24" s="1048" customFormat="1" ht="14.25" x14ac:dyDescent="0.2">
      <c r="A25" s="1097"/>
      <c r="B25" s="1080">
        <v>8</v>
      </c>
      <c r="C25" s="1081">
        <v>38961</v>
      </c>
      <c r="D25" s="1082">
        <v>1</v>
      </c>
      <c r="E25" s="1082">
        <v>61</v>
      </c>
      <c r="F25" s="1082">
        <v>613</v>
      </c>
      <c r="G25" s="1082"/>
      <c r="H25" s="1082">
        <v>1</v>
      </c>
      <c r="I25" s="1087" t="s">
        <v>475</v>
      </c>
      <c r="J25" s="1082" t="s">
        <v>474</v>
      </c>
      <c r="K25" s="1098" t="s">
        <v>473</v>
      </c>
      <c r="L25" s="1098" t="s">
        <v>882</v>
      </c>
      <c r="M25" s="1098" t="s">
        <v>869</v>
      </c>
      <c r="N25" s="1098" t="s">
        <v>472</v>
      </c>
      <c r="O25" s="1098">
        <v>2003</v>
      </c>
      <c r="P25" s="1113">
        <v>830000</v>
      </c>
      <c r="Q25" s="1084">
        <v>5</v>
      </c>
      <c r="R25" s="1088"/>
      <c r="S25" s="1088"/>
      <c r="T25" s="1091">
        <v>5</v>
      </c>
      <c r="U25" s="1091"/>
      <c r="V25" s="1088">
        <v>830000</v>
      </c>
      <c r="W25" s="1088">
        <f t="shared" si="0"/>
        <v>0</v>
      </c>
      <c r="X25" s="1074"/>
    </row>
    <row r="26" spans="1:24" s="1048" customFormat="1" ht="14.25" x14ac:dyDescent="0.2">
      <c r="A26" s="1097"/>
      <c r="B26" s="1080">
        <v>9</v>
      </c>
      <c r="C26" s="1081">
        <v>36032</v>
      </c>
      <c r="D26" s="1082">
        <v>1</v>
      </c>
      <c r="E26" s="1082">
        <v>61</v>
      </c>
      <c r="F26" s="1082">
        <v>613</v>
      </c>
      <c r="G26" s="1082"/>
      <c r="H26" s="1082">
        <v>1</v>
      </c>
      <c r="I26" s="1087" t="s">
        <v>475</v>
      </c>
      <c r="J26" s="1082" t="s">
        <v>476</v>
      </c>
      <c r="K26" s="1098" t="s">
        <v>477</v>
      </c>
      <c r="L26" s="1098" t="s">
        <v>878</v>
      </c>
      <c r="M26" s="1098" t="s">
        <v>864</v>
      </c>
      <c r="N26" s="1098" t="s">
        <v>478</v>
      </c>
      <c r="O26" s="1098">
        <v>1998</v>
      </c>
      <c r="P26" s="1113">
        <v>75000</v>
      </c>
      <c r="Q26" s="1084">
        <v>5</v>
      </c>
      <c r="R26" s="1088"/>
      <c r="S26" s="1088"/>
      <c r="T26" s="1091">
        <v>5</v>
      </c>
      <c r="U26" s="1091"/>
      <c r="V26" s="1088">
        <v>75000</v>
      </c>
      <c r="W26" s="1088">
        <f t="shared" si="0"/>
        <v>0</v>
      </c>
      <c r="X26" s="1074"/>
    </row>
    <row r="27" spans="1:24" s="1048" customFormat="1" ht="14.25" x14ac:dyDescent="0.2">
      <c r="A27" s="1092" t="s">
        <v>872</v>
      </c>
      <c r="B27" s="1080">
        <v>10</v>
      </c>
      <c r="C27" s="1081">
        <v>36004</v>
      </c>
      <c r="D27" s="1082">
        <v>1</v>
      </c>
      <c r="E27" s="1082">
        <v>61</v>
      </c>
      <c r="F27" s="1082">
        <v>613</v>
      </c>
      <c r="G27" s="1082"/>
      <c r="H27" s="1082">
        <v>1</v>
      </c>
      <c r="I27" s="1093" t="s">
        <v>813</v>
      </c>
      <c r="J27" s="1094" t="s">
        <v>474</v>
      </c>
      <c r="K27" s="1094" t="s">
        <v>811</v>
      </c>
      <c r="L27" s="1094"/>
      <c r="M27" s="1094"/>
      <c r="N27" s="1094" t="s">
        <v>812</v>
      </c>
      <c r="O27" s="1094">
        <v>1997</v>
      </c>
      <c r="P27" s="1112"/>
      <c r="Q27" s="1084">
        <v>5</v>
      </c>
      <c r="R27" s="1095"/>
      <c r="S27" s="1095"/>
      <c r="T27" s="1096">
        <v>5</v>
      </c>
      <c r="U27" s="1096"/>
      <c r="V27" s="1095"/>
      <c r="W27" s="1095">
        <f t="shared" si="0"/>
        <v>0</v>
      </c>
      <c r="X27" s="1074"/>
    </row>
    <row r="28" spans="1:24" s="1048" customFormat="1" ht="14.25" x14ac:dyDescent="0.2">
      <c r="A28" s="1092" t="s">
        <v>872</v>
      </c>
      <c r="B28" s="1080">
        <v>11</v>
      </c>
      <c r="C28" s="1081">
        <v>37887</v>
      </c>
      <c r="D28" s="1082">
        <v>1</v>
      </c>
      <c r="E28" s="1082">
        <v>61</v>
      </c>
      <c r="F28" s="1082">
        <v>613</v>
      </c>
      <c r="G28" s="1082"/>
      <c r="H28" s="1082">
        <v>1</v>
      </c>
      <c r="I28" s="1093" t="s">
        <v>746</v>
      </c>
      <c r="J28" s="1094" t="s">
        <v>747</v>
      </c>
      <c r="K28" s="1094" t="s">
        <v>748</v>
      </c>
      <c r="L28" s="1094"/>
      <c r="M28" s="1094"/>
      <c r="N28" s="1094" t="s">
        <v>487</v>
      </c>
      <c r="O28" s="1094">
        <v>2003</v>
      </c>
      <c r="P28" s="1112"/>
      <c r="Q28" s="1084">
        <v>5</v>
      </c>
      <c r="R28" s="1095"/>
      <c r="S28" s="1095"/>
      <c r="T28" s="1096">
        <v>5</v>
      </c>
      <c r="U28" s="1096"/>
      <c r="V28" s="1095"/>
      <c r="W28" s="1095">
        <f t="shared" si="0"/>
        <v>0</v>
      </c>
      <c r="X28" s="1074"/>
    </row>
    <row r="29" spans="1:24" s="1048" customFormat="1" ht="25.5" x14ac:dyDescent="0.2">
      <c r="B29" s="1080">
        <v>12</v>
      </c>
      <c r="C29" s="1081">
        <v>33110</v>
      </c>
      <c r="D29" s="1082">
        <v>1</v>
      </c>
      <c r="E29" s="1082">
        <v>61</v>
      </c>
      <c r="F29" s="1082">
        <v>613</v>
      </c>
      <c r="G29" s="1082"/>
      <c r="H29" s="1082">
        <v>1</v>
      </c>
      <c r="I29" s="1087" t="s">
        <v>810</v>
      </c>
      <c r="J29" s="1082" t="s">
        <v>476</v>
      </c>
      <c r="K29" s="1082" t="s">
        <v>481</v>
      </c>
      <c r="L29" s="1082" t="s">
        <v>873</v>
      </c>
      <c r="M29" s="1082" t="s">
        <v>818</v>
      </c>
      <c r="N29" s="1082" t="s">
        <v>482</v>
      </c>
      <c r="O29" s="1082">
        <v>1989</v>
      </c>
      <c r="P29" s="1111">
        <v>75000</v>
      </c>
      <c r="Q29" s="1084">
        <v>5</v>
      </c>
      <c r="R29" s="1088"/>
      <c r="S29" s="1088"/>
      <c r="T29" s="1091">
        <v>5</v>
      </c>
      <c r="U29" s="1091"/>
      <c r="V29" s="1088">
        <v>75000</v>
      </c>
      <c r="W29" s="1088">
        <f t="shared" si="0"/>
        <v>0</v>
      </c>
      <c r="X29" s="1074"/>
    </row>
    <row r="30" spans="1:24" s="1048" customFormat="1" ht="14.25" x14ac:dyDescent="0.2">
      <c r="B30" s="1080">
        <v>13</v>
      </c>
      <c r="C30" s="1081">
        <v>33110</v>
      </c>
      <c r="D30" s="1082">
        <v>1</v>
      </c>
      <c r="E30" s="1082">
        <v>61</v>
      </c>
      <c r="F30" s="1082">
        <v>613</v>
      </c>
      <c r="G30" s="1082"/>
      <c r="H30" s="1082">
        <v>1</v>
      </c>
      <c r="I30" s="1087" t="s">
        <v>947</v>
      </c>
      <c r="J30" s="1082" t="s">
        <v>483</v>
      </c>
      <c r="K30" s="1082" t="s">
        <v>484</v>
      </c>
      <c r="L30" s="1082" t="s">
        <v>485</v>
      </c>
      <c r="M30" s="1082" t="s">
        <v>870</v>
      </c>
      <c r="N30" s="1082" t="s">
        <v>478</v>
      </c>
      <c r="O30" s="1082">
        <v>1985</v>
      </c>
      <c r="P30" s="1113">
        <v>50000</v>
      </c>
      <c r="Q30" s="1084">
        <v>5</v>
      </c>
      <c r="R30" s="1088"/>
      <c r="S30" s="1088"/>
      <c r="T30" s="1091">
        <v>5</v>
      </c>
      <c r="U30" s="1091"/>
      <c r="V30" s="1088">
        <v>50000</v>
      </c>
      <c r="W30" s="1088">
        <f t="shared" si="0"/>
        <v>0</v>
      </c>
      <c r="X30" s="1074"/>
    </row>
    <row r="31" spans="1:24" s="1048" customFormat="1" ht="14.25" x14ac:dyDescent="0.2">
      <c r="B31" s="1080">
        <v>14</v>
      </c>
      <c r="C31" s="1081">
        <v>37455</v>
      </c>
      <c r="D31" s="1082">
        <v>1</v>
      </c>
      <c r="E31" s="1082">
        <v>61</v>
      </c>
      <c r="F31" s="1082">
        <v>613</v>
      </c>
      <c r="G31" s="1082"/>
      <c r="H31" s="1082">
        <v>1</v>
      </c>
      <c r="I31" s="1087" t="s">
        <v>743</v>
      </c>
      <c r="J31" s="1082" t="s">
        <v>744</v>
      </c>
      <c r="K31" s="1082">
        <v>61762</v>
      </c>
      <c r="L31" s="1082"/>
      <c r="M31" s="1082"/>
      <c r="N31" s="1082" t="s">
        <v>745</v>
      </c>
      <c r="O31" s="1082">
        <v>2001</v>
      </c>
      <c r="P31" s="1111">
        <v>450000</v>
      </c>
      <c r="Q31" s="1084">
        <v>5</v>
      </c>
      <c r="R31" s="1088"/>
      <c r="S31" s="1088"/>
      <c r="T31" s="1091">
        <v>5</v>
      </c>
      <c r="U31" s="1091"/>
      <c r="V31" s="1088">
        <v>450000</v>
      </c>
      <c r="W31" s="1088">
        <f t="shared" si="0"/>
        <v>0</v>
      </c>
      <c r="X31" s="1074"/>
    </row>
    <row r="32" spans="1:24" s="1048" customFormat="1" ht="14.25" x14ac:dyDescent="0.2">
      <c r="B32" s="1080">
        <v>15</v>
      </c>
      <c r="C32" s="1099">
        <v>40995</v>
      </c>
      <c r="D32" s="1100">
        <v>1</v>
      </c>
      <c r="E32" s="1082">
        <v>61</v>
      </c>
      <c r="F32" s="1082">
        <v>613</v>
      </c>
      <c r="G32" s="1098"/>
      <c r="H32" s="1082">
        <v>1</v>
      </c>
      <c r="I32" s="1087" t="s">
        <v>807</v>
      </c>
      <c r="J32" s="1101" t="s">
        <v>808</v>
      </c>
      <c r="K32" s="1101" t="s">
        <v>809</v>
      </c>
      <c r="L32" s="1082"/>
      <c r="M32" s="1082" t="s">
        <v>883</v>
      </c>
      <c r="N32" s="1101" t="s">
        <v>482</v>
      </c>
      <c r="O32" s="1101">
        <v>2012</v>
      </c>
      <c r="P32" s="1114">
        <v>44965</v>
      </c>
      <c r="Q32" s="1084">
        <v>5</v>
      </c>
      <c r="R32" s="1849"/>
      <c r="S32" s="1850">
        <f>IF(Q32=0,"N/A",+R32/12)</f>
        <v>0</v>
      </c>
      <c r="T32" s="1851">
        <v>5</v>
      </c>
      <c r="U32" s="1851"/>
      <c r="V32" s="1849">
        <v>44965</v>
      </c>
      <c r="W32" s="1849">
        <f t="shared" si="0"/>
        <v>0</v>
      </c>
      <c r="X32" s="1074"/>
    </row>
    <row r="33" spans="1:24" s="1048" customFormat="1" ht="25.5" x14ac:dyDescent="0.2">
      <c r="B33" s="1080">
        <v>16</v>
      </c>
      <c r="C33" s="1104">
        <v>39246</v>
      </c>
      <c r="D33" s="1098">
        <v>1</v>
      </c>
      <c r="E33" s="1098">
        <v>61</v>
      </c>
      <c r="F33" s="1082">
        <v>613</v>
      </c>
      <c r="G33" s="1098"/>
      <c r="H33" s="1098">
        <v>1</v>
      </c>
      <c r="I33" s="1087" t="s">
        <v>879</v>
      </c>
      <c r="J33" s="1082" t="s">
        <v>488</v>
      </c>
      <c r="K33" s="1098" t="s">
        <v>491</v>
      </c>
      <c r="L33" s="1098" t="s">
        <v>880</v>
      </c>
      <c r="M33" s="1098"/>
      <c r="N33" s="1098" t="s">
        <v>480</v>
      </c>
      <c r="O33" s="1098">
        <v>2007</v>
      </c>
      <c r="P33" s="1113">
        <v>33500</v>
      </c>
      <c r="Q33" s="1084">
        <v>5</v>
      </c>
      <c r="R33" s="1849"/>
      <c r="S33" s="1850"/>
      <c r="T33" s="1851">
        <v>5</v>
      </c>
      <c r="U33" s="1851"/>
      <c r="V33" s="1849">
        <v>33500</v>
      </c>
      <c r="W33" s="1849">
        <f>IF(Q33=0,"N/A",+P33-V33)</f>
        <v>0</v>
      </c>
      <c r="X33" s="1074"/>
    </row>
    <row r="34" spans="1:24" s="1048" customFormat="1" ht="16.5" customHeight="1" x14ac:dyDescent="0.2">
      <c r="B34" s="1080">
        <v>17</v>
      </c>
      <c r="C34" s="1104">
        <v>42418</v>
      </c>
      <c r="D34" s="1098">
        <v>1</v>
      </c>
      <c r="E34" s="1098">
        <v>61</v>
      </c>
      <c r="F34" s="1082">
        <v>613</v>
      </c>
      <c r="G34" s="1098"/>
      <c r="H34" s="1098">
        <v>1</v>
      </c>
      <c r="I34" s="1087" t="s">
        <v>1550</v>
      </c>
      <c r="J34" s="1082" t="s">
        <v>1375</v>
      </c>
      <c r="K34" s="1098" t="s">
        <v>1551</v>
      </c>
      <c r="L34" s="1098"/>
      <c r="M34" s="1098"/>
      <c r="N34" s="1098"/>
      <c r="O34" s="1098">
        <v>2014</v>
      </c>
      <c r="P34" s="1113">
        <v>1150000</v>
      </c>
      <c r="Q34" s="1084">
        <v>5</v>
      </c>
      <c r="R34" s="1102">
        <f>IF(Q34=0,"N/A",+P34/Q34)</f>
        <v>230000</v>
      </c>
      <c r="S34" s="1741">
        <f>IF(Q34=0,"N/A",+R34/12)</f>
        <v>19166.666666666668</v>
      </c>
      <c r="T34" s="1103">
        <v>1</v>
      </c>
      <c r="U34" s="1103">
        <v>2</v>
      </c>
      <c r="V34" s="1849">
        <f>IF(Q34=0,"N/A",+R34*T34+S34*U34)</f>
        <v>268333.33333333331</v>
      </c>
      <c r="W34" s="1102">
        <f>IF(Q34=0,"N/A",+P34-V34)</f>
        <v>881666.66666666674</v>
      </c>
      <c r="X34" s="1105"/>
    </row>
    <row r="35" spans="1:24" s="1048" customFormat="1" ht="14.25" x14ac:dyDescent="0.2">
      <c r="B35" s="1080">
        <v>18</v>
      </c>
      <c r="C35" s="1106">
        <v>42671</v>
      </c>
      <c r="D35" s="1107">
        <v>1</v>
      </c>
      <c r="E35" s="1107">
        <v>61</v>
      </c>
      <c r="F35" s="1108">
        <v>613</v>
      </c>
      <c r="G35" s="1107"/>
      <c r="H35" s="1107">
        <v>1</v>
      </c>
      <c r="I35" s="1109" t="s">
        <v>1552</v>
      </c>
      <c r="J35" s="1108" t="s">
        <v>1553</v>
      </c>
      <c r="K35" s="1107" t="s">
        <v>1554</v>
      </c>
      <c r="L35" s="1107"/>
      <c r="M35" s="1107"/>
      <c r="N35" s="1107" t="s">
        <v>1555</v>
      </c>
      <c r="O35" s="1107">
        <v>2016</v>
      </c>
      <c r="P35" s="1115">
        <v>3950000</v>
      </c>
      <c r="Q35" s="1110">
        <v>5</v>
      </c>
      <c r="R35" s="1085">
        <f>IF(Q35=0,"N/A",+P35/Q35)</f>
        <v>790000</v>
      </c>
      <c r="S35" s="1699">
        <f>IF(Q35=0,"N/A",+R35/12)</f>
        <v>65833.333333333328</v>
      </c>
      <c r="T35" s="1086"/>
      <c r="U35" s="1086">
        <v>6</v>
      </c>
      <c r="V35" s="1085">
        <f>IF(Q35=0,"N/A",+R35*T35+S35*U35)</f>
        <v>395000</v>
      </c>
      <c r="W35" s="1085">
        <f>IF(Q35=0,"N/A",+P35-V35)</f>
        <v>3555000</v>
      </c>
      <c r="X35" s="1105"/>
    </row>
    <row r="36" spans="1:24" s="1048" customFormat="1" ht="25.5" x14ac:dyDescent="0.2">
      <c r="B36" s="1080">
        <v>19</v>
      </c>
      <c r="C36" s="1106">
        <v>42605</v>
      </c>
      <c r="D36" s="1107">
        <v>1</v>
      </c>
      <c r="E36" s="1107"/>
      <c r="F36" s="1108" t="s">
        <v>1110</v>
      </c>
      <c r="G36" s="1107"/>
      <c r="H36" s="1107">
        <v>1</v>
      </c>
      <c r="I36" s="1109" t="s">
        <v>1626</v>
      </c>
      <c r="J36" s="1108"/>
      <c r="K36" s="1107"/>
      <c r="L36" s="1107"/>
      <c r="M36" s="1107"/>
      <c r="N36" s="1107" t="s">
        <v>812</v>
      </c>
      <c r="O36" s="1107">
        <v>2016</v>
      </c>
      <c r="P36" s="1115">
        <v>506639</v>
      </c>
      <c r="Q36" s="1110">
        <v>5</v>
      </c>
      <c r="R36" s="1085">
        <f>IF(Q36=0,"N/A",+P36/Q36)</f>
        <v>101327.8</v>
      </c>
      <c r="S36" s="1699">
        <f>IF(Q36=0,"N/A",+R36/12)</f>
        <v>8443.9833333333336</v>
      </c>
      <c r="T36" s="1086"/>
      <c r="U36" s="1086">
        <v>8</v>
      </c>
      <c r="V36" s="1085">
        <f>IF(Q36=0,"N/A",+R36*T36+S36*U36)</f>
        <v>67551.866666666669</v>
      </c>
      <c r="W36" s="1085">
        <f>IF(Q36=0,"N/A",+P36-V36)</f>
        <v>439087.1333333333</v>
      </c>
      <c r="X36" s="1105"/>
    </row>
    <row r="37" spans="1:24" ht="15.75" thickBot="1" x14ac:dyDescent="0.3">
      <c r="A37" s="22"/>
      <c r="B37" s="231"/>
      <c r="C37" s="1063"/>
      <c r="D37" s="1063"/>
      <c r="E37" s="1063"/>
      <c r="F37" s="231"/>
      <c r="G37" s="231"/>
      <c r="H37" s="427"/>
      <c r="I37" s="231"/>
      <c r="J37" s="412"/>
      <c r="K37" s="1063"/>
      <c r="L37" s="1063"/>
      <c r="M37" s="1063"/>
      <c r="N37" s="1063"/>
      <c r="O37" s="1063"/>
      <c r="P37" s="1116">
        <f>SUM(P19:P36)</f>
        <v>10423914.560000001</v>
      </c>
      <c r="Q37" s="1079"/>
      <c r="R37" s="1117">
        <f>SUM(R19:R36)</f>
        <v>1482635.112</v>
      </c>
      <c r="S37" s="1117">
        <f>SUM(S19:S36)</f>
        <v>123552.92600000001</v>
      </c>
      <c r="T37" s="1079"/>
      <c r="U37" s="1079"/>
      <c r="V37" s="1116">
        <f>SUM(V19:V36)</f>
        <v>4723661.5839999998</v>
      </c>
      <c r="W37" s="1116">
        <f>SUM(W19:W36)</f>
        <v>5700252.9759999998</v>
      </c>
      <c r="X37" s="937"/>
    </row>
    <row r="38" spans="1:24" ht="15" thickTop="1" x14ac:dyDescent="0.2">
      <c r="B38" s="783"/>
      <c r="C38" s="783"/>
      <c r="D38" s="783"/>
      <c r="E38" s="783"/>
      <c r="F38" s="785"/>
      <c r="G38" s="785"/>
      <c r="H38" s="4"/>
      <c r="I38" s="785"/>
      <c r="J38" s="4"/>
      <c r="K38" s="783"/>
      <c r="L38" s="783"/>
      <c r="M38" s="783"/>
      <c r="N38" s="783"/>
      <c r="O38" s="783"/>
      <c r="P38" s="783"/>
      <c r="Q38" s="783"/>
      <c r="R38" s="783"/>
      <c r="S38" s="783"/>
      <c r="T38" s="786"/>
      <c r="U38" s="786"/>
      <c r="V38" s="783"/>
      <c r="W38" s="783"/>
      <c r="X38" s="382"/>
    </row>
    <row r="39" spans="1:24" ht="14.25" x14ac:dyDescent="0.2">
      <c r="B39" s="783"/>
      <c r="C39" s="783"/>
      <c r="D39" s="783"/>
      <c r="E39" s="783"/>
      <c r="F39" s="785"/>
      <c r="G39" s="785"/>
      <c r="H39" s="4"/>
      <c r="I39" s="785"/>
      <c r="J39" s="4"/>
      <c r="K39" s="783"/>
      <c r="L39" s="783"/>
      <c r="M39" s="783"/>
      <c r="N39" s="783"/>
      <c r="O39" s="783"/>
      <c r="P39" s="783"/>
      <c r="Q39" s="783"/>
      <c r="R39" s="783"/>
      <c r="S39" s="783"/>
      <c r="T39" s="786"/>
      <c r="U39" s="786"/>
      <c r="V39" s="783"/>
      <c r="W39" s="783"/>
      <c r="X39" s="382"/>
    </row>
    <row r="40" spans="1:24" ht="14.25" x14ac:dyDescent="0.2">
      <c r="A40" s="79" t="s">
        <v>872</v>
      </c>
      <c r="B40" s="787" t="s">
        <v>874</v>
      </c>
      <c r="C40" s="787"/>
      <c r="D40" s="787"/>
      <c r="E40" s="787"/>
      <c r="F40" s="788"/>
      <c r="G40" s="788"/>
      <c r="H40" s="789"/>
      <c r="I40" s="788"/>
      <c r="J40" s="789"/>
      <c r="K40" s="787"/>
      <c r="L40" s="783"/>
      <c r="M40" s="783"/>
      <c r="N40" s="783"/>
      <c r="O40" s="783"/>
      <c r="P40" s="783"/>
      <c r="Q40" s="783"/>
      <c r="R40" s="783"/>
      <c r="S40" s="783"/>
      <c r="T40" s="786"/>
      <c r="U40" s="786"/>
      <c r="V40" s="790"/>
      <c r="W40" s="783"/>
      <c r="X40" s="382"/>
    </row>
    <row r="41" spans="1:24" ht="14.25" x14ac:dyDescent="0.2">
      <c r="A41" s="79" t="s">
        <v>872</v>
      </c>
      <c r="B41" s="787" t="s">
        <v>876</v>
      </c>
      <c r="C41" s="787"/>
      <c r="D41" s="787"/>
      <c r="E41" s="787"/>
      <c r="F41" s="788"/>
      <c r="G41" s="788"/>
      <c r="H41" s="789"/>
      <c r="I41" s="788"/>
      <c r="J41" s="789"/>
      <c r="K41" s="787"/>
      <c r="L41" s="783"/>
      <c r="M41" s="783"/>
      <c r="N41" s="783"/>
      <c r="O41" s="783"/>
      <c r="P41" s="783"/>
      <c r="Q41" s="783"/>
      <c r="R41" s="783"/>
      <c r="S41" s="783"/>
      <c r="T41" s="786"/>
      <c r="U41" s="786"/>
      <c r="V41" s="783"/>
      <c r="W41" s="783"/>
      <c r="X41" s="382"/>
    </row>
    <row r="42" spans="1:24" ht="14.25" x14ac:dyDescent="0.2">
      <c r="A42" s="79" t="s">
        <v>872</v>
      </c>
      <c r="B42" s="787" t="s">
        <v>875</v>
      </c>
      <c r="C42" s="787"/>
      <c r="D42" s="787"/>
      <c r="E42" s="787"/>
      <c r="F42" s="788"/>
      <c r="G42" s="788"/>
      <c r="H42" s="789"/>
      <c r="I42" s="788"/>
      <c r="J42" s="789"/>
      <c r="K42" s="787"/>
      <c r="L42" s="783"/>
      <c r="M42" s="783"/>
      <c r="N42" s="783"/>
      <c r="O42" s="783"/>
      <c r="P42" s="783"/>
      <c r="Q42" s="783"/>
      <c r="R42" s="783"/>
      <c r="S42" s="783"/>
      <c r="T42" s="783"/>
      <c r="U42" s="783"/>
      <c r="V42" s="783"/>
      <c r="W42" s="783"/>
      <c r="X42" s="382"/>
    </row>
    <row r="43" spans="1:24" x14ac:dyDescent="0.2"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3"/>
      <c r="R43" s="783"/>
      <c r="S43" s="783"/>
      <c r="T43" s="783"/>
      <c r="U43" s="783"/>
      <c r="V43" s="783"/>
      <c r="W43" s="783"/>
    </row>
    <row r="44" spans="1:24" x14ac:dyDescent="0.2">
      <c r="B44" s="783"/>
      <c r="C44" s="783"/>
      <c r="D44" s="1662"/>
      <c r="E44" s="1662"/>
      <c r="F44" s="1662"/>
      <c r="G44" s="783"/>
      <c r="H44" s="783"/>
      <c r="I44" s="783"/>
      <c r="J44" s="783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3"/>
      <c r="V44" s="783"/>
      <c r="W44" s="783"/>
    </row>
    <row r="45" spans="1:24" x14ac:dyDescent="0.2">
      <c r="B45" s="783"/>
      <c r="C45" s="783"/>
      <c r="D45" s="1662"/>
      <c r="E45" s="1662">
        <v>613</v>
      </c>
      <c r="F45" s="1752">
        <v>85000</v>
      </c>
      <c r="G45" s="783"/>
      <c r="H45" s="783"/>
      <c r="I45" s="783"/>
      <c r="J45" s="783"/>
      <c r="K45" s="783"/>
      <c r="L45" s="783"/>
      <c r="M45" s="783"/>
      <c r="N45" s="783"/>
      <c r="O45" s="783"/>
      <c r="P45" s="783"/>
      <c r="Q45" s="783"/>
      <c r="R45" s="783"/>
      <c r="S45" s="783"/>
      <c r="T45" s="783"/>
      <c r="U45" s="783"/>
      <c r="V45" s="783"/>
      <c r="W45" s="783"/>
    </row>
    <row r="46" spans="1:24" x14ac:dyDescent="0.2">
      <c r="B46" s="783"/>
      <c r="C46" s="783"/>
      <c r="D46" s="1662"/>
      <c r="E46" s="1662">
        <v>2641</v>
      </c>
      <c r="F46" s="1752">
        <v>30219.59</v>
      </c>
      <c r="G46" s="783"/>
      <c r="H46" s="783"/>
      <c r="I46" s="783"/>
      <c r="J46" s="783"/>
      <c r="K46" s="783"/>
      <c r="L46" s="783"/>
      <c r="M46" s="783"/>
      <c r="N46" s="783"/>
      <c r="O46" s="783"/>
      <c r="P46" s="783"/>
      <c r="Q46" s="783"/>
      <c r="R46" s="783"/>
      <c r="S46" s="783"/>
      <c r="T46" s="783"/>
      <c r="U46" s="783"/>
      <c r="V46" s="783"/>
      <c r="W46" s="783"/>
    </row>
    <row r="47" spans="1:24" x14ac:dyDescent="0.2">
      <c r="B47" s="783"/>
      <c r="C47" s="783"/>
      <c r="D47" s="1662"/>
      <c r="E47" s="1662">
        <v>2648</v>
      </c>
      <c r="F47" s="1752">
        <v>8333.33</v>
      </c>
      <c r="G47" s="783"/>
      <c r="H47" s="783"/>
      <c r="I47" s="783"/>
      <c r="J47" s="783"/>
      <c r="K47" s="783"/>
      <c r="L47" s="783"/>
      <c r="M47" s="783"/>
      <c r="N47" s="783" t="s">
        <v>52</v>
      </c>
      <c r="O47" s="783"/>
      <c r="P47" s="783"/>
      <c r="Q47" s="783"/>
      <c r="R47" s="783"/>
      <c r="S47" s="783"/>
      <c r="T47" s="783"/>
      <c r="U47" s="783"/>
      <c r="V47" s="783"/>
      <c r="W47" s="783"/>
    </row>
    <row r="48" spans="1:24" x14ac:dyDescent="0.2">
      <c r="B48" s="783"/>
      <c r="C48" s="783"/>
      <c r="D48" s="1662"/>
      <c r="E48" s="1662"/>
      <c r="F48" s="1752">
        <f>SUM(F45:F47)</f>
        <v>123552.92</v>
      </c>
      <c r="G48" s="783"/>
      <c r="H48" s="783"/>
      <c r="I48" s="783"/>
      <c r="J48" s="783"/>
      <c r="K48" s="783"/>
      <c r="L48" s="783"/>
      <c r="M48" s="783"/>
      <c r="N48" s="783"/>
      <c r="O48" s="783"/>
      <c r="P48" s="783"/>
      <c r="Q48" s="783"/>
      <c r="R48" s="783"/>
      <c r="S48" s="783"/>
      <c r="T48" s="783"/>
      <c r="U48" s="783"/>
      <c r="V48" s="783"/>
      <c r="W48" s="783"/>
    </row>
    <row r="49" spans="2:23" x14ac:dyDescent="0.2">
      <c r="B49" s="783"/>
      <c r="C49" s="783"/>
      <c r="D49" s="1742"/>
      <c r="E49" s="1742"/>
      <c r="F49" s="1742"/>
      <c r="G49" s="783"/>
      <c r="H49" s="1887"/>
      <c r="I49" s="1887"/>
      <c r="J49" s="783"/>
      <c r="K49" s="791"/>
      <c r="L49" s="791"/>
      <c r="M49" s="791"/>
      <c r="N49" s="791"/>
      <c r="O49" s="783"/>
      <c r="P49" s="791"/>
      <c r="Q49" s="791"/>
      <c r="R49" s="783"/>
      <c r="S49" s="783"/>
      <c r="T49" s="783"/>
      <c r="U49" s="783"/>
      <c r="V49" s="783"/>
      <c r="W49" s="783"/>
    </row>
    <row r="50" spans="2:23" x14ac:dyDescent="0.2">
      <c r="B50" s="783"/>
      <c r="C50" s="783"/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</row>
    <row r="51" spans="2:23" x14ac:dyDescent="0.2">
      <c r="B51" s="73"/>
      <c r="C51" s="73"/>
      <c r="D51" s="73"/>
      <c r="E51" s="73"/>
      <c r="F51" s="73"/>
      <c r="G51" s="73"/>
      <c r="H51" s="73"/>
      <c r="I51" s="783"/>
      <c r="J51" s="791"/>
      <c r="K51" s="73"/>
      <c r="L51" s="73"/>
      <c r="M51" s="73"/>
      <c r="N51" s="73"/>
      <c r="O51" s="73"/>
      <c r="P51" s="73"/>
      <c r="Q51" s="783"/>
      <c r="R51" s="791"/>
      <c r="S51" s="73"/>
      <c r="T51" s="73"/>
      <c r="U51" s="73"/>
      <c r="V51" s="73"/>
      <c r="W51" s="73"/>
    </row>
    <row r="52" spans="2:23" x14ac:dyDescent="0.2">
      <c r="B52" s="1881" t="s">
        <v>51</v>
      </c>
      <c r="C52" s="1881"/>
      <c r="D52" s="1881"/>
      <c r="E52" s="1881"/>
      <c r="F52" s="1881"/>
      <c r="G52" s="1881"/>
      <c r="H52" s="1881"/>
      <c r="I52" s="783"/>
      <c r="J52" s="1118"/>
      <c r="K52" s="1881" t="s">
        <v>1627</v>
      </c>
      <c r="L52" s="1881"/>
      <c r="M52" s="1881"/>
      <c r="N52" s="1881"/>
      <c r="O52" s="1881"/>
      <c r="P52" s="1881"/>
      <c r="Q52" s="783"/>
      <c r="R52" s="1118"/>
      <c r="S52" s="1881" t="s">
        <v>1623</v>
      </c>
      <c r="T52" s="1881"/>
      <c r="U52" s="1881"/>
      <c r="V52" s="1881"/>
      <c r="W52" s="1881"/>
    </row>
    <row r="53" spans="2:23" x14ac:dyDescent="0.2">
      <c r="B53" s="783"/>
      <c r="C53" s="783"/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</row>
    <row r="54" spans="2:23" x14ac:dyDescent="0.2">
      <c r="B54" s="783"/>
      <c r="C54" s="783"/>
      <c r="D54" s="783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  <c r="S54" s="783"/>
      <c r="T54" s="783"/>
      <c r="U54" s="783"/>
      <c r="V54" s="783"/>
      <c r="W54" s="783"/>
    </row>
    <row r="55" spans="2:23" x14ac:dyDescent="0.2">
      <c r="B55" s="783"/>
      <c r="C55" s="783"/>
      <c r="D55" s="783"/>
      <c r="E55" s="783"/>
      <c r="F55" s="783"/>
      <c r="G55" s="783"/>
      <c r="H55" s="783"/>
      <c r="I55" s="783"/>
      <c r="J55" s="783"/>
      <c r="K55" s="783"/>
      <c r="L55" s="783"/>
      <c r="M55" s="783"/>
      <c r="N55" s="783"/>
      <c r="O55" s="783"/>
      <c r="P55" s="783"/>
      <c r="Q55" s="783"/>
      <c r="R55" s="783"/>
      <c r="S55" s="783"/>
      <c r="T55" s="783"/>
      <c r="U55" s="783"/>
      <c r="V55" s="783"/>
      <c r="W55" s="783"/>
    </row>
    <row r="56" spans="2:23" x14ac:dyDescent="0.2">
      <c r="B56" s="783"/>
      <c r="C56" s="783"/>
      <c r="D56" s="783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3"/>
      <c r="P56" s="783"/>
      <c r="Q56" s="783"/>
      <c r="R56" s="783"/>
      <c r="S56" s="783"/>
      <c r="T56" s="783"/>
      <c r="U56" s="783"/>
      <c r="V56" s="783"/>
      <c r="W56" s="783"/>
    </row>
    <row r="57" spans="2:23" x14ac:dyDescent="0.2">
      <c r="B57" s="783"/>
      <c r="C57" s="783"/>
      <c r="D57" s="783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783"/>
      <c r="U57" s="783"/>
      <c r="V57" s="783"/>
      <c r="W57" s="783"/>
    </row>
    <row r="58" spans="2:23" x14ac:dyDescent="0.2"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3"/>
      <c r="U58" s="783"/>
      <c r="V58" s="783"/>
      <c r="W58" s="783"/>
    </row>
    <row r="59" spans="2:23" x14ac:dyDescent="0.2">
      <c r="B59" s="783"/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783"/>
      <c r="U59" s="783"/>
      <c r="V59" s="783"/>
      <c r="W59" s="783"/>
    </row>
    <row r="60" spans="2:23" x14ac:dyDescent="0.2"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783"/>
      <c r="U60" s="783"/>
      <c r="V60" s="783"/>
      <c r="W60" s="783"/>
    </row>
    <row r="61" spans="2:23" x14ac:dyDescent="0.2"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  <c r="T61" s="783"/>
      <c r="U61" s="783"/>
      <c r="V61" s="783"/>
      <c r="W61" s="783"/>
    </row>
    <row r="62" spans="2:23" x14ac:dyDescent="0.2"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/>
      <c r="N62" s="783"/>
      <c r="O62" s="783"/>
      <c r="P62" s="783"/>
      <c r="Q62" s="783"/>
      <c r="R62" s="783"/>
      <c r="S62" s="783"/>
      <c r="T62" s="783"/>
      <c r="U62" s="783"/>
      <c r="V62" s="783"/>
      <c r="W62" s="783"/>
    </row>
    <row r="63" spans="2:23" x14ac:dyDescent="0.2">
      <c r="B63" s="783"/>
      <c r="C63" s="783"/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3"/>
    </row>
    <row r="64" spans="2:23" x14ac:dyDescent="0.2">
      <c r="B64" s="783"/>
      <c r="C64" s="783"/>
      <c r="D64" s="783"/>
      <c r="E64" s="783"/>
      <c r="F64" s="783"/>
      <c r="G64" s="783"/>
      <c r="H64" s="783"/>
      <c r="I64" s="783"/>
      <c r="J64" s="783"/>
      <c r="K64" s="783"/>
      <c r="L64" s="783"/>
      <c r="M64" s="783"/>
      <c r="N64" s="783"/>
      <c r="O64" s="783"/>
      <c r="P64" s="783"/>
      <c r="Q64" s="783"/>
      <c r="R64" s="783"/>
      <c r="S64" s="783"/>
      <c r="T64" s="783"/>
      <c r="U64" s="783"/>
      <c r="V64" s="783"/>
      <c r="W64" s="783"/>
    </row>
    <row r="65" spans="2:23" x14ac:dyDescent="0.2">
      <c r="B65" s="783"/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</row>
  </sheetData>
  <mergeCells count="9">
    <mergeCell ref="B11:W11"/>
    <mergeCell ref="B12:W12"/>
    <mergeCell ref="B13:W13"/>
    <mergeCell ref="B14:W14"/>
    <mergeCell ref="B52:H52"/>
    <mergeCell ref="S52:W52"/>
    <mergeCell ref="K52:P52"/>
    <mergeCell ref="B15:W15"/>
    <mergeCell ref="H49:I4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opLeftCell="B19" zoomScale="80" zoomScaleNormal="80" workbookViewId="0">
      <selection activeCell="B19" sqref="B19:X19"/>
    </sheetView>
  </sheetViews>
  <sheetFormatPr baseColWidth="10" defaultColWidth="9.140625" defaultRowHeight="15" x14ac:dyDescent="0.2"/>
  <cols>
    <col min="1" max="1" width="0.7109375" style="816" hidden="1" customWidth="1"/>
    <col min="2" max="2" width="3.85546875" style="816" customWidth="1"/>
    <col min="3" max="3" width="14.28515625" style="816" customWidth="1"/>
    <col min="4" max="4" width="5.140625" style="816" customWidth="1"/>
    <col min="5" max="5" width="5.5703125" style="816" customWidth="1"/>
    <col min="6" max="6" width="10.85546875" style="816" customWidth="1"/>
    <col min="7" max="7" width="3.5703125" style="816" customWidth="1"/>
    <col min="8" max="8" width="5.5703125" style="816" customWidth="1"/>
    <col min="9" max="9" width="26.42578125" style="816" customWidth="1"/>
    <col min="10" max="10" width="17.85546875" style="816" customWidth="1"/>
    <col min="11" max="11" width="23.5703125" style="816" customWidth="1"/>
    <col min="12" max="12" width="12.140625" style="816" customWidth="1"/>
    <col min="13" max="13" width="12.140625" style="816" bestFit="1" customWidth="1"/>
    <col min="14" max="14" width="11.5703125" style="816" customWidth="1"/>
    <col min="15" max="15" width="7.140625" style="816" customWidth="1"/>
    <col min="16" max="16" width="22.5703125" style="816" customWidth="1"/>
    <col min="17" max="17" width="4.28515625" style="816" customWidth="1"/>
    <col min="18" max="18" width="20.42578125" style="816" customWidth="1"/>
    <col min="19" max="19" width="18.140625" style="816" customWidth="1"/>
    <col min="20" max="20" width="20.85546875" style="816" customWidth="1"/>
    <col min="21" max="21" width="4.140625" style="816" customWidth="1"/>
    <col min="22" max="22" width="4.85546875" style="816" customWidth="1"/>
    <col min="23" max="23" width="20.28515625" style="816" customWidth="1"/>
    <col min="24" max="24" width="21.85546875" style="816" customWidth="1"/>
    <col min="25" max="25" width="24.42578125" style="816" customWidth="1"/>
    <col min="26" max="16384" width="9.140625" style="816"/>
  </cols>
  <sheetData>
    <row r="1" spans="2:24" x14ac:dyDescent="0.2"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</row>
    <row r="2" spans="2:24" x14ac:dyDescent="0.2"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</row>
    <row r="3" spans="2:24" x14ac:dyDescent="0.2"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</row>
    <row r="4" spans="2:24" x14ac:dyDescent="0.2"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</row>
    <row r="5" spans="2:24" x14ac:dyDescent="0.2"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  <c r="X5" s="783"/>
    </row>
    <row r="6" spans="2:24" x14ac:dyDescent="0.2"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</row>
    <row r="7" spans="2:24" x14ac:dyDescent="0.2">
      <c r="B7" s="783"/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  <c r="X7" s="783"/>
    </row>
    <row r="8" spans="2:24" x14ac:dyDescent="0.2"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</row>
    <row r="9" spans="2:24" x14ac:dyDescent="0.2">
      <c r="B9" s="783"/>
      <c r="C9" s="783"/>
      <c r="D9" s="783"/>
      <c r="E9" s="783"/>
      <c r="F9" s="783"/>
      <c r="G9" s="783"/>
      <c r="H9" s="783"/>
      <c r="I9" s="783"/>
      <c r="J9" s="783"/>
      <c r="K9" s="783"/>
      <c r="L9" s="783"/>
      <c r="M9" s="783"/>
      <c r="N9" s="783"/>
      <c r="O9" s="783"/>
      <c r="P9" s="783"/>
      <c r="Q9" s="783"/>
      <c r="R9" s="783"/>
      <c r="S9" s="783"/>
      <c r="T9" s="783"/>
      <c r="U9" s="783"/>
      <c r="V9" s="783"/>
      <c r="W9" s="783"/>
      <c r="X9" s="783"/>
    </row>
    <row r="10" spans="2:24" x14ac:dyDescent="0.2">
      <c r="B10" s="783"/>
      <c r="C10" s="783"/>
      <c r="D10" s="784"/>
      <c r="E10" s="784"/>
      <c r="F10" s="784"/>
      <c r="G10" s="783"/>
      <c r="H10" s="785"/>
      <c r="I10" s="783"/>
      <c r="J10" s="783"/>
      <c r="K10" s="783"/>
      <c r="L10" s="783"/>
      <c r="M10" s="783"/>
      <c r="N10" s="783"/>
      <c r="O10" s="783"/>
      <c r="P10" s="783"/>
      <c r="Q10" s="783"/>
      <c r="R10" s="783"/>
      <c r="S10" s="783"/>
      <c r="T10" s="783"/>
      <c r="U10" s="783"/>
      <c r="V10" s="783"/>
      <c r="W10" s="783"/>
      <c r="X10" s="783"/>
    </row>
    <row r="11" spans="2:24" x14ac:dyDescent="0.2">
      <c r="B11" s="783"/>
      <c r="C11" s="783"/>
      <c r="D11" s="784"/>
      <c r="E11" s="784"/>
      <c r="F11" s="784"/>
      <c r="G11" s="783"/>
      <c r="H11" s="785"/>
      <c r="I11" s="783"/>
      <c r="J11" s="783"/>
      <c r="K11" s="783"/>
      <c r="L11" s="783"/>
      <c r="M11" s="783"/>
      <c r="N11" s="783"/>
      <c r="O11" s="783"/>
      <c r="P11" s="783"/>
      <c r="Q11" s="783"/>
      <c r="R11" s="783"/>
      <c r="S11" s="783"/>
      <c r="T11" s="783"/>
      <c r="U11" s="783"/>
      <c r="V11" s="783"/>
      <c r="W11" s="783"/>
      <c r="X11" s="783"/>
    </row>
    <row r="12" spans="2:24" x14ac:dyDescent="0.2">
      <c r="B12" s="783"/>
      <c r="C12" s="783"/>
      <c r="D12" s="784"/>
      <c r="E12" s="784"/>
      <c r="F12" s="784"/>
      <c r="G12" s="783"/>
      <c r="H12" s="785"/>
      <c r="I12" s="783"/>
      <c r="J12" s="783"/>
      <c r="K12" s="783"/>
      <c r="L12" s="783"/>
      <c r="M12" s="783"/>
      <c r="N12" s="783"/>
      <c r="O12" s="783"/>
      <c r="P12" s="783"/>
      <c r="Q12" s="783"/>
      <c r="R12" s="783"/>
      <c r="S12" s="783"/>
      <c r="T12" s="783"/>
      <c r="U12" s="783"/>
      <c r="V12" s="783"/>
      <c r="W12" s="783"/>
      <c r="X12" s="783"/>
    </row>
    <row r="13" spans="2:24" x14ac:dyDescent="0.2">
      <c r="B13" s="783"/>
      <c r="C13" s="783"/>
      <c r="D13" s="784"/>
      <c r="E13" s="784"/>
      <c r="F13" s="784"/>
      <c r="G13" s="783"/>
      <c r="H13" s="785"/>
      <c r="I13" s="783"/>
      <c r="J13" s="783"/>
      <c r="K13" s="783"/>
      <c r="L13" s="783"/>
      <c r="M13" s="783"/>
      <c r="N13" s="783"/>
      <c r="O13" s="783"/>
      <c r="P13" s="783"/>
      <c r="Q13" s="783"/>
      <c r="R13" s="783"/>
      <c r="S13" s="783"/>
      <c r="T13" s="783"/>
      <c r="U13" s="783"/>
      <c r="V13" s="783"/>
      <c r="W13" s="783"/>
      <c r="X13" s="783"/>
    </row>
    <row r="14" spans="2:24" x14ac:dyDescent="0.2">
      <c r="B14" s="783"/>
      <c r="C14" s="783"/>
      <c r="D14" s="784"/>
      <c r="E14" s="784"/>
      <c r="F14" s="784"/>
      <c r="G14" s="783"/>
      <c r="H14" s="785"/>
      <c r="I14" s="783"/>
      <c r="J14" s="783"/>
      <c r="K14" s="783"/>
      <c r="L14" s="783"/>
      <c r="M14" s="783"/>
      <c r="N14" s="783"/>
      <c r="O14" s="783"/>
      <c r="P14" s="783"/>
      <c r="Q14" s="783"/>
      <c r="R14" s="783"/>
      <c r="S14" s="783"/>
      <c r="T14" s="783"/>
      <c r="U14" s="783"/>
      <c r="V14" s="783"/>
      <c r="W14" s="783"/>
      <c r="X14" s="783"/>
    </row>
    <row r="15" spans="2:24" ht="15.75" x14ac:dyDescent="0.25">
      <c r="B15" s="1893" t="s">
        <v>0</v>
      </c>
      <c r="C15" s="1893"/>
      <c r="D15" s="1893"/>
      <c r="E15" s="1893"/>
      <c r="F15" s="1893"/>
      <c r="G15" s="1893"/>
      <c r="H15" s="1893"/>
      <c r="I15" s="1893"/>
      <c r="J15" s="1893"/>
      <c r="K15" s="1893"/>
      <c r="L15" s="1893"/>
      <c r="M15" s="1893"/>
      <c r="N15" s="1893"/>
      <c r="O15" s="1893"/>
      <c r="P15" s="1893"/>
      <c r="Q15" s="1893"/>
      <c r="R15" s="1893"/>
      <c r="S15" s="1893"/>
      <c r="T15" s="1893"/>
      <c r="U15" s="1893"/>
      <c r="V15" s="1893"/>
      <c r="W15" s="1893"/>
      <c r="X15" s="1893"/>
    </row>
    <row r="16" spans="2:24" ht="15.75" x14ac:dyDescent="0.25">
      <c r="B16" s="1893" t="s">
        <v>1</v>
      </c>
      <c r="C16" s="1893"/>
      <c r="D16" s="1893"/>
      <c r="E16" s="1893"/>
      <c r="F16" s="1893"/>
      <c r="G16" s="1893"/>
      <c r="H16" s="1893"/>
      <c r="I16" s="1893"/>
      <c r="J16" s="1893"/>
      <c r="K16" s="1893"/>
      <c r="L16" s="1893"/>
      <c r="M16" s="1893"/>
      <c r="N16" s="1893"/>
      <c r="O16" s="1893"/>
      <c r="P16" s="1893"/>
      <c r="Q16" s="1893"/>
      <c r="R16" s="1893"/>
      <c r="S16" s="1893"/>
      <c r="T16" s="1893"/>
      <c r="U16" s="1893"/>
      <c r="V16" s="1893"/>
      <c r="W16" s="1893"/>
      <c r="X16" s="1893"/>
    </row>
    <row r="17" spans="1:24" ht="15.75" x14ac:dyDescent="0.25">
      <c r="B17" s="1893" t="s">
        <v>2</v>
      </c>
      <c r="C17" s="1893"/>
      <c r="D17" s="1893"/>
      <c r="E17" s="1893"/>
      <c r="F17" s="1893"/>
      <c r="G17" s="1893"/>
      <c r="H17" s="1893"/>
      <c r="I17" s="1893"/>
      <c r="J17" s="1893"/>
      <c r="K17" s="1893"/>
      <c r="L17" s="1893"/>
      <c r="M17" s="1893"/>
      <c r="N17" s="1893"/>
      <c r="O17" s="1893"/>
      <c r="P17" s="1893"/>
      <c r="Q17" s="1893"/>
      <c r="R17" s="1893"/>
      <c r="S17" s="1893"/>
      <c r="T17" s="1893"/>
      <c r="U17" s="1893"/>
      <c r="V17" s="1893"/>
      <c r="W17" s="1893"/>
      <c r="X17" s="1893"/>
    </row>
    <row r="18" spans="1:24" ht="15.75" x14ac:dyDescent="0.25">
      <c r="B18" s="1893" t="s">
        <v>3</v>
      </c>
      <c r="C18" s="1893"/>
      <c r="D18" s="1893"/>
      <c r="E18" s="1893"/>
      <c r="F18" s="1893"/>
      <c r="G18" s="1893"/>
      <c r="H18" s="1893"/>
      <c r="I18" s="1893"/>
      <c r="J18" s="1893"/>
      <c r="K18" s="1893"/>
      <c r="L18" s="1893"/>
      <c r="M18" s="1893"/>
      <c r="N18" s="1893"/>
      <c r="O18" s="1893"/>
      <c r="P18" s="1893"/>
      <c r="Q18" s="1893"/>
      <c r="R18" s="1893"/>
      <c r="S18" s="1893"/>
      <c r="T18" s="1893"/>
      <c r="U18" s="1893"/>
      <c r="V18" s="1893"/>
      <c r="W18" s="1893"/>
      <c r="X18" s="1893"/>
    </row>
    <row r="19" spans="1:24" ht="15.75" x14ac:dyDescent="0.25">
      <c r="B19" s="1894" t="s">
        <v>1763</v>
      </c>
      <c r="C19" s="1894"/>
      <c r="D19" s="1894"/>
      <c r="E19" s="1894"/>
      <c r="F19" s="1894"/>
      <c r="G19" s="1894"/>
      <c r="H19" s="1894"/>
      <c r="I19" s="1894"/>
      <c r="J19" s="1894"/>
      <c r="K19" s="1894"/>
      <c r="L19" s="1894"/>
      <c r="M19" s="1894"/>
      <c r="N19" s="1894"/>
      <c r="O19" s="1894"/>
      <c r="P19" s="1894"/>
      <c r="Q19" s="1894"/>
      <c r="R19" s="1894"/>
      <c r="S19" s="1894"/>
      <c r="T19" s="1894"/>
      <c r="U19" s="1894"/>
      <c r="V19" s="1894"/>
      <c r="W19" s="1894"/>
      <c r="X19" s="1894"/>
    </row>
    <row r="20" spans="1:24" ht="15.75" x14ac:dyDescent="0.25">
      <c r="B20" s="936"/>
      <c r="C20" s="936"/>
      <c r="D20" s="936"/>
      <c r="E20" s="936"/>
      <c r="F20" s="936"/>
      <c r="G20" s="936"/>
      <c r="H20" s="936"/>
      <c r="I20" s="936"/>
      <c r="J20" s="936"/>
      <c r="K20" s="936"/>
      <c r="L20" s="936"/>
      <c r="M20" s="936"/>
      <c r="N20" s="936"/>
      <c r="O20" s="936"/>
      <c r="P20" s="936"/>
      <c r="Q20" s="936"/>
      <c r="R20" s="936"/>
      <c r="S20" s="936"/>
      <c r="T20" s="936"/>
      <c r="U20" s="936"/>
      <c r="V20" s="936"/>
      <c r="W20" s="936"/>
      <c r="X20" s="936"/>
    </row>
    <row r="21" spans="1:24" ht="89.25" x14ac:dyDescent="0.2">
      <c r="B21" s="21" t="s">
        <v>4</v>
      </c>
      <c r="C21" s="84" t="s">
        <v>5</v>
      </c>
      <c r="D21" s="182" t="s">
        <v>6</v>
      </c>
      <c r="E21" s="177" t="s">
        <v>7</v>
      </c>
      <c r="F21" s="177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8" t="s">
        <v>493</v>
      </c>
      <c r="R21" s="178" t="s">
        <v>494</v>
      </c>
      <c r="S21" s="178" t="s">
        <v>495</v>
      </c>
      <c r="T21" s="178"/>
      <c r="U21" s="179" t="s">
        <v>496</v>
      </c>
      <c r="V21" s="179" t="s">
        <v>497</v>
      </c>
      <c r="W21" s="144" t="s">
        <v>494</v>
      </c>
      <c r="X21" s="178" t="s">
        <v>498</v>
      </c>
    </row>
    <row r="22" spans="1:24" ht="38.25" x14ac:dyDescent="0.2">
      <c r="B22" s="21"/>
      <c r="C22" s="84"/>
      <c r="D22" s="182"/>
      <c r="E22" s="177"/>
      <c r="F22" s="182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8" t="s">
        <v>499</v>
      </c>
      <c r="R22" s="178" t="s">
        <v>500</v>
      </c>
      <c r="S22" s="178" t="s">
        <v>501</v>
      </c>
      <c r="T22" s="178"/>
      <c r="U22" s="397" t="s">
        <v>502</v>
      </c>
      <c r="V22" s="397" t="s">
        <v>503</v>
      </c>
      <c r="W22" s="144" t="s">
        <v>1737</v>
      </c>
      <c r="X22" s="178" t="s">
        <v>504</v>
      </c>
    </row>
    <row r="23" spans="1:24" ht="16.5" x14ac:dyDescent="0.3">
      <c r="B23" s="994"/>
      <c r="C23" s="180"/>
      <c r="D23" s="181"/>
      <c r="E23" s="181"/>
      <c r="F23" s="182"/>
      <c r="G23" s="180"/>
      <c r="H23" s="84"/>
      <c r="I23" s="180"/>
      <c r="J23" s="279"/>
      <c r="K23" s="193"/>
      <c r="L23" s="193"/>
      <c r="M23" s="193"/>
      <c r="N23" s="193"/>
      <c r="O23" s="193"/>
      <c r="P23" s="84"/>
      <c r="Q23" s="228"/>
      <c r="R23" s="178"/>
      <c r="S23" s="178"/>
      <c r="T23" s="178"/>
      <c r="U23" s="179"/>
      <c r="V23" s="179"/>
      <c r="W23" s="995"/>
      <c r="X23" s="178"/>
    </row>
    <row r="24" spans="1:24" x14ac:dyDescent="0.2">
      <c r="B24" s="996">
        <v>1</v>
      </c>
      <c r="C24" s="84">
        <v>2</v>
      </c>
      <c r="D24" s="182">
        <v>3</v>
      </c>
      <c r="E24" s="182">
        <v>4</v>
      </c>
      <c r="F24" s="182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/>
      <c r="U24" s="84">
        <v>16</v>
      </c>
      <c r="V24" s="84">
        <v>17</v>
      </c>
      <c r="W24" s="84">
        <v>18</v>
      </c>
      <c r="X24" s="84">
        <v>19</v>
      </c>
    </row>
    <row r="25" spans="1:24" ht="16.5" x14ac:dyDescent="0.3">
      <c r="B25" s="996">
        <v>1</v>
      </c>
      <c r="C25" s="997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98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01">
        <f>+S25</f>
        <v>21775.609333333334</v>
      </c>
      <c r="U25" s="188">
        <v>2</v>
      </c>
      <c r="V25" s="188">
        <v>10</v>
      </c>
      <c r="W25" s="101">
        <f>IF(Q25=0,"N/A",+R25*U25+S25*V25)</f>
        <v>740370.71733333333</v>
      </c>
      <c r="X25" s="101">
        <f>IF(Q25=0,"N/A",+P25-W25)</f>
        <v>566165.84266666672</v>
      </c>
    </row>
    <row r="26" spans="1:24" ht="16.5" x14ac:dyDescent="0.3">
      <c r="B26" s="996">
        <v>2</v>
      </c>
      <c r="C26" s="997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98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01"/>
      <c r="U26" s="188">
        <v>2</v>
      </c>
      <c r="V26" s="188">
        <v>5</v>
      </c>
      <c r="W26" s="101">
        <f>IF(Q26=0,"N/A",+R26*U26+S26*V26)</f>
        <v>120833.33333333334</v>
      </c>
      <c r="X26" s="101">
        <f>IF(Q26=0,"N/A",+P26-W26)</f>
        <v>129166.66666666666</v>
      </c>
    </row>
    <row r="27" spans="1:24" ht="16.5" x14ac:dyDescent="0.3">
      <c r="B27" s="996">
        <v>3</v>
      </c>
      <c r="C27" s="997">
        <v>41950</v>
      </c>
      <c r="D27" s="85">
        <v>1</v>
      </c>
      <c r="E27" s="85">
        <v>61</v>
      </c>
      <c r="F27" s="85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98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01">
        <f>+S26+S27</f>
        <v>8333.3333333333339</v>
      </c>
      <c r="U27" s="188">
        <v>2</v>
      </c>
      <c r="V27" s="188">
        <v>5</v>
      </c>
      <c r="W27" s="101">
        <f>IF(Q27=0,"N/A",+R27*U27+S27*V27)</f>
        <v>120833.33333333334</v>
      </c>
      <c r="X27" s="101">
        <f>IF(Q27=0,"N/A",+P27-W27)</f>
        <v>129166.66666666666</v>
      </c>
    </row>
    <row r="28" spans="1:24" ht="16.5" x14ac:dyDescent="0.3">
      <c r="B28" s="996">
        <v>4</v>
      </c>
      <c r="C28" s="997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98">
        <v>1256400</v>
      </c>
      <c r="Q28" s="112">
        <v>5</v>
      </c>
      <c r="R28" s="91"/>
      <c r="S28" s="91"/>
      <c r="T28" s="379"/>
      <c r="U28" s="999">
        <v>5</v>
      </c>
      <c r="V28" s="999"/>
      <c r="W28" s="379">
        <v>1256400</v>
      </c>
      <c r="X28" s="379">
        <f t="shared" ref="X28:X39" si="0">IF(Q28=0,"N/A",+P28-W28)</f>
        <v>0</v>
      </c>
    </row>
    <row r="29" spans="1:24" ht="16.5" x14ac:dyDescent="0.3">
      <c r="B29" s="996">
        <v>5</v>
      </c>
      <c r="C29" s="997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7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98">
        <v>195874</v>
      </c>
      <c r="Q29" s="112">
        <v>5</v>
      </c>
      <c r="R29" s="91"/>
      <c r="S29" s="91"/>
      <c r="T29" s="91"/>
      <c r="U29" s="238">
        <v>5</v>
      </c>
      <c r="V29" s="238"/>
      <c r="W29" s="91">
        <v>195874</v>
      </c>
      <c r="X29" s="91">
        <f t="shared" si="0"/>
        <v>0</v>
      </c>
    </row>
    <row r="30" spans="1:24" ht="16.5" x14ac:dyDescent="0.3">
      <c r="A30" s="939" t="s">
        <v>872</v>
      </c>
      <c r="B30" s="996">
        <v>6</v>
      </c>
      <c r="C30" s="997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1000" t="s">
        <v>471</v>
      </c>
      <c r="J30" s="1001" t="s">
        <v>486</v>
      </c>
      <c r="K30" s="1002" t="s">
        <v>877</v>
      </c>
      <c r="L30" s="1003" t="s">
        <v>871</v>
      </c>
      <c r="M30" s="1003"/>
      <c r="N30" s="1000" t="s">
        <v>487</v>
      </c>
      <c r="O30" s="1003">
        <v>2004</v>
      </c>
      <c r="P30" s="1004"/>
      <c r="Q30" s="112">
        <v>5</v>
      </c>
      <c r="R30" s="1005"/>
      <c r="S30" s="1005"/>
      <c r="T30" s="1005"/>
      <c r="U30" s="1006">
        <v>5</v>
      </c>
      <c r="V30" s="1006"/>
      <c r="W30" s="1005"/>
      <c r="X30" s="1005">
        <f t="shared" si="0"/>
        <v>0</v>
      </c>
    </row>
    <row r="31" spans="1:24" ht="16.5" x14ac:dyDescent="0.3">
      <c r="A31" s="940"/>
      <c r="B31" s="996">
        <v>7</v>
      </c>
      <c r="C31" s="997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1007">
        <v>830000</v>
      </c>
      <c r="Q31" s="112">
        <v>5</v>
      </c>
      <c r="R31" s="91"/>
      <c r="S31" s="91"/>
      <c r="T31" s="91"/>
      <c r="U31" s="238">
        <v>5</v>
      </c>
      <c r="V31" s="238"/>
      <c r="W31" s="91">
        <v>830000</v>
      </c>
      <c r="X31" s="91">
        <f t="shared" si="0"/>
        <v>0</v>
      </c>
    </row>
    <row r="32" spans="1:24" ht="16.5" x14ac:dyDescent="0.3">
      <c r="A32" s="940"/>
      <c r="B32" s="996">
        <v>8</v>
      </c>
      <c r="C32" s="997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1007">
        <v>75000</v>
      </c>
      <c r="Q32" s="112">
        <v>5</v>
      </c>
      <c r="R32" s="91"/>
      <c r="S32" s="91"/>
      <c r="T32" s="91"/>
      <c r="U32" s="238">
        <v>5</v>
      </c>
      <c r="V32" s="238"/>
      <c r="W32" s="91">
        <v>75000</v>
      </c>
      <c r="X32" s="91">
        <f t="shared" si="0"/>
        <v>0</v>
      </c>
    </row>
    <row r="33" spans="1:25" ht="16.5" x14ac:dyDescent="0.3">
      <c r="A33" s="939" t="s">
        <v>872</v>
      </c>
      <c r="B33" s="996">
        <v>9</v>
      </c>
      <c r="C33" s="997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1000" t="s">
        <v>813</v>
      </c>
      <c r="J33" s="1001" t="s">
        <v>474</v>
      </c>
      <c r="K33" s="1002" t="s">
        <v>811</v>
      </c>
      <c r="L33" s="1003" t="s">
        <v>1131</v>
      </c>
      <c r="M33" s="1003"/>
      <c r="N33" s="1000" t="s">
        <v>812</v>
      </c>
      <c r="O33" s="1003">
        <v>1997</v>
      </c>
      <c r="P33" s="1004"/>
      <c r="Q33" s="112">
        <v>5</v>
      </c>
      <c r="R33" s="1005"/>
      <c r="S33" s="1005"/>
      <c r="T33" s="1005"/>
      <c r="U33" s="1006">
        <v>5</v>
      </c>
      <c r="V33" s="1006"/>
      <c r="W33" s="1005"/>
      <c r="X33" s="1005">
        <f t="shared" si="0"/>
        <v>0</v>
      </c>
    </row>
    <row r="34" spans="1:25" ht="16.5" x14ac:dyDescent="0.3">
      <c r="A34" s="939" t="s">
        <v>872</v>
      </c>
      <c r="B34" s="996">
        <v>10</v>
      </c>
      <c r="C34" s="997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1000" t="s">
        <v>746</v>
      </c>
      <c r="J34" s="1001" t="s">
        <v>747</v>
      </c>
      <c r="K34" s="1002" t="s">
        <v>748</v>
      </c>
      <c r="L34" s="1003"/>
      <c r="M34" s="1003"/>
      <c r="N34" s="1000" t="s">
        <v>487</v>
      </c>
      <c r="O34" s="1003">
        <v>2003</v>
      </c>
      <c r="P34" s="1004"/>
      <c r="Q34" s="112">
        <v>5</v>
      </c>
      <c r="R34" s="1005"/>
      <c r="S34" s="1005"/>
      <c r="T34" s="1005"/>
      <c r="U34" s="1006">
        <v>5</v>
      </c>
      <c r="V34" s="1006"/>
      <c r="W34" s="1005"/>
      <c r="X34" s="1005">
        <f t="shared" si="0"/>
        <v>0</v>
      </c>
    </row>
    <row r="35" spans="1:25" ht="16.5" x14ac:dyDescent="0.3">
      <c r="B35" s="996">
        <v>11</v>
      </c>
      <c r="C35" s="997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98">
        <v>75000</v>
      </c>
      <c r="Q35" s="112">
        <v>5</v>
      </c>
      <c r="R35" s="91"/>
      <c r="S35" s="91"/>
      <c r="T35" s="91"/>
      <c r="U35" s="238">
        <v>5</v>
      </c>
      <c r="V35" s="238"/>
      <c r="W35" s="91">
        <v>75000</v>
      </c>
      <c r="X35" s="91">
        <f t="shared" si="0"/>
        <v>0</v>
      </c>
    </row>
    <row r="36" spans="1:25" ht="16.5" x14ac:dyDescent="0.3">
      <c r="B36" s="996">
        <v>12</v>
      </c>
      <c r="C36" s="997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1007">
        <v>50000</v>
      </c>
      <c r="Q36" s="112">
        <v>5</v>
      </c>
      <c r="R36" s="91"/>
      <c r="S36" s="91"/>
      <c r="T36" s="91"/>
      <c r="U36" s="238">
        <v>5</v>
      </c>
      <c r="V36" s="238"/>
      <c r="W36" s="91">
        <v>50000</v>
      </c>
      <c r="X36" s="91">
        <f t="shared" si="0"/>
        <v>0</v>
      </c>
    </row>
    <row r="37" spans="1:25" ht="16.5" x14ac:dyDescent="0.3">
      <c r="B37" s="996">
        <v>13</v>
      </c>
      <c r="C37" s="997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1008" t="s">
        <v>743</v>
      </c>
      <c r="J37" s="1009" t="s">
        <v>744</v>
      </c>
      <c r="K37" s="1008">
        <v>61762</v>
      </c>
      <c r="L37" s="543"/>
      <c r="M37" s="543"/>
      <c r="N37" s="1008" t="s">
        <v>745</v>
      </c>
      <c r="O37" s="543">
        <v>2001</v>
      </c>
      <c r="P37" s="998">
        <v>450000</v>
      </c>
      <c r="Q37" s="112">
        <v>5</v>
      </c>
      <c r="R37" s="91"/>
      <c r="S37" s="91"/>
      <c r="T37" s="91"/>
      <c r="U37" s="238">
        <v>5</v>
      </c>
      <c r="V37" s="238"/>
      <c r="W37" s="91">
        <v>450000</v>
      </c>
      <c r="X37" s="91">
        <f t="shared" si="0"/>
        <v>0</v>
      </c>
    </row>
    <row r="38" spans="1:25" ht="16.5" x14ac:dyDescent="0.3">
      <c r="B38" s="996">
        <v>14</v>
      </c>
      <c r="C38" s="1010">
        <v>40995</v>
      </c>
      <c r="D38" s="1011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12" t="s">
        <v>808</v>
      </c>
      <c r="K38" s="1012" t="s">
        <v>809</v>
      </c>
      <c r="L38" s="85"/>
      <c r="M38" s="85" t="s">
        <v>883</v>
      </c>
      <c r="N38" s="1012" t="s">
        <v>482</v>
      </c>
      <c r="O38" s="1013">
        <v>2012</v>
      </c>
      <c r="P38" s="1014">
        <v>44965</v>
      </c>
      <c r="Q38" s="112">
        <v>5</v>
      </c>
      <c r="R38" s="91"/>
      <c r="S38" s="91"/>
      <c r="T38" s="91"/>
      <c r="U38" s="238">
        <v>5</v>
      </c>
      <c r="V38" s="238"/>
      <c r="W38" s="91">
        <v>44965</v>
      </c>
      <c r="X38" s="91">
        <f>IF(Q38=0,"N/A",+P38-W38)</f>
        <v>0</v>
      </c>
    </row>
    <row r="39" spans="1:25" ht="16.5" x14ac:dyDescent="0.3">
      <c r="B39" s="996">
        <v>15</v>
      </c>
      <c r="C39" s="969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12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1007">
        <v>33500</v>
      </c>
      <c r="Q39" s="112">
        <v>5</v>
      </c>
      <c r="R39" s="91"/>
      <c r="S39" s="91"/>
      <c r="T39" s="91"/>
      <c r="U39" s="238">
        <v>5</v>
      </c>
      <c r="V39" s="238"/>
      <c r="W39" s="91">
        <v>33500</v>
      </c>
      <c r="X39" s="91">
        <f t="shared" si="0"/>
        <v>0</v>
      </c>
    </row>
    <row r="40" spans="1:25" ht="16.5" x14ac:dyDescent="0.3">
      <c r="B40" s="21">
        <v>16</v>
      </c>
      <c r="C40" s="969">
        <v>42418</v>
      </c>
      <c r="D40" s="86">
        <v>1</v>
      </c>
      <c r="E40" s="86">
        <v>61</v>
      </c>
      <c r="F40" s="85">
        <v>613</v>
      </c>
      <c r="G40" s="86"/>
      <c r="H40" s="86">
        <v>1</v>
      </c>
      <c r="I40" s="96" t="s">
        <v>1550</v>
      </c>
      <c r="J40" s="122" t="s">
        <v>1375</v>
      </c>
      <c r="K40" s="186" t="s">
        <v>1551</v>
      </c>
      <c r="L40" s="86"/>
      <c r="M40" s="86"/>
      <c r="N40" s="186"/>
      <c r="O40" s="86">
        <v>2014</v>
      </c>
      <c r="P40" s="1007">
        <v>1150000</v>
      </c>
      <c r="Q40" s="112">
        <v>5</v>
      </c>
      <c r="R40" s="103">
        <f>IF(Q40=0,"N/A",+P40/Q40)</f>
        <v>230000</v>
      </c>
      <c r="S40" s="103">
        <f>IF(Q40=0,"N/A",+R40/12)</f>
        <v>19166.666666666668</v>
      </c>
      <c r="T40" s="103">
        <f>+S30+S40</f>
        <v>19166.666666666668</v>
      </c>
      <c r="U40" s="233">
        <v>1</v>
      </c>
      <c r="V40" s="233">
        <v>2</v>
      </c>
      <c r="W40" s="103">
        <f>IF(Q40=0,"N/A",+R40*U40+S40*V40)</f>
        <v>268333.33333333331</v>
      </c>
      <c r="X40" s="103">
        <f>IF(Q40=0,"N/A",+P40-W40)</f>
        <v>881666.66666666674</v>
      </c>
    </row>
    <row r="41" spans="1:25" ht="16.5" x14ac:dyDescent="0.3">
      <c r="B41" s="21">
        <v>17</v>
      </c>
      <c r="C41" s="969">
        <v>42671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1552</v>
      </c>
      <c r="J41" s="122" t="s">
        <v>1553</v>
      </c>
      <c r="K41" s="186" t="s">
        <v>1554</v>
      </c>
      <c r="L41" s="86"/>
      <c r="M41" s="86"/>
      <c r="N41" s="186" t="s">
        <v>1555</v>
      </c>
      <c r="O41" s="86">
        <v>2016</v>
      </c>
      <c r="P41" s="1007">
        <v>3950000</v>
      </c>
      <c r="Q41" s="112">
        <v>5</v>
      </c>
      <c r="R41" s="103">
        <f>IF(Q41=0,"N/A",+P41/Q41)</f>
        <v>790000</v>
      </c>
      <c r="S41" s="103">
        <f>IF(Q41=0,"N/A",+R41/12)</f>
        <v>65833.333333333328</v>
      </c>
      <c r="T41" s="103">
        <f>+S31+S41</f>
        <v>65833.333333333328</v>
      </c>
      <c r="U41" s="233"/>
      <c r="V41" s="233">
        <v>6</v>
      </c>
      <c r="W41" s="103">
        <f>IF(Q41=0,"N/A",+R41*U41+S41*V41)</f>
        <v>395000</v>
      </c>
      <c r="X41" s="103">
        <f>IF(Q41=0,"N/A",+P41-W41)</f>
        <v>3555000</v>
      </c>
    </row>
    <row r="42" spans="1:25" ht="17.25" customHeight="1" x14ac:dyDescent="0.3">
      <c r="B42" s="972">
        <v>19</v>
      </c>
      <c r="C42" s="1104">
        <v>42605</v>
      </c>
      <c r="D42" s="1098">
        <v>1</v>
      </c>
      <c r="E42" s="1098">
        <v>61</v>
      </c>
      <c r="F42" s="1082" t="s">
        <v>1110</v>
      </c>
      <c r="G42" s="1098"/>
      <c r="H42" s="1098">
        <v>1</v>
      </c>
      <c r="I42" s="1087" t="s">
        <v>1626</v>
      </c>
      <c r="J42" s="1082" t="s">
        <v>1694</v>
      </c>
      <c r="K42" s="1098" t="s">
        <v>1695</v>
      </c>
      <c r="L42" s="1098" t="s">
        <v>1696</v>
      </c>
      <c r="M42" s="1098"/>
      <c r="N42" s="1098" t="s">
        <v>812</v>
      </c>
      <c r="O42" s="1098">
        <v>2016</v>
      </c>
      <c r="P42" s="1113">
        <v>506639</v>
      </c>
      <c r="Q42" s="1084">
        <v>5</v>
      </c>
      <c r="R42" s="103">
        <f>IF(Q42=0,"N/A",+P42/Q42)</f>
        <v>101327.8</v>
      </c>
      <c r="S42" s="103">
        <f>IF(Q42=0,"N/A",+R42/12)</f>
        <v>8443.9833333333336</v>
      </c>
      <c r="T42" s="103">
        <f>+S32+S42</f>
        <v>8443.9833333333336</v>
      </c>
      <c r="U42" s="233"/>
      <c r="V42" s="233">
        <v>8</v>
      </c>
      <c r="W42" s="103">
        <f>IF(Q42=0,"N/A",+R42*U42+S42*V42)</f>
        <v>67551.866666666669</v>
      </c>
      <c r="X42" s="103">
        <f>IF(Q42=0,"N/A",+P42-W42)</f>
        <v>439087.1333333333</v>
      </c>
    </row>
    <row r="43" spans="1:25" ht="16.5" x14ac:dyDescent="0.3">
      <c r="B43" s="785">
        <v>20</v>
      </c>
      <c r="C43" s="115"/>
      <c r="D43" s="115"/>
      <c r="E43" s="115"/>
      <c r="F43" s="116"/>
      <c r="G43" s="116"/>
      <c r="H43" s="117"/>
      <c r="I43" s="116"/>
      <c r="J43" s="204"/>
      <c r="K43" s="115"/>
      <c r="L43" s="115"/>
      <c r="M43" s="115"/>
      <c r="N43" s="115"/>
      <c r="O43" s="115"/>
      <c r="P43" s="1015">
        <f>SUM(P25:P42)</f>
        <v>10423914.560000001</v>
      </c>
      <c r="Q43" s="1015"/>
      <c r="R43" s="1015">
        <f>SUM(R25:R42)</f>
        <v>1482635.112</v>
      </c>
      <c r="S43" s="1015">
        <f>SUM(S25:S42)</f>
        <v>123552.92600000001</v>
      </c>
      <c r="T43" s="1015">
        <f>SUM(R43:S43)</f>
        <v>1606188.0379999999</v>
      </c>
      <c r="U43" s="1015"/>
      <c r="V43" s="1015"/>
      <c r="W43" s="1015">
        <f>SUM(W25:W41)</f>
        <v>4656109.7173333336</v>
      </c>
      <c r="X43" s="1015">
        <f>SUM(X25:X42)</f>
        <v>5700252.9759999998</v>
      </c>
      <c r="Y43" s="941"/>
    </row>
    <row r="44" spans="1:25" x14ac:dyDescent="0.2">
      <c r="B44" s="783"/>
      <c r="C44" s="783"/>
      <c r="D44" s="783"/>
      <c r="E44" s="783"/>
      <c r="F44" s="785"/>
      <c r="G44" s="785"/>
      <c r="H44" s="4"/>
      <c r="I44" s="785"/>
      <c r="J44" s="4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6"/>
      <c r="V44" s="786"/>
      <c r="W44" s="783"/>
      <c r="X44" s="783"/>
    </row>
    <row r="45" spans="1:25" x14ac:dyDescent="0.2">
      <c r="B45" s="783"/>
      <c r="C45" s="783"/>
      <c r="D45" s="783"/>
      <c r="E45" s="783"/>
      <c r="F45" s="785"/>
      <c r="G45" s="785"/>
      <c r="H45" s="4"/>
      <c r="I45" s="785"/>
      <c r="J45" s="4"/>
      <c r="K45" s="783"/>
      <c r="L45" s="783"/>
      <c r="M45" s="783"/>
      <c r="N45" s="783"/>
      <c r="O45" s="783"/>
      <c r="P45" s="783"/>
      <c r="Q45" s="783"/>
      <c r="R45" s="783"/>
      <c r="S45" s="783"/>
      <c r="T45" s="783"/>
      <c r="U45" s="786"/>
      <c r="V45" s="786"/>
      <c r="W45" s="783"/>
      <c r="X45" s="783"/>
    </row>
    <row r="46" spans="1:25" ht="15.75" x14ac:dyDescent="0.25">
      <c r="A46" s="939" t="s">
        <v>872</v>
      </c>
      <c r="B46" s="787" t="s">
        <v>874</v>
      </c>
      <c r="C46" s="787"/>
      <c r="D46" s="787"/>
      <c r="E46" s="787"/>
      <c r="F46" s="788"/>
      <c r="G46" s="788"/>
      <c r="H46" s="789"/>
      <c r="I46" s="788"/>
      <c r="J46" s="789"/>
      <c r="K46" s="787"/>
      <c r="L46" s="783"/>
      <c r="M46" s="783"/>
      <c r="N46" s="783"/>
      <c r="O46" s="783"/>
      <c r="P46" s="783"/>
      <c r="Q46" s="783"/>
      <c r="R46" s="783"/>
      <c r="S46" s="783"/>
      <c r="T46" s="783"/>
      <c r="U46" s="786"/>
      <c r="V46" s="786"/>
      <c r="W46" s="790"/>
      <c r="X46" s="783"/>
    </row>
    <row r="47" spans="1:25" ht="15.75" x14ac:dyDescent="0.25">
      <c r="A47" s="939" t="s">
        <v>872</v>
      </c>
      <c r="B47" s="787" t="s">
        <v>876</v>
      </c>
      <c r="C47" s="787"/>
      <c r="D47" s="787"/>
      <c r="E47" s="787"/>
      <c r="F47" s="788"/>
      <c r="G47" s="788"/>
      <c r="H47" s="789"/>
      <c r="I47" s="788"/>
      <c r="J47" s="789"/>
      <c r="K47" s="787"/>
      <c r="L47" s="783"/>
      <c r="M47" s="783"/>
      <c r="N47" s="783"/>
      <c r="O47" s="783"/>
      <c r="P47" s="783"/>
      <c r="Q47" s="783"/>
      <c r="R47" s="783"/>
      <c r="S47" s="783"/>
      <c r="T47" s="783"/>
      <c r="U47" s="786"/>
      <c r="V47" s="786"/>
      <c r="W47" s="783"/>
      <c r="X47" s="783"/>
    </row>
    <row r="48" spans="1:25" ht="15.75" x14ac:dyDescent="0.25">
      <c r="A48" s="939" t="s">
        <v>872</v>
      </c>
      <c r="B48" s="787" t="s">
        <v>875</v>
      </c>
      <c r="C48" s="787"/>
      <c r="D48" s="787"/>
      <c r="E48" s="787"/>
      <c r="F48" s="788"/>
      <c r="G48" s="788"/>
      <c r="H48" s="789"/>
      <c r="I48" s="788"/>
      <c r="J48" s="789"/>
      <c r="K48" s="787"/>
      <c r="L48" s="783"/>
      <c r="M48" s="783"/>
      <c r="N48" s="783"/>
      <c r="O48" s="783"/>
      <c r="P48" s="783"/>
      <c r="Q48" s="783"/>
      <c r="R48" s="783"/>
      <c r="S48" s="783"/>
      <c r="T48" s="783"/>
      <c r="U48" s="783"/>
      <c r="V48" s="783"/>
      <c r="W48" s="783"/>
      <c r="X48" s="783"/>
    </row>
    <row r="49" spans="2:25" x14ac:dyDescent="0.2">
      <c r="B49" s="783"/>
      <c r="C49" s="783"/>
      <c r="D49" s="783"/>
      <c r="E49" s="783"/>
      <c r="F49" s="783"/>
      <c r="G49" s="783"/>
      <c r="H49" s="783"/>
      <c r="I49" s="783"/>
      <c r="J49" s="783"/>
      <c r="K49" s="783"/>
      <c r="L49" s="783"/>
      <c r="M49" s="783"/>
      <c r="N49" s="783"/>
      <c r="O49" s="783"/>
      <c r="P49" s="783"/>
      <c r="Q49" s="783"/>
      <c r="R49" s="783"/>
      <c r="S49" s="783"/>
      <c r="T49" s="783"/>
      <c r="U49" s="783"/>
      <c r="V49" s="783"/>
      <c r="W49" s="783"/>
      <c r="X49" s="783"/>
    </row>
    <row r="50" spans="2:25" x14ac:dyDescent="0.2">
      <c r="B50" s="783"/>
      <c r="C50" s="783"/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  <c r="X50" s="783"/>
    </row>
    <row r="51" spans="2:25" x14ac:dyDescent="0.2">
      <c r="B51" s="783"/>
      <c r="C51" s="783"/>
      <c r="D51" s="783"/>
      <c r="E51" s="783"/>
      <c r="F51" s="783"/>
      <c r="G51" s="783"/>
      <c r="H51" s="783"/>
      <c r="I51" s="783"/>
      <c r="J51" s="783"/>
      <c r="K51" s="783"/>
      <c r="L51" s="783"/>
      <c r="M51" s="783"/>
      <c r="N51" s="783"/>
      <c r="O51" s="783"/>
      <c r="P51" s="783"/>
      <c r="Q51" s="783"/>
      <c r="R51" s="783"/>
      <c r="S51" s="783"/>
      <c r="T51" s="783"/>
      <c r="U51" s="783"/>
      <c r="V51" s="783"/>
      <c r="W51" s="783"/>
      <c r="X51" s="783"/>
    </row>
    <row r="52" spans="2:25" x14ac:dyDescent="0.2">
      <c r="B52" s="783"/>
      <c r="C52" s="783"/>
      <c r="D52" s="783"/>
      <c r="E52" s="783"/>
      <c r="F52" s="783"/>
      <c r="G52" s="783"/>
      <c r="H52" s="783"/>
      <c r="I52" s="783"/>
      <c r="J52" s="783"/>
      <c r="K52" s="783"/>
      <c r="L52" s="783"/>
      <c r="M52" s="783"/>
      <c r="N52" s="783"/>
      <c r="O52" s="783"/>
      <c r="P52" s="783"/>
      <c r="Q52" s="783"/>
      <c r="R52" s="783"/>
      <c r="S52" s="783"/>
      <c r="T52" s="783"/>
      <c r="U52" s="783"/>
      <c r="V52" s="783"/>
      <c r="W52" s="783"/>
      <c r="X52" s="783"/>
    </row>
    <row r="53" spans="2:25" x14ac:dyDescent="0.2">
      <c r="B53" s="783"/>
      <c r="C53" s="783"/>
      <c r="D53" s="783"/>
      <c r="E53" s="783"/>
      <c r="F53" s="785"/>
      <c r="G53" s="785"/>
      <c r="H53" s="4"/>
      <c r="I53" s="785"/>
      <c r="J53" s="4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  <c r="X53" s="783"/>
    </row>
    <row r="54" spans="2:25" x14ac:dyDescent="0.2">
      <c r="B54" s="783"/>
      <c r="C54" s="783"/>
      <c r="D54" s="783"/>
      <c r="E54" s="783"/>
      <c r="F54" s="783"/>
      <c r="G54" s="783"/>
      <c r="H54" s="783"/>
      <c r="I54" s="783"/>
      <c r="J54" s="783"/>
      <c r="K54" s="783"/>
      <c r="L54" s="783"/>
      <c r="M54" s="791"/>
      <c r="N54" s="791"/>
      <c r="O54" s="783"/>
      <c r="P54" s="783"/>
      <c r="Q54" s="783"/>
      <c r="R54" s="783"/>
      <c r="S54" s="783"/>
      <c r="T54" s="783"/>
      <c r="U54" s="783"/>
      <c r="V54" s="783"/>
      <c r="W54" s="783"/>
      <c r="X54" s="783"/>
    </row>
    <row r="55" spans="2:25" x14ac:dyDescent="0.2">
      <c r="B55" s="783"/>
      <c r="C55" s="73" t="s">
        <v>52</v>
      </c>
      <c r="D55" s="1895"/>
      <c r="E55" s="1895"/>
      <c r="F55" s="1895"/>
      <c r="G55" s="1895"/>
      <c r="H55" s="9"/>
      <c r="I55" s="20"/>
      <c r="J55" s="20"/>
      <c r="K55" s="792"/>
      <c r="L55" s="792"/>
      <c r="M55" s="74"/>
      <c r="N55" s="791"/>
      <c r="O55" s="783"/>
      <c r="P55" s="792"/>
      <c r="Q55" s="792"/>
      <c r="R55" s="73"/>
      <c r="S55" s="73"/>
      <c r="T55" s="73"/>
      <c r="U55" s="783"/>
      <c r="V55" s="783"/>
      <c r="W55" s="783"/>
      <c r="X55" s="783"/>
    </row>
    <row r="56" spans="2:25" x14ac:dyDescent="0.2">
      <c r="B56" s="783"/>
      <c r="C56" s="1862" t="s">
        <v>51</v>
      </c>
      <c r="D56" s="1862"/>
      <c r="E56" s="1862"/>
      <c r="F56" s="1862"/>
      <c r="G56" s="1862"/>
      <c r="H56" s="791"/>
      <c r="I56" s="1862" t="s">
        <v>173</v>
      </c>
      <c r="J56" s="1862"/>
      <c r="K56" s="1862"/>
      <c r="L56" s="1862"/>
      <c r="M56" s="34"/>
      <c r="N56" s="34"/>
      <c r="O56" s="783"/>
      <c r="P56" s="1862" t="s">
        <v>492</v>
      </c>
      <c r="Q56" s="1862"/>
      <c r="R56" s="1862"/>
      <c r="S56" s="1862"/>
      <c r="T56" s="1862"/>
      <c r="U56" s="783"/>
      <c r="V56" s="783"/>
      <c r="W56" s="783"/>
      <c r="X56" s="783"/>
      <c r="Y56" s="816" t="s">
        <v>1690</v>
      </c>
    </row>
    <row r="57" spans="2:25" x14ac:dyDescent="0.2">
      <c r="B57" s="783"/>
      <c r="C57" s="783"/>
      <c r="D57" s="34"/>
      <c r="E57" s="34"/>
      <c r="F57" s="34"/>
      <c r="G57" s="783"/>
      <c r="H57" s="1887"/>
      <c r="I57" s="1887"/>
      <c r="J57" s="783"/>
      <c r="K57" s="791"/>
      <c r="L57" s="791"/>
      <c r="M57" s="791"/>
      <c r="N57" s="791"/>
      <c r="O57" s="783"/>
      <c r="P57" s="791"/>
      <c r="Q57" s="791"/>
      <c r="R57" s="783"/>
      <c r="S57" s="783"/>
      <c r="T57" s="783"/>
      <c r="U57" s="783"/>
      <c r="V57" s="783"/>
      <c r="W57" s="783"/>
      <c r="X57" s="783"/>
    </row>
    <row r="58" spans="2:25" x14ac:dyDescent="0.2"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3"/>
      <c r="U58" s="783"/>
      <c r="V58" s="783"/>
      <c r="W58" s="783"/>
      <c r="X58" s="783"/>
    </row>
    <row r="59" spans="2:25" x14ac:dyDescent="0.2">
      <c r="B59" s="783"/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783"/>
      <c r="U59" s="783"/>
      <c r="V59" s="783"/>
      <c r="W59" s="783"/>
      <c r="X59" s="783"/>
    </row>
    <row r="60" spans="2:25" x14ac:dyDescent="0.2"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783"/>
      <c r="U60" s="783"/>
      <c r="V60" s="783"/>
      <c r="W60" s="783"/>
      <c r="X60" s="783"/>
    </row>
    <row r="61" spans="2:25" x14ac:dyDescent="0.2"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  <c r="T61" s="783"/>
      <c r="U61" s="783"/>
      <c r="V61" s="783"/>
      <c r="W61" s="783"/>
      <c r="X61" s="783"/>
    </row>
    <row r="62" spans="2:25" x14ac:dyDescent="0.2"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 t="s">
        <v>1691</v>
      </c>
      <c r="N62" s="783"/>
      <c r="O62" s="783"/>
      <c r="P62" s="783"/>
      <c r="Q62" s="783"/>
      <c r="R62" s="783"/>
      <c r="S62" s="783"/>
      <c r="T62" s="783"/>
      <c r="U62" s="783"/>
      <c r="V62" s="783"/>
      <c r="W62" s="783"/>
      <c r="X62" s="783"/>
    </row>
    <row r="71" spans="10:10" x14ac:dyDescent="0.2">
      <c r="J71" s="816" t="s">
        <v>1138</v>
      </c>
    </row>
  </sheetData>
  <mergeCells count="10">
    <mergeCell ref="C56:G56"/>
    <mergeCell ref="I56:L56"/>
    <mergeCell ref="P56:T56"/>
    <mergeCell ref="H57:I57"/>
    <mergeCell ref="B15:X15"/>
    <mergeCell ref="B16:X16"/>
    <mergeCell ref="B17:X17"/>
    <mergeCell ref="B18:X18"/>
    <mergeCell ref="B19:X19"/>
    <mergeCell ref="D55:G55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1896" t="s">
        <v>610</v>
      </c>
      <c r="B1" s="1896"/>
      <c r="C1" s="1896"/>
      <c r="D1" s="1896"/>
    </row>
    <row r="2" spans="1:4" x14ac:dyDescent="0.2">
      <c r="A2" s="1896" t="s">
        <v>611</v>
      </c>
      <c r="B2" s="1896"/>
      <c r="C2" s="1896"/>
      <c r="D2" s="1896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9"/>
      <c r="E5" s="619"/>
      <c r="F5" s="3"/>
      <c r="G5" s="619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9"/>
      <c r="E6" s="619"/>
      <c r="F6" s="3"/>
      <c r="G6" s="619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9"/>
      <c r="E7" s="619"/>
      <c r="F7" s="3"/>
      <c r="G7" s="619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9"/>
      <c r="E8" s="619"/>
      <c r="F8" s="3"/>
      <c r="G8" s="619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7"/>
      <c r="B13" s="557"/>
      <c r="C13" s="557"/>
      <c r="D13" s="557"/>
      <c r="E13" s="557"/>
      <c r="F13" s="557" t="s">
        <v>954</v>
      </c>
      <c r="G13" s="557"/>
      <c r="H13" s="557" t="s">
        <v>1145</v>
      </c>
      <c r="I13" s="557"/>
      <c r="J13" s="557"/>
      <c r="K13" s="557"/>
      <c r="L13" s="557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5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30">
        <v>13</v>
      </c>
      <c r="L17" s="746">
        <v>14</v>
      </c>
      <c r="M17" s="22"/>
      <c r="N17" s="22"/>
      <c r="O17" s="22"/>
      <c r="P17" s="22"/>
    </row>
    <row r="18" spans="1:17" ht="15" x14ac:dyDescent="0.3">
      <c r="A18" s="290">
        <v>6</v>
      </c>
      <c r="B18" s="236">
        <v>61</v>
      </c>
      <c r="C18" s="290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92">
        <v>234584</v>
      </c>
      <c r="K18" s="731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31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8">
        <v>1</v>
      </c>
      <c r="P19" s="188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8"/>
      <c r="E20" s="92">
        <v>1</v>
      </c>
      <c r="F20" s="235" t="s">
        <v>582</v>
      </c>
      <c r="G20" s="92" t="s">
        <v>583</v>
      </c>
      <c r="H20" s="92" t="s">
        <v>584</v>
      </c>
      <c r="I20" s="92" t="s">
        <v>124</v>
      </c>
      <c r="J20" s="592">
        <v>26893.439999999999</v>
      </c>
      <c r="K20" s="731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6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8"/>
      <c r="E21" s="92">
        <v>1</v>
      </c>
      <c r="F21" s="235" t="s">
        <v>582</v>
      </c>
      <c r="G21" s="92"/>
      <c r="H21" s="92"/>
      <c r="I21" s="92" t="s">
        <v>124</v>
      </c>
      <c r="J21" s="592">
        <v>18320</v>
      </c>
      <c r="K21" s="731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6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8"/>
      <c r="E22" s="92">
        <v>1</v>
      </c>
      <c r="F22" s="235" t="s">
        <v>582</v>
      </c>
      <c r="G22" s="92"/>
      <c r="H22" s="92"/>
      <c r="I22" s="92" t="s">
        <v>124</v>
      </c>
      <c r="J22" s="592">
        <v>27202</v>
      </c>
      <c r="K22" s="731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6">
        <v>3</v>
      </c>
      <c r="P22" s="102">
        <v>10</v>
      </c>
      <c r="Q22" s="15"/>
    </row>
    <row r="23" spans="1:17" ht="15" x14ac:dyDescent="0.3">
      <c r="A23" s="113">
        <v>611</v>
      </c>
      <c r="B23" s="236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31">
        <v>10</v>
      </c>
      <c r="L23" s="101"/>
      <c r="M23" s="101"/>
      <c r="N23" s="101"/>
      <c r="O23" s="188">
        <v>10</v>
      </c>
      <c r="P23" s="188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92">
        <v>853.38</v>
      </c>
      <c r="K24" s="731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8">
        <v>5</v>
      </c>
      <c r="P24" s="188"/>
      <c r="Q24" s="15"/>
    </row>
    <row r="25" spans="1:17" ht="15" x14ac:dyDescent="0.3">
      <c r="A25" s="290">
        <v>611</v>
      </c>
      <c r="B25" s="236">
        <v>61</v>
      </c>
      <c r="C25" s="290">
        <v>611</v>
      </c>
      <c r="D25" s="92"/>
      <c r="E25" s="92">
        <v>1</v>
      </c>
      <c r="F25" s="235" t="s">
        <v>775</v>
      </c>
      <c r="G25" s="92"/>
      <c r="H25" s="92" t="s">
        <v>776</v>
      </c>
      <c r="I25" s="92" t="s">
        <v>385</v>
      </c>
      <c r="J25" s="592">
        <v>3800</v>
      </c>
      <c r="K25" s="732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6">
        <v>611</v>
      </c>
      <c r="B26" s="236">
        <v>61</v>
      </c>
      <c r="C26" s="236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60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90">
        <v>611</v>
      </c>
      <c r="B27" s="236">
        <v>61</v>
      </c>
      <c r="C27" s="290">
        <v>611</v>
      </c>
      <c r="D27" s="92"/>
      <c r="E27" s="92">
        <v>1</v>
      </c>
      <c r="F27" s="235" t="s">
        <v>917</v>
      </c>
      <c r="G27" s="92"/>
      <c r="H27" s="92"/>
      <c r="I27" s="92" t="s">
        <v>567</v>
      </c>
      <c r="J27" s="323">
        <v>29779.67</v>
      </c>
      <c r="K27" s="732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90">
        <v>611</v>
      </c>
      <c r="B28" s="236">
        <v>61</v>
      </c>
      <c r="C28" s="290">
        <v>611</v>
      </c>
      <c r="D28" s="92"/>
      <c r="E28" s="92">
        <v>1</v>
      </c>
      <c r="F28" s="235" t="s">
        <v>916</v>
      </c>
      <c r="G28" s="92"/>
      <c r="H28" s="92" t="s">
        <v>791</v>
      </c>
      <c r="I28" s="92" t="s">
        <v>393</v>
      </c>
      <c r="J28" s="592">
        <v>57000</v>
      </c>
      <c r="K28" s="732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90">
        <v>611</v>
      </c>
      <c r="B29" s="85">
        <v>61</v>
      </c>
      <c r="C29" s="290">
        <v>611</v>
      </c>
      <c r="D29" s="568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92">
        <v>25026.42</v>
      </c>
      <c r="K29" s="731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8"/>
      <c r="E30" s="92">
        <v>1</v>
      </c>
      <c r="F30" s="235" t="s">
        <v>945</v>
      </c>
      <c r="G30" s="92"/>
      <c r="H30" s="92"/>
      <c r="I30" s="92" t="s">
        <v>567</v>
      </c>
      <c r="J30" s="592">
        <v>23152.53</v>
      </c>
      <c r="K30" s="731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90">
        <v>611</v>
      </c>
      <c r="B31" s="85">
        <v>61</v>
      </c>
      <c r="C31" s="290">
        <v>611</v>
      </c>
      <c r="D31" s="374"/>
      <c r="E31" s="400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3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20">
        <v>611</v>
      </c>
      <c r="B32" s="92">
        <v>61</v>
      </c>
      <c r="C32" s="620">
        <v>611</v>
      </c>
      <c r="D32" s="568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31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5">
        <v>611</v>
      </c>
      <c r="B33" s="245">
        <v>61</v>
      </c>
      <c r="C33" s="245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92">
        <v>23659.65</v>
      </c>
      <c r="K33" s="731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5">
        <v>611</v>
      </c>
      <c r="B34" s="92">
        <v>61</v>
      </c>
      <c r="C34" s="245">
        <v>611</v>
      </c>
      <c r="D34" s="400"/>
      <c r="E34" s="400">
        <v>1</v>
      </c>
      <c r="F34" s="235" t="s">
        <v>568</v>
      </c>
      <c r="G34" s="92"/>
      <c r="H34" s="92" t="s">
        <v>791</v>
      </c>
      <c r="I34" s="92" t="s">
        <v>567</v>
      </c>
      <c r="J34" s="94">
        <v>13840</v>
      </c>
      <c r="K34" s="733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5">
        <v>611</v>
      </c>
      <c r="B35" s="245">
        <v>61</v>
      </c>
      <c r="C35" s="245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31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5">
        <v>611</v>
      </c>
      <c r="B36" s="245">
        <v>61</v>
      </c>
      <c r="C36" s="245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92">
        <v>15800</v>
      </c>
      <c r="K36" s="731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5">
        <v>611</v>
      </c>
      <c r="B37" s="92">
        <v>61</v>
      </c>
      <c r="C37" s="245">
        <v>611</v>
      </c>
      <c r="D37" s="568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92">
        <v>15800</v>
      </c>
      <c r="K37" s="731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5">
        <v>611</v>
      </c>
      <c r="B38" s="92">
        <v>61</v>
      </c>
      <c r="C38" s="245">
        <v>611</v>
      </c>
      <c r="D38" s="568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92">
        <v>24400</v>
      </c>
      <c r="K38" s="731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5">
        <v>611</v>
      </c>
      <c r="B39" s="245">
        <v>61</v>
      </c>
      <c r="C39" s="245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31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5">
        <v>611</v>
      </c>
      <c r="B40" s="92">
        <v>61</v>
      </c>
      <c r="C40" s="245">
        <v>611</v>
      </c>
      <c r="D40" s="568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31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6">
        <v>611</v>
      </c>
      <c r="B41" s="236">
        <v>61</v>
      </c>
      <c r="C41" s="236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31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6">
        <v>611</v>
      </c>
      <c r="B42" s="236">
        <v>61</v>
      </c>
      <c r="C42" s="236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31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5">
        <v>611</v>
      </c>
      <c r="B43" s="245">
        <v>61</v>
      </c>
      <c r="C43" s="245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92">
        <v>2817.41</v>
      </c>
      <c r="K43" s="731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5">
        <v>611</v>
      </c>
      <c r="B44" s="245">
        <v>61</v>
      </c>
      <c r="C44" s="245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92">
        <v>2124</v>
      </c>
      <c r="K44" s="731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5">
        <v>611</v>
      </c>
      <c r="B45" s="712">
        <v>61</v>
      </c>
      <c r="C45" s="525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9">
        <v>2124</v>
      </c>
      <c r="K45" s="731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5" t="s">
        <v>777</v>
      </c>
      <c r="G46" s="568"/>
      <c r="H46" s="568"/>
      <c r="I46" s="92" t="s">
        <v>768</v>
      </c>
      <c r="J46" s="592">
        <v>8076.87</v>
      </c>
      <c r="K46" s="732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8">
        <v>3</v>
      </c>
      <c r="P46" s="188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5" t="s">
        <v>765</v>
      </c>
      <c r="G47" s="568"/>
      <c r="H47" s="568"/>
      <c r="I47" s="92" t="s">
        <v>768</v>
      </c>
      <c r="J47" s="592">
        <v>14380.88</v>
      </c>
      <c r="K47" s="732">
        <v>10</v>
      </c>
      <c r="L47" s="101">
        <f t="shared" si="2"/>
        <v>1438.088</v>
      </c>
      <c r="M47" s="101">
        <f t="shared" si="0"/>
        <v>119.84066666666666</v>
      </c>
      <c r="N47" s="101"/>
      <c r="O47" s="188">
        <v>3</v>
      </c>
      <c r="P47" s="188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5" t="s">
        <v>766</v>
      </c>
      <c r="G48" s="568"/>
      <c r="H48" s="568"/>
      <c r="I48" s="92" t="s">
        <v>768</v>
      </c>
      <c r="J48" s="592">
        <v>21073.72</v>
      </c>
      <c r="K48" s="732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8">
        <v>3</v>
      </c>
      <c r="P48" s="188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5" t="s">
        <v>767</v>
      </c>
      <c r="G49" s="568"/>
      <c r="H49" s="568"/>
      <c r="I49" s="92" t="s">
        <v>768</v>
      </c>
      <c r="J49" s="592">
        <v>4953.2</v>
      </c>
      <c r="K49" s="732">
        <v>10</v>
      </c>
      <c r="L49" s="101">
        <f t="shared" si="2"/>
        <v>495.32</v>
      </c>
      <c r="M49" s="101">
        <f t="shared" si="0"/>
        <v>41.276666666666664</v>
      </c>
      <c r="N49" s="101"/>
      <c r="O49" s="188">
        <v>3</v>
      </c>
      <c r="P49" s="188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4" t="s">
        <v>775</v>
      </c>
      <c r="G50" s="343"/>
      <c r="H50" s="108" t="s">
        <v>890</v>
      </c>
      <c r="I50" s="92" t="s">
        <v>1121</v>
      </c>
      <c r="J50" s="590">
        <v>2832</v>
      </c>
      <c r="K50" s="732">
        <v>10</v>
      </c>
      <c r="L50" s="101">
        <f t="shared" si="2"/>
        <v>283.2</v>
      </c>
      <c r="M50" s="101">
        <f t="shared" si="0"/>
        <v>23.599999999999998</v>
      </c>
      <c r="N50" s="101"/>
      <c r="O50" s="188">
        <v>2</v>
      </c>
      <c r="P50" s="188">
        <v>2</v>
      </c>
      <c r="Q50" s="15"/>
    </row>
    <row r="51" spans="1:17" ht="15" x14ac:dyDescent="0.3">
      <c r="A51" s="561">
        <v>611</v>
      </c>
      <c r="B51" s="254">
        <v>61</v>
      </c>
      <c r="C51" s="561">
        <v>611</v>
      </c>
      <c r="D51" s="254"/>
      <c r="E51" s="254">
        <v>1</v>
      </c>
      <c r="F51" s="253" t="s">
        <v>1122</v>
      </c>
      <c r="G51" s="261"/>
      <c r="H51" s="85" t="s">
        <v>1124</v>
      </c>
      <c r="I51" s="92" t="s">
        <v>1123</v>
      </c>
      <c r="J51" s="97">
        <v>199629.7</v>
      </c>
      <c r="K51" s="260">
        <v>10</v>
      </c>
      <c r="L51" s="101">
        <f t="shared" si="2"/>
        <v>19962.97</v>
      </c>
      <c r="M51" s="101">
        <f t="shared" si="0"/>
        <v>1663.5808333333334</v>
      </c>
      <c r="N51" s="101"/>
      <c r="O51" s="188">
        <v>1</v>
      </c>
      <c r="P51" s="188"/>
      <c r="Q51" s="15"/>
    </row>
    <row r="52" spans="1:17" ht="15" x14ac:dyDescent="0.3">
      <c r="A52" s="236">
        <v>611</v>
      </c>
      <c r="B52" s="236">
        <v>61</v>
      </c>
      <c r="C52" s="236">
        <v>611</v>
      </c>
      <c r="D52" s="85"/>
      <c r="E52" s="85">
        <v>1</v>
      </c>
      <c r="F52" s="253" t="s">
        <v>918</v>
      </c>
      <c r="G52" s="526"/>
      <c r="H52" s="105"/>
      <c r="I52" s="92" t="s">
        <v>768</v>
      </c>
      <c r="J52" s="323">
        <v>27824.400000000001</v>
      </c>
      <c r="K52" s="732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8"/>
      <c r="B53" s="658"/>
      <c r="C53" s="658"/>
      <c r="D53" s="659"/>
      <c r="E53" s="659"/>
      <c r="F53" s="665" t="s">
        <v>1336</v>
      </c>
      <c r="G53" s="660"/>
      <c r="H53" s="660"/>
      <c r="I53" s="661"/>
      <c r="J53" s="662"/>
      <c r="K53" s="734"/>
      <c r="L53" s="668">
        <f>SUM(L18:L52)</f>
        <v>132547.98799999998</v>
      </c>
      <c r="M53" s="668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3">
        <v>3500</v>
      </c>
      <c r="K54" s="731">
        <v>10</v>
      </c>
      <c r="L54" s="101"/>
      <c r="M54" s="710"/>
      <c r="N54" s="710"/>
      <c r="O54" s="710"/>
      <c r="P54" s="710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10">
        <v>6570</v>
      </c>
      <c r="K55" s="731">
        <v>10</v>
      </c>
      <c r="L55" s="101"/>
      <c r="M55" s="710"/>
      <c r="N55" s="710"/>
      <c r="O55" s="710"/>
      <c r="P55" s="710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5">
        <v>10</v>
      </c>
      <c r="L56" s="101"/>
      <c r="M56" s="710"/>
      <c r="N56" s="710"/>
      <c r="O56" s="710"/>
      <c r="P56" s="710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2" t="s">
        <v>399</v>
      </c>
      <c r="I57" s="113" t="s">
        <v>1105</v>
      </c>
      <c r="J57" s="597">
        <v>2615</v>
      </c>
      <c r="K57" s="731">
        <v>5</v>
      </c>
      <c r="L57" s="101">
        <f>IF(K57=0,"N/A",+J57/K57)</f>
        <v>523</v>
      </c>
      <c r="M57" s="710"/>
      <c r="N57" s="710"/>
      <c r="O57" s="710"/>
      <c r="P57" s="710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5" t="s">
        <v>457</v>
      </c>
      <c r="G58" s="555"/>
      <c r="H58" s="108" t="s">
        <v>456</v>
      </c>
      <c r="I58" s="92" t="s">
        <v>1105</v>
      </c>
      <c r="J58" s="94">
        <v>11820.4</v>
      </c>
      <c r="K58" s="731">
        <v>5</v>
      </c>
      <c r="L58" s="101"/>
      <c r="M58" s="710"/>
      <c r="N58" s="710"/>
      <c r="O58" s="710"/>
      <c r="P58" s="710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31">
        <v>5</v>
      </c>
      <c r="L59" s="101"/>
      <c r="M59" s="710"/>
      <c r="N59" s="710"/>
      <c r="O59" s="710"/>
      <c r="P59" s="710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31">
        <v>5</v>
      </c>
      <c r="L60" s="101"/>
      <c r="M60" s="710"/>
      <c r="N60" s="710"/>
      <c r="O60" s="710"/>
      <c r="P60" s="710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31">
        <v>5</v>
      </c>
      <c r="L61" s="101"/>
      <c r="M61" s="710"/>
      <c r="N61" s="710"/>
      <c r="O61" s="710"/>
      <c r="P61" s="710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31">
        <v>5</v>
      </c>
      <c r="L62" s="101"/>
      <c r="M62" s="710"/>
      <c r="N62" s="710"/>
      <c r="O62" s="710"/>
      <c r="P62" s="710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5">
        <v>5</v>
      </c>
      <c r="L63" s="101"/>
      <c r="M63" s="710"/>
      <c r="N63" s="710"/>
      <c r="O63" s="710"/>
      <c r="P63" s="710"/>
    </row>
    <row r="64" spans="1:17" ht="15" x14ac:dyDescent="0.3">
      <c r="A64" s="105">
        <v>612</v>
      </c>
      <c r="B64" s="526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6">
        <v>5</v>
      </c>
      <c r="L64" s="101"/>
      <c r="M64" s="710"/>
      <c r="N64" s="710"/>
      <c r="O64" s="710"/>
      <c r="P64" s="710"/>
    </row>
    <row r="65" spans="1:16" ht="15" x14ac:dyDescent="0.3">
      <c r="A65" s="105">
        <v>612</v>
      </c>
      <c r="B65" s="526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6">
        <v>5</v>
      </c>
      <c r="L65" s="101"/>
      <c r="M65" s="710"/>
      <c r="N65" s="710"/>
      <c r="O65" s="710"/>
      <c r="P65" s="710"/>
    </row>
    <row r="66" spans="1:16" ht="15" x14ac:dyDescent="0.3">
      <c r="A66" s="85">
        <v>612</v>
      </c>
      <c r="B66" s="85">
        <v>61</v>
      </c>
      <c r="C66" s="85">
        <v>612</v>
      </c>
      <c r="D66" s="228"/>
      <c r="E66" s="85">
        <v>1</v>
      </c>
      <c r="F66" s="87" t="s">
        <v>406</v>
      </c>
      <c r="G66" s="191" t="s">
        <v>530</v>
      </c>
      <c r="H66" s="192" t="s">
        <v>68</v>
      </c>
      <c r="I66" s="87" t="s">
        <v>697</v>
      </c>
      <c r="J66" s="196">
        <v>37995</v>
      </c>
      <c r="K66" s="735">
        <v>5</v>
      </c>
      <c r="L66" s="101">
        <f>IF(K66=0,"N/A",+J66/K66)</f>
        <v>7599</v>
      </c>
      <c r="M66" s="710"/>
      <c r="N66" s="710"/>
      <c r="O66" s="710"/>
      <c r="P66" s="710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6" t="s">
        <v>531</v>
      </c>
      <c r="H67" s="587"/>
      <c r="I67" s="87" t="s">
        <v>697</v>
      </c>
      <c r="J67" s="597">
        <v>3040</v>
      </c>
      <c r="K67" s="731">
        <v>5</v>
      </c>
      <c r="L67" s="101">
        <f>IF(K67=0,"N/A",+J67/K67)</f>
        <v>608</v>
      </c>
      <c r="M67" s="710"/>
      <c r="N67" s="710"/>
      <c r="O67" s="710"/>
      <c r="P67" s="710"/>
    </row>
    <row r="68" spans="1:16" ht="15" x14ac:dyDescent="0.3">
      <c r="A68" s="85">
        <v>612</v>
      </c>
      <c r="B68" s="85">
        <v>61</v>
      </c>
      <c r="C68" s="85">
        <v>612</v>
      </c>
      <c r="D68" s="232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5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6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5">
        <v>5</v>
      </c>
      <c r="L69" s="101"/>
      <c r="M69" s="101"/>
      <c r="N69" s="101"/>
      <c r="O69" s="216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1"/>
      <c r="E70" s="85">
        <v>1</v>
      </c>
      <c r="F70" s="96" t="s">
        <v>308</v>
      </c>
      <c r="G70" s="301"/>
      <c r="H70" s="112" t="s">
        <v>38</v>
      </c>
      <c r="I70" s="85" t="s">
        <v>936</v>
      </c>
      <c r="J70" s="111">
        <v>5900</v>
      </c>
      <c r="K70" s="735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8">
        <v>2</v>
      </c>
      <c r="P70" s="188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1"/>
      <c r="E71" s="85">
        <v>1</v>
      </c>
      <c r="F71" s="87" t="s">
        <v>800</v>
      </c>
      <c r="G71" s="261"/>
      <c r="H71" s="85"/>
      <c r="I71" s="85" t="s">
        <v>936</v>
      </c>
      <c r="J71" s="111">
        <f>36452.3+24301.53</f>
        <v>60753.83</v>
      </c>
      <c r="K71" s="735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8">
        <v>3</v>
      </c>
      <c r="P71" s="188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1"/>
      <c r="E72" s="85">
        <v>1</v>
      </c>
      <c r="F72" s="87" t="s">
        <v>966</v>
      </c>
      <c r="G72" s="261"/>
      <c r="H72" s="85" t="s">
        <v>36</v>
      </c>
      <c r="I72" s="85" t="s">
        <v>936</v>
      </c>
      <c r="J72" s="111">
        <v>39873.65</v>
      </c>
      <c r="K72" s="735">
        <v>3</v>
      </c>
      <c r="L72" s="101"/>
      <c r="M72" s="101"/>
      <c r="N72" s="101"/>
      <c r="O72" s="188">
        <v>3</v>
      </c>
      <c r="P72" s="188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5">
        <v>5</v>
      </c>
      <c r="L73" s="101">
        <f t="shared" ref="L73:L80" si="3">IF(K73=0,"N/A",+J73/K73)</f>
        <v>8799.0640000000003</v>
      </c>
      <c r="M73" s="710"/>
      <c r="N73" s="710"/>
      <c r="O73" s="710"/>
      <c r="P73" s="710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5">
        <v>5</v>
      </c>
      <c r="L74" s="101">
        <f t="shared" si="3"/>
        <v>8799.0640000000003</v>
      </c>
      <c r="M74" s="710"/>
      <c r="N74" s="710"/>
      <c r="O74" s="710"/>
      <c r="P74" s="710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5">
        <v>5</v>
      </c>
      <c r="L75" s="101">
        <f t="shared" si="3"/>
        <v>3648.2</v>
      </c>
      <c r="M75" s="710"/>
      <c r="N75" s="710"/>
      <c r="O75" s="710"/>
      <c r="P75" s="710"/>
    </row>
    <row r="76" spans="1:16" ht="15" customHeight="1" x14ac:dyDescent="0.3">
      <c r="A76" s="236">
        <v>612</v>
      </c>
      <c r="B76" s="236">
        <v>61</v>
      </c>
      <c r="C76" s="236">
        <v>612</v>
      </c>
      <c r="D76" s="85"/>
      <c r="E76" s="86">
        <v>1</v>
      </c>
      <c r="F76" s="186" t="s">
        <v>919</v>
      </c>
      <c r="G76" s="86"/>
      <c r="H76" s="86" t="s">
        <v>167</v>
      </c>
      <c r="I76" s="86" t="s">
        <v>942</v>
      </c>
      <c r="J76" s="272">
        <v>24984</v>
      </c>
      <c r="K76" s="260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8">
        <v>2</v>
      </c>
      <c r="P76" s="188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5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8">
        <v>2</v>
      </c>
      <c r="P77" s="188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2">
        <v>48558.76</v>
      </c>
      <c r="K78" s="735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8">
        <v>5</v>
      </c>
      <c r="P78" s="188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5">
        <v>5</v>
      </c>
      <c r="L79" s="101">
        <f t="shared" si="3"/>
        <v>5985.6</v>
      </c>
      <c r="M79" s="101">
        <f>IF(K79=0,"N/A",+L79/12)</f>
        <v>498.8</v>
      </c>
      <c r="N79" s="101"/>
      <c r="O79" s="188">
        <v>4</v>
      </c>
      <c r="P79" s="188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5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8">
        <v>8</v>
      </c>
      <c r="P80" s="188">
        <v>5</v>
      </c>
    </row>
    <row r="81" spans="1:18" ht="15" customHeight="1" x14ac:dyDescent="0.3">
      <c r="A81" s="659"/>
      <c r="B81" s="659"/>
      <c r="C81" s="659"/>
      <c r="D81" s="659"/>
      <c r="E81" s="659"/>
      <c r="F81" s="665" t="s">
        <v>1337</v>
      </c>
      <c r="G81" s="659"/>
      <c r="H81" s="659"/>
      <c r="I81" s="659"/>
      <c r="J81" s="666"/>
      <c r="K81" s="737"/>
      <c r="L81" s="668">
        <f>SUM(L54:L80)</f>
        <v>74649.824333333338</v>
      </c>
      <c r="M81" s="101"/>
      <c r="N81" s="101"/>
      <c r="O81" s="188"/>
      <c r="P81" s="188"/>
    </row>
    <row r="82" spans="1:18" ht="15" customHeight="1" x14ac:dyDescent="0.3">
      <c r="A82" s="236">
        <v>613</v>
      </c>
      <c r="B82" s="85">
        <v>61</v>
      </c>
      <c r="C82" s="236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2">
        <v>477.12</v>
      </c>
      <c r="K82" s="735">
        <v>10</v>
      </c>
      <c r="L82" s="101"/>
      <c r="M82" s="101"/>
      <c r="N82" s="101"/>
      <c r="O82" s="188">
        <v>10</v>
      </c>
      <c r="P82" s="188"/>
    </row>
    <row r="83" spans="1:18" ht="15" customHeight="1" x14ac:dyDescent="0.25">
      <c r="A83" s="390">
        <v>613</v>
      </c>
      <c r="B83" s="390">
        <v>61</v>
      </c>
      <c r="C83" s="390">
        <v>613</v>
      </c>
      <c r="D83" s="390"/>
      <c r="E83" s="390">
        <v>1</v>
      </c>
      <c r="F83" s="459" t="s">
        <v>471</v>
      </c>
      <c r="G83" s="531" t="s">
        <v>466</v>
      </c>
      <c r="H83" s="391" t="s">
        <v>489</v>
      </c>
      <c r="I83" s="390" t="s">
        <v>863</v>
      </c>
      <c r="J83" s="532">
        <v>1256400</v>
      </c>
      <c r="K83" s="738">
        <v>5</v>
      </c>
      <c r="L83" s="394">
        <f>+'VEHICULOS ACTUALIZADOS'!R25</f>
        <v>261307.31200000001</v>
      </c>
      <c r="M83" s="22"/>
      <c r="N83" s="22"/>
      <c r="O83" s="393">
        <v>5</v>
      </c>
      <c r="P83" s="394"/>
    </row>
    <row r="84" spans="1:18" ht="15" customHeight="1" x14ac:dyDescent="0.25">
      <c r="A84" s="517">
        <v>613</v>
      </c>
      <c r="B84" s="517">
        <v>61</v>
      </c>
      <c r="C84" s="517">
        <v>613</v>
      </c>
      <c r="D84" s="517"/>
      <c r="E84" s="517">
        <v>1</v>
      </c>
      <c r="F84" s="515" t="s">
        <v>471</v>
      </c>
      <c r="G84" s="638" t="s">
        <v>476</v>
      </c>
      <c r="H84" s="516" t="s">
        <v>1142</v>
      </c>
      <c r="I84" s="390" t="s">
        <v>479</v>
      </c>
      <c r="J84" s="532">
        <v>195874</v>
      </c>
      <c r="K84" s="739">
        <v>5</v>
      </c>
      <c r="L84" s="394">
        <f>+'VEHICULOS ACTUALIZADOS'!R26</f>
        <v>50000</v>
      </c>
      <c r="M84" s="22"/>
      <c r="N84" s="22"/>
      <c r="O84" s="393">
        <v>5</v>
      </c>
      <c r="P84" s="394"/>
    </row>
    <row r="85" spans="1:18" ht="15" customHeight="1" x14ac:dyDescent="0.25">
      <c r="A85" s="517">
        <v>613</v>
      </c>
      <c r="B85" s="517">
        <v>61</v>
      </c>
      <c r="C85" s="517">
        <v>613</v>
      </c>
      <c r="D85" s="517"/>
      <c r="E85" s="517">
        <v>1</v>
      </c>
      <c r="F85" s="515" t="s">
        <v>471</v>
      </c>
      <c r="G85" s="638" t="s">
        <v>486</v>
      </c>
      <c r="H85" s="516" t="s">
        <v>877</v>
      </c>
      <c r="I85" s="390" t="s">
        <v>871</v>
      </c>
      <c r="J85" s="532"/>
      <c r="K85" s="739">
        <v>5</v>
      </c>
      <c r="L85" s="394">
        <f>+'VEHICULOS ACTUALIZADOS'!R27</f>
        <v>50000</v>
      </c>
      <c r="M85" s="22"/>
      <c r="N85" s="22"/>
      <c r="O85" s="393">
        <v>5</v>
      </c>
      <c r="P85" s="394"/>
    </row>
    <row r="86" spans="1:18" ht="15" customHeight="1" x14ac:dyDescent="0.25">
      <c r="A86" s="517">
        <v>613</v>
      </c>
      <c r="B86" s="517">
        <v>61</v>
      </c>
      <c r="C86" s="517">
        <v>613</v>
      </c>
      <c r="D86" s="517"/>
      <c r="E86" s="517">
        <v>1</v>
      </c>
      <c r="F86" s="515" t="s">
        <v>475</v>
      </c>
      <c r="G86" s="638" t="s">
        <v>474</v>
      </c>
      <c r="H86" s="516" t="s">
        <v>473</v>
      </c>
      <c r="I86" s="390" t="s">
        <v>882</v>
      </c>
      <c r="J86" s="532">
        <v>830000</v>
      </c>
      <c r="K86" s="739">
        <v>5</v>
      </c>
      <c r="L86" s="390"/>
      <c r="M86" s="22"/>
      <c r="N86" s="22"/>
      <c r="O86" s="393">
        <v>5</v>
      </c>
      <c r="P86" s="394"/>
    </row>
    <row r="87" spans="1:18" ht="15" customHeight="1" x14ac:dyDescent="0.25">
      <c r="A87" s="517">
        <v>613</v>
      </c>
      <c r="B87" s="517">
        <v>61</v>
      </c>
      <c r="C87" s="517">
        <v>613</v>
      </c>
      <c r="D87" s="517"/>
      <c r="E87" s="517">
        <v>1</v>
      </c>
      <c r="F87" s="515" t="s">
        <v>475</v>
      </c>
      <c r="G87" s="638" t="s">
        <v>476</v>
      </c>
      <c r="H87" s="516" t="s">
        <v>477</v>
      </c>
      <c r="I87" s="390" t="s">
        <v>878</v>
      </c>
      <c r="J87" s="532">
        <v>75000</v>
      </c>
      <c r="K87" s="739">
        <v>5</v>
      </c>
      <c r="L87" s="390"/>
      <c r="M87" s="22"/>
      <c r="N87" s="22"/>
      <c r="O87" s="393">
        <v>5</v>
      </c>
      <c r="P87" s="394"/>
    </row>
    <row r="88" spans="1:18" ht="15" customHeight="1" x14ac:dyDescent="0.25">
      <c r="A88" s="517">
        <v>613</v>
      </c>
      <c r="B88" s="517">
        <v>61</v>
      </c>
      <c r="C88" s="517">
        <v>613</v>
      </c>
      <c r="D88" s="517"/>
      <c r="E88" s="517">
        <v>1</v>
      </c>
      <c r="F88" s="515" t="s">
        <v>813</v>
      </c>
      <c r="G88" s="638" t="s">
        <v>474</v>
      </c>
      <c r="H88" s="516" t="s">
        <v>811</v>
      </c>
      <c r="I88" s="390"/>
      <c r="J88" s="532"/>
      <c r="K88" s="739">
        <v>5</v>
      </c>
      <c r="L88" s="390"/>
      <c r="M88" s="22"/>
      <c r="N88" s="22"/>
      <c r="O88" s="393">
        <v>5</v>
      </c>
      <c r="P88" s="394"/>
    </row>
    <row r="89" spans="1:18" ht="15" customHeight="1" x14ac:dyDescent="0.25">
      <c r="A89" s="517">
        <v>613</v>
      </c>
      <c r="B89" s="517">
        <v>61</v>
      </c>
      <c r="C89" s="517">
        <v>613</v>
      </c>
      <c r="D89" s="517"/>
      <c r="E89" s="517">
        <v>1</v>
      </c>
      <c r="F89" s="515" t="s">
        <v>746</v>
      </c>
      <c r="G89" s="638" t="s">
        <v>747</v>
      </c>
      <c r="H89" s="516" t="s">
        <v>748</v>
      </c>
      <c r="I89" s="390"/>
      <c r="J89" s="532"/>
      <c r="K89" s="739">
        <v>5</v>
      </c>
      <c r="L89" s="390"/>
      <c r="M89" s="22"/>
      <c r="N89" s="22"/>
      <c r="O89" s="393">
        <v>5</v>
      </c>
      <c r="P89" s="394"/>
    </row>
    <row r="90" spans="1:18" ht="15" customHeight="1" x14ac:dyDescent="0.25">
      <c r="A90" s="517">
        <v>613</v>
      </c>
      <c r="B90" s="517">
        <v>61</v>
      </c>
      <c r="C90" s="517">
        <v>613</v>
      </c>
      <c r="D90" s="517"/>
      <c r="E90" s="517">
        <v>1</v>
      </c>
      <c r="F90" s="515" t="s">
        <v>810</v>
      </c>
      <c r="G90" s="638" t="s">
        <v>476</v>
      </c>
      <c r="H90" s="516" t="s">
        <v>481</v>
      </c>
      <c r="I90" s="390" t="s">
        <v>873</v>
      </c>
      <c r="J90" s="532">
        <v>75000</v>
      </c>
      <c r="K90" s="739">
        <v>5</v>
      </c>
      <c r="L90" s="390"/>
      <c r="M90" s="22"/>
      <c r="N90" s="22"/>
      <c r="O90" s="393">
        <v>5</v>
      </c>
      <c r="P90" s="394"/>
    </row>
    <row r="91" spans="1:18" ht="15" customHeight="1" x14ac:dyDescent="0.25">
      <c r="A91" s="517">
        <v>613</v>
      </c>
      <c r="B91" s="517">
        <v>61</v>
      </c>
      <c r="C91" s="517">
        <v>613</v>
      </c>
      <c r="D91" s="517"/>
      <c r="E91" s="517">
        <v>1</v>
      </c>
      <c r="F91" s="515" t="s">
        <v>947</v>
      </c>
      <c r="G91" s="638" t="s">
        <v>483</v>
      </c>
      <c r="H91" s="516" t="s">
        <v>484</v>
      </c>
      <c r="I91" s="390" t="s">
        <v>485</v>
      </c>
      <c r="J91" s="532">
        <v>50000</v>
      </c>
      <c r="K91" s="739">
        <v>5</v>
      </c>
      <c r="L91" s="390"/>
      <c r="M91" s="22"/>
      <c r="N91" s="22"/>
      <c r="O91" s="393">
        <v>5</v>
      </c>
      <c r="P91" s="394"/>
    </row>
    <row r="92" spans="1:18" ht="15" customHeight="1" x14ac:dyDescent="0.25">
      <c r="A92" s="390">
        <v>613</v>
      </c>
      <c r="B92" s="390">
        <v>61</v>
      </c>
      <c r="C92" s="390">
        <v>613</v>
      </c>
      <c r="D92" s="390"/>
      <c r="E92" s="390">
        <v>1</v>
      </c>
      <c r="F92" s="459" t="s">
        <v>743</v>
      </c>
      <c r="G92" s="531" t="s">
        <v>744</v>
      </c>
      <c r="H92" s="459">
        <v>61762</v>
      </c>
      <c r="I92" s="390"/>
      <c r="J92" s="532">
        <v>450000</v>
      </c>
      <c r="K92" s="738">
        <v>5</v>
      </c>
      <c r="L92" s="394"/>
      <c r="M92" s="22"/>
      <c r="N92" s="22"/>
      <c r="O92" s="393">
        <v>5</v>
      </c>
      <c r="P92" s="394"/>
    </row>
    <row r="93" spans="1:18" ht="15" customHeight="1" x14ac:dyDescent="0.25">
      <c r="A93" s="390">
        <v>613</v>
      </c>
      <c r="B93" s="390">
        <v>61</v>
      </c>
      <c r="C93" s="390">
        <v>613</v>
      </c>
      <c r="D93" s="390"/>
      <c r="E93" s="390">
        <v>1</v>
      </c>
      <c r="F93" s="459" t="s">
        <v>807</v>
      </c>
      <c r="G93" s="533" t="s">
        <v>808</v>
      </c>
      <c r="H93" s="533" t="s">
        <v>809</v>
      </c>
      <c r="I93" s="390"/>
      <c r="J93" s="534">
        <v>44965</v>
      </c>
      <c r="K93" s="740">
        <v>5</v>
      </c>
      <c r="L93" s="394">
        <f>+'VEHICULOS ACTUALIZADOS'!R38</f>
        <v>0</v>
      </c>
      <c r="M93" s="22"/>
      <c r="N93" s="22"/>
      <c r="O93" s="393">
        <v>5</v>
      </c>
      <c r="P93" s="394"/>
    </row>
    <row r="94" spans="1:18" ht="15" customHeight="1" x14ac:dyDescent="0.25">
      <c r="A94" s="390">
        <v>613</v>
      </c>
      <c r="B94" s="390">
        <v>61</v>
      </c>
      <c r="C94" s="390">
        <v>613</v>
      </c>
      <c r="D94" s="390"/>
      <c r="E94" s="390">
        <v>1</v>
      </c>
      <c r="F94" s="459" t="s">
        <v>879</v>
      </c>
      <c r="G94" s="531" t="s">
        <v>488</v>
      </c>
      <c r="H94" s="459" t="s">
        <v>491</v>
      </c>
      <c r="I94" s="390" t="s">
        <v>880</v>
      </c>
      <c r="J94" s="532">
        <v>33500</v>
      </c>
      <c r="K94" s="738">
        <v>5</v>
      </c>
      <c r="L94" s="394"/>
      <c r="M94" s="22"/>
      <c r="N94" s="22"/>
      <c r="O94" s="393">
        <v>5</v>
      </c>
      <c r="P94" s="394"/>
    </row>
    <row r="95" spans="1:18" ht="15.75" x14ac:dyDescent="0.3">
      <c r="A95" s="671"/>
      <c r="B95" s="671"/>
      <c r="C95" s="671"/>
      <c r="D95" s="671"/>
      <c r="E95" s="671"/>
      <c r="F95" s="665" t="s">
        <v>1338</v>
      </c>
      <c r="G95" s="669"/>
      <c r="H95" s="670"/>
      <c r="I95" s="671"/>
      <c r="J95" s="671"/>
      <c r="K95" s="741"/>
      <c r="L95" s="708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2"/>
      <c r="E96" s="147">
        <v>2</v>
      </c>
      <c r="F96" s="148" t="s">
        <v>340</v>
      </c>
      <c r="G96" s="502"/>
      <c r="H96" s="147" t="s">
        <v>73</v>
      </c>
      <c r="I96" s="147" t="s">
        <v>927</v>
      </c>
      <c r="J96" s="170">
        <v>331.76</v>
      </c>
      <c r="K96" s="742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3">
        <v>3</v>
      </c>
      <c r="L97" s="161"/>
      <c r="M97" s="161">
        <f>IF(K98=0,"N/A",+L98/12)</f>
        <v>168.75</v>
      </c>
      <c r="N97" s="161">
        <f>+M97+J83+J93+J94</f>
        <v>1335033.75</v>
      </c>
      <c r="O97" s="535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6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8">
        <v>614</v>
      </c>
      <c r="B99" s="168">
        <v>61</v>
      </c>
      <c r="C99" s="168">
        <v>614</v>
      </c>
      <c r="D99" s="168"/>
      <c r="E99" s="168">
        <v>1</v>
      </c>
      <c r="F99" s="504" t="s">
        <v>785</v>
      </c>
      <c r="G99" s="168"/>
      <c r="H99" s="168" t="s">
        <v>418</v>
      </c>
      <c r="I99" s="168" t="s">
        <v>165</v>
      </c>
      <c r="J99" s="169">
        <v>6583</v>
      </c>
      <c r="K99" s="743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3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3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5">
        <v>614</v>
      </c>
      <c r="B102" s="165">
        <v>61</v>
      </c>
      <c r="C102" s="165">
        <v>614</v>
      </c>
      <c r="D102" s="165"/>
      <c r="E102" s="165">
        <v>1</v>
      </c>
      <c r="F102" s="503" t="s">
        <v>31</v>
      </c>
      <c r="G102" s="165"/>
      <c r="H102" s="165" t="s">
        <v>73</v>
      </c>
      <c r="I102" s="165" t="s">
        <v>165</v>
      </c>
      <c r="J102" s="167">
        <v>11405.56</v>
      </c>
      <c r="K102" s="744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70">
        <v>3712</v>
      </c>
      <c r="K103" s="742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2"/>
      <c r="E104" s="147">
        <v>1</v>
      </c>
      <c r="F104" s="148" t="s">
        <v>60</v>
      </c>
      <c r="G104" s="502"/>
      <c r="H104" s="147" t="s">
        <v>683</v>
      </c>
      <c r="I104" s="147" t="s">
        <v>165</v>
      </c>
      <c r="J104" s="170">
        <v>2957.73</v>
      </c>
      <c r="K104" s="742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70">
        <v>5220</v>
      </c>
      <c r="K105" s="742">
        <v>3</v>
      </c>
      <c r="L105" s="161"/>
      <c r="M105" s="710"/>
      <c r="N105" s="710"/>
      <c r="O105" s="710"/>
      <c r="P105" s="710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8"/>
      <c r="E106" s="92">
        <v>1</v>
      </c>
      <c r="F106" s="235" t="s">
        <v>546</v>
      </c>
      <c r="G106" s="568"/>
      <c r="H106" s="92" t="s">
        <v>950</v>
      </c>
      <c r="I106" s="85" t="s">
        <v>1105</v>
      </c>
      <c r="J106" s="94">
        <v>6184.96</v>
      </c>
      <c r="K106" s="731">
        <v>3</v>
      </c>
      <c r="L106" s="101"/>
      <c r="M106" s="710"/>
      <c r="N106" s="710"/>
      <c r="O106" s="710"/>
      <c r="P106" s="710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8"/>
      <c r="E107" s="92">
        <v>1</v>
      </c>
      <c r="F107" s="235" t="s">
        <v>31</v>
      </c>
      <c r="G107" s="568"/>
      <c r="H107" s="92" t="s">
        <v>545</v>
      </c>
      <c r="I107" s="260" t="s">
        <v>1105</v>
      </c>
      <c r="J107" s="94">
        <v>15343.32</v>
      </c>
      <c r="K107" s="95">
        <v>3</v>
      </c>
      <c r="L107" s="103"/>
      <c r="M107" s="710"/>
      <c r="N107" s="710"/>
      <c r="O107" s="710"/>
      <c r="P107" s="710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2"/>
      <c r="E108" s="85">
        <v>1</v>
      </c>
      <c r="F108" s="96" t="s">
        <v>524</v>
      </c>
      <c r="G108" s="85"/>
      <c r="H108" s="85" t="s">
        <v>72</v>
      </c>
      <c r="I108" s="260" t="s">
        <v>1105</v>
      </c>
      <c r="J108" s="111">
        <v>20598</v>
      </c>
      <c r="K108" s="112">
        <v>3</v>
      </c>
      <c r="L108" s="101"/>
      <c r="M108" s="710"/>
      <c r="N108" s="710"/>
      <c r="O108" s="710"/>
      <c r="P108" s="710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2"/>
      <c r="E109" s="85">
        <v>1</v>
      </c>
      <c r="F109" s="96" t="s">
        <v>30</v>
      </c>
      <c r="G109" s="85"/>
      <c r="H109" s="85"/>
      <c r="I109" s="713" t="s">
        <v>450</v>
      </c>
      <c r="J109" s="352">
        <v>2832</v>
      </c>
      <c r="K109" s="85">
        <v>3</v>
      </c>
      <c r="L109" s="101">
        <f>IF(K109=0,"N/A",+J109/K109)</f>
        <v>944</v>
      </c>
      <c r="M109" s="710"/>
      <c r="N109" s="710"/>
      <c r="O109" s="710"/>
      <c r="P109" s="710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81"/>
      <c r="E110" s="108">
        <v>1</v>
      </c>
      <c r="F110" s="109" t="s">
        <v>432</v>
      </c>
      <c r="G110" s="302"/>
      <c r="H110" s="108" t="s">
        <v>418</v>
      </c>
      <c r="I110" s="714" t="s">
        <v>450</v>
      </c>
      <c r="J110" s="111">
        <v>5675</v>
      </c>
      <c r="K110" s="194">
        <v>3</v>
      </c>
      <c r="L110" s="101"/>
      <c r="M110" s="710"/>
      <c r="N110" s="710"/>
      <c r="O110" s="710"/>
      <c r="P110" s="710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81"/>
      <c r="E111" s="92">
        <v>1</v>
      </c>
      <c r="F111" s="93" t="s">
        <v>88</v>
      </c>
      <c r="G111" s="92" t="s">
        <v>446</v>
      </c>
      <c r="H111" s="92" t="s">
        <v>77</v>
      </c>
      <c r="I111" s="714" t="s">
        <v>450</v>
      </c>
      <c r="J111" s="111">
        <v>178.64</v>
      </c>
      <c r="K111" s="194">
        <v>3</v>
      </c>
      <c r="L111" s="101"/>
      <c r="M111" s="709"/>
      <c r="N111" s="709"/>
      <c r="O111" s="709"/>
      <c r="P111" s="709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5"/>
      <c r="E112" s="85">
        <v>1</v>
      </c>
      <c r="F112" s="87" t="s">
        <v>31</v>
      </c>
      <c r="G112" s="85"/>
      <c r="H112" s="85" t="s">
        <v>445</v>
      </c>
      <c r="I112" s="714" t="s">
        <v>450</v>
      </c>
      <c r="J112" s="111">
        <v>6395</v>
      </c>
      <c r="K112" s="194">
        <v>3</v>
      </c>
      <c r="L112" s="103"/>
      <c r="M112" s="101">
        <f>IF(K113=0,"N/A",+L113/12)</f>
        <v>135.16666666666666</v>
      </c>
      <c r="N112" s="101"/>
      <c r="O112" s="188">
        <v>3</v>
      </c>
      <c r="P112" s="188"/>
      <c r="Q112" s="15"/>
      <c r="R112" s="15"/>
    </row>
    <row r="113" spans="1:18" ht="15" customHeight="1" x14ac:dyDescent="0.3">
      <c r="A113" s="290">
        <v>614</v>
      </c>
      <c r="B113" s="236">
        <v>61</v>
      </c>
      <c r="C113" s="290">
        <v>614</v>
      </c>
      <c r="D113" s="243"/>
      <c r="E113" s="245">
        <v>1</v>
      </c>
      <c r="F113" s="235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8">
        <v>3</v>
      </c>
      <c r="P113" s="188"/>
      <c r="Q113" s="15"/>
      <c r="R113" s="15"/>
    </row>
    <row r="114" spans="1:18" ht="15" customHeight="1" x14ac:dyDescent="0.3">
      <c r="A114" s="290">
        <v>614</v>
      </c>
      <c r="B114" s="236">
        <v>61</v>
      </c>
      <c r="C114" s="290">
        <v>614</v>
      </c>
      <c r="D114" s="243"/>
      <c r="E114" s="245">
        <v>1</v>
      </c>
      <c r="F114" s="235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8">
        <v>3</v>
      </c>
      <c r="P114" s="188"/>
      <c r="Q114" s="15"/>
      <c r="R114" s="15"/>
    </row>
    <row r="115" spans="1:18" ht="15" customHeight="1" x14ac:dyDescent="0.3">
      <c r="A115" s="505">
        <v>614</v>
      </c>
      <c r="B115" s="250">
        <v>61</v>
      </c>
      <c r="C115" s="505">
        <v>614</v>
      </c>
      <c r="D115" s="627"/>
      <c r="E115" s="250">
        <v>1</v>
      </c>
      <c r="F115" s="253" t="s">
        <v>30</v>
      </c>
      <c r="G115" s="263"/>
      <c r="H115" s="254" t="s">
        <v>73</v>
      </c>
      <c r="I115" s="254" t="s">
        <v>930</v>
      </c>
      <c r="J115" s="267">
        <v>15237</v>
      </c>
      <c r="K115" s="256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8">
        <v>3</v>
      </c>
      <c r="P115" s="188"/>
      <c r="Q115" s="15"/>
      <c r="R115" s="15"/>
    </row>
    <row r="116" spans="1:18" ht="15" customHeight="1" x14ac:dyDescent="0.3">
      <c r="A116" s="236">
        <v>614</v>
      </c>
      <c r="B116" s="236">
        <v>61</v>
      </c>
      <c r="C116" s="236">
        <v>614</v>
      </c>
      <c r="D116" s="236"/>
      <c r="E116" s="236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8">
        <v>3</v>
      </c>
      <c r="P116" s="188"/>
      <c r="Q116" s="15"/>
      <c r="R116" s="15"/>
    </row>
    <row r="117" spans="1:18" ht="15" customHeight="1" x14ac:dyDescent="0.3">
      <c r="A117" s="236">
        <v>614</v>
      </c>
      <c r="B117" s="236">
        <v>61</v>
      </c>
      <c r="C117" s="236">
        <v>614</v>
      </c>
      <c r="D117" s="236"/>
      <c r="E117" s="236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8">
        <v>1</v>
      </c>
      <c r="P117" s="188">
        <v>6</v>
      </c>
      <c r="Q117" s="15"/>
      <c r="R117" s="15"/>
    </row>
    <row r="118" spans="1:18" ht="15" customHeight="1" x14ac:dyDescent="0.3">
      <c r="A118" s="85">
        <v>614</v>
      </c>
      <c r="B118" s="236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4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8">
        <v>1</v>
      </c>
      <c r="P118" s="188">
        <v>6</v>
      </c>
      <c r="Q118" s="15"/>
      <c r="R118" s="15"/>
    </row>
    <row r="119" spans="1:18" ht="15" customHeight="1" x14ac:dyDescent="0.3">
      <c r="A119" s="85">
        <v>614</v>
      </c>
      <c r="B119" s="236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4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8">
        <v>1</v>
      </c>
      <c r="P119" s="188">
        <v>6</v>
      </c>
      <c r="Q119" s="15"/>
      <c r="R119" s="15"/>
    </row>
    <row r="120" spans="1:18" ht="15" x14ac:dyDescent="0.3">
      <c r="A120" s="85">
        <v>614</v>
      </c>
      <c r="B120" s="236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4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8">
        <v>1</v>
      </c>
      <c r="P120" s="188">
        <v>6</v>
      </c>
      <c r="Q120" s="15"/>
      <c r="R120" s="15"/>
    </row>
    <row r="121" spans="1:18" ht="15" customHeight="1" x14ac:dyDescent="0.3">
      <c r="A121" s="85">
        <v>614</v>
      </c>
      <c r="B121" s="236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4">
        <v>3</v>
      </c>
      <c r="L121" s="101">
        <f>IF(K121=0,"N/A",+J121/K121)</f>
        <v>130.33333333333334</v>
      </c>
      <c r="M121" s="394"/>
      <c r="N121" s="394"/>
      <c r="O121" s="461">
        <v>3</v>
      </c>
      <c r="P121" s="461"/>
      <c r="Q121" s="15"/>
      <c r="R121" s="15"/>
    </row>
    <row r="122" spans="1:18" ht="15" customHeight="1" x14ac:dyDescent="0.25">
      <c r="A122" s="453">
        <v>614</v>
      </c>
      <c r="B122" s="453">
        <v>61</v>
      </c>
      <c r="C122" s="453">
        <v>614</v>
      </c>
      <c r="D122" s="466"/>
      <c r="E122" s="453">
        <v>1</v>
      </c>
      <c r="F122" s="391" t="s">
        <v>533</v>
      </c>
      <c r="G122" s="390" t="s">
        <v>985</v>
      </c>
      <c r="H122" s="390" t="s">
        <v>535</v>
      </c>
      <c r="I122" s="390" t="s">
        <v>181</v>
      </c>
      <c r="J122" s="392">
        <v>6339.4</v>
      </c>
      <c r="K122" s="393">
        <v>3</v>
      </c>
      <c r="L122" s="394"/>
      <c r="M122" s="394"/>
      <c r="N122" s="394"/>
      <c r="O122" s="461">
        <v>3</v>
      </c>
      <c r="P122" s="461"/>
      <c r="Q122" s="15"/>
      <c r="R122" s="15"/>
    </row>
    <row r="123" spans="1:18" ht="15" customHeight="1" x14ac:dyDescent="0.25">
      <c r="A123" s="453">
        <v>614</v>
      </c>
      <c r="B123" s="453">
        <v>61</v>
      </c>
      <c r="C123" s="453">
        <v>614</v>
      </c>
      <c r="D123" s="466"/>
      <c r="E123" s="453">
        <v>1</v>
      </c>
      <c r="F123" s="391" t="s">
        <v>31</v>
      </c>
      <c r="G123" s="389"/>
      <c r="H123" s="390" t="s">
        <v>445</v>
      </c>
      <c r="I123" s="390" t="s">
        <v>181</v>
      </c>
      <c r="J123" s="392">
        <v>11136</v>
      </c>
      <c r="K123" s="393">
        <v>3</v>
      </c>
      <c r="L123" s="394"/>
      <c r="M123" s="394"/>
      <c r="N123" s="394"/>
      <c r="O123" s="461">
        <v>3</v>
      </c>
      <c r="P123" s="461"/>
      <c r="Q123" s="15"/>
      <c r="R123" s="15"/>
    </row>
    <row r="124" spans="1:18" ht="15" customHeight="1" x14ac:dyDescent="0.25">
      <c r="A124" s="453">
        <v>614</v>
      </c>
      <c r="B124" s="453">
        <v>61</v>
      </c>
      <c r="C124" s="453">
        <v>614</v>
      </c>
      <c r="D124" s="466"/>
      <c r="E124" s="453">
        <v>1</v>
      </c>
      <c r="F124" s="391" t="s">
        <v>534</v>
      </c>
      <c r="G124" s="389"/>
      <c r="H124" s="390" t="s">
        <v>73</v>
      </c>
      <c r="I124" s="390" t="s">
        <v>181</v>
      </c>
      <c r="J124" s="392">
        <v>1781.76</v>
      </c>
      <c r="K124" s="393">
        <v>3</v>
      </c>
      <c r="L124" s="394"/>
      <c r="M124" s="394">
        <f>IF(K125=0,"N/A",+L125/12)</f>
        <v>119.6388888888889</v>
      </c>
      <c r="N124" s="394">
        <f>+M124</f>
        <v>119.6388888888889</v>
      </c>
      <c r="O124" s="461">
        <v>2</v>
      </c>
      <c r="P124" s="461">
        <v>7</v>
      </c>
      <c r="Q124" s="15"/>
      <c r="R124" s="15"/>
    </row>
    <row r="125" spans="1:18" ht="15" customHeight="1" x14ac:dyDescent="0.25">
      <c r="A125" s="453">
        <v>614</v>
      </c>
      <c r="B125" s="453">
        <v>61</v>
      </c>
      <c r="C125" s="453">
        <v>614</v>
      </c>
      <c r="D125" s="453"/>
      <c r="E125" s="453">
        <v>1</v>
      </c>
      <c r="F125" s="459" t="s">
        <v>891</v>
      </c>
      <c r="G125" s="390" t="s">
        <v>892</v>
      </c>
      <c r="H125" s="390" t="s">
        <v>134</v>
      </c>
      <c r="I125" s="390" t="s">
        <v>181</v>
      </c>
      <c r="J125" s="468">
        <v>4307</v>
      </c>
      <c r="K125" s="393">
        <v>3</v>
      </c>
      <c r="L125" s="394">
        <f>IF(K125=0,"N/A",+J125/K125)</f>
        <v>1435.6666666666667</v>
      </c>
      <c r="M125" s="394"/>
      <c r="N125" s="394"/>
      <c r="O125" s="461">
        <v>3</v>
      </c>
      <c r="P125" s="461"/>
      <c r="Q125" s="15"/>
      <c r="R125" s="15"/>
    </row>
    <row r="126" spans="1:18" ht="15" customHeight="1" x14ac:dyDescent="0.25">
      <c r="A126" s="453">
        <v>614</v>
      </c>
      <c r="B126" s="453">
        <v>61</v>
      </c>
      <c r="C126" s="453">
        <v>614</v>
      </c>
      <c r="D126" s="467"/>
      <c r="E126" s="453">
        <v>1</v>
      </c>
      <c r="F126" s="391" t="s">
        <v>130</v>
      </c>
      <c r="G126" s="390"/>
      <c r="H126" s="390" t="s">
        <v>536</v>
      </c>
      <c r="I126" s="390" t="s">
        <v>183</v>
      </c>
      <c r="J126" s="392">
        <v>2198.1999999999998</v>
      </c>
      <c r="K126" s="393">
        <v>3</v>
      </c>
      <c r="L126" s="394"/>
      <c r="M126" s="394">
        <f>IF(K127=0,"N/A",+L127/12)</f>
        <v>0</v>
      </c>
      <c r="N126" s="394"/>
      <c r="O126" s="461"/>
      <c r="P126" s="461"/>
      <c r="Q126" s="15"/>
      <c r="R126" s="15"/>
    </row>
    <row r="127" spans="1:18" ht="15" customHeight="1" x14ac:dyDescent="0.25">
      <c r="A127" s="390">
        <v>614</v>
      </c>
      <c r="B127" s="390">
        <v>61</v>
      </c>
      <c r="C127" s="390">
        <v>614</v>
      </c>
      <c r="D127" s="390"/>
      <c r="E127" s="390">
        <v>1</v>
      </c>
      <c r="F127" s="391" t="s">
        <v>296</v>
      </c>
      <c r="G127" s="390"/>
      <c r="H127" s="390"/>
      <c r="I127" s="390" t="s">
        <v>183</v>
      </c>
      <c r="J127" s="392"/>
      <c r="K127" s="393">
        <v>10</v>
      </c>
      <c r="L127" s="394">
        <f>IF(K127=0,"N/A",+J127/K127)</f>
        <v>0</v>
      </c>
      <c r="M127" s="394"/>
      <c r="N127" s="394"/>
      <c r="O127" s="461">
        <v>10</v>
      </c>
      <c r="P127" s="461"/>
      <c r="Q127" s="15"/>
      <c r="R127" s="15"/>
    </row>
    <row r="128" spans="1:18" ht="15" customHeight="1" x14ac:dyDescent="0.25">
      <c r="A128" s="453">
        <v>614</v>
      </c>
      <c r="B128" s="453">
        <v>61</v>
      </c>
      <c r="C128" s="453">
        <v>614</v>
      </c>
      <c r="D128" s="452"/>
      <c r="E128" s="453">
        <v>1</v>
      </c>
      <c r="F128" s="391" t="s">
        <v>1157</v>
      </c>
      <c r="G128" s="390"/>
      <c r="H128" s="390" t="s">
        <v>26</v>
      </c>
      <c r="I128" s="390" t="s">
        <v>1171</v>
      </c>
      <c r="J128" s="392">
        <v>1750</v>
      </c>
      <c r="K128" s="393">
        <v>10</v>
      </c>
      <c r="L128" s="394"/>
      <c r="M128" s="394">
        <f>IF(K129=0,"N/A",+L129/12)</f>
        <v>155.03888888888886</v>
      </c>
      <c r="N128" s="394"/>
      <c r="O128" s="452">
        <v>2</v>
      </c>
      <c r="P128" s="461">
        <v>11</v>
      </c>
      <c r="Q128" s="15"/>
      <c r="R128" s="15"/>
    </row>
    <row r="129" spans="1:18" ht="15" customHeight="1" x14ac:dyDescent="0.25">
      <c r="A129" s="453">
        <v>614</v>
      </c>
      <c r="B129" s="453">
        <v>61</v>
      </c>
      <c r="C129" s="453">
        <v>614</v>
      </c>
      <c r="D129" s="453"/>
      <c r="E129" s="453">
        <v>1</v>
      </c>
      <c r="F129" s="391" t="s">
        <v>31</v>
      </c>
      <c r="G129" s="390"/>
      <c r="H129" s="390"/>
      <c r="I129" s="390" t="s">
        <v>188</v>
      </c>
      <c r="J129" s="392">
        <v>5581.4</v>
      </c>
      <c r="K129" s="393">
        <v>3</v>
      </c>
      <c r="L129" s="394">
        <f>IF(K129=0,"N/A",+J129/K129)</f>
        <v>1860.4666666666665</v>
      </c>
      <c r="M129" s="394">
        <f>IF(K130=0,"N/A",+L130/12)</f>
        <v>147.87305555555557</v>
      </c>
      <c r="N129" s="394"/>
      <c r="O129" s="461">
        <v>3</v>
      </c>
      <c r="P129" s="461"/>
      <c r="Q129" s="15"/>
      <c r="R129" s="15"/>
    </row>
    <row r="130" spans="1:18" ht="15" customHeight="1" x14ac:dyDescent="0.25">
      <c r="A130" s="453">
        <v>614</v>
      </c>
      <c r="B130" s="453">
        <v>61</v>
      </c>
      <c r="C130" s="453">
        <v>614</v>
      </c>
      <c r="D130" s="453"/>
      <c r="E130" s="453">
        <v>1</v>
      </c>
      <c r="F130" s="459" t="s">
        <v>792</v>
      </c>
      <c r="G130" s="390"/>
      <c r="H130" s="390"/>
      <c r="I130" s="390" t="s">
        <v>188</v>
      </c>
      <c r="J130" s="468">
        <v>5323.43</v>
      </c>
      <c r="K130" s="393">
        <v>3</v>
      </c>
      <c r="L130" s="394">
        <f>IF(K130=0,"N/A",+J130/K130)</f>
        <v>1774.4766666666667</v>
      </c>
      <c r="M130" s="394"/>
      <c r="N130" s="394"/>
      <c r="O130" s="461">
        <v>10</v>
      </c>
      <c r="P130" s="461"/>
      <c r="Q130" s="15"/>
      <c r="R130" s="15"/>
    </row>
    <row r="131" spans="1:18" ht="15" customHeight="1" x14ac:dyDescent="0.25">
      <c r="A131" s="453">
        <v>614</v>
      </c>
      <c r="B131" s="453">
        <v>61</v>
      </c>
      <c r="C131" s="453">
        <v>614</v>
      </c>
      <c r="D131" s="453"/>
      <c r="E131" s="453">
        <v>1</v>
      </c>
      <c r="F131" s="391" t="s">
        <v>932</v>
      </c>
      <c r="G131" s="390"/>
      <c r="H131" s="390"/>
      <c r="I131" s="390" t="s">
        <v>830</v>
      </c>
      <c r="J131" s="392">
        <v>6324.99</v>
      </c>
      <c r="K131" s="393">
        <v>10</v>
      </c>
      <c r="L131" s="394"/>
      <c r="M131" s="394"/>
      <c r="N131" s="394"/>
      <c r="O131" s="461">
        <v>10</v>
      </c>
      <c r="P131" s="461"/>
      <c r="Q131" s="15"/>
      <c r="R131" s="15"/>
    </row>
    <row r="132" spans="1:18" ht="15" x14ac:dyDescent="0.25">
      <c r="A132" s="453">
        <v>614</v>
      </c>
      <c r="B132" s="453">
        <v>61</v>
      </c>
      <c r="C132" s="453">
        <v>614</v>
      </c>
      <c r="D132" s="453"/>
      <c r="E132" s="453">
        <v>1</v>
      </c>
      <c r="F132" s="391" t="s">
        <v>30</v>
      </c>
      <c r="G132" s="390"/>
      <c r="H132" s="390" t="s">
        <v>412</v>
      </c>
      <c r="I132" s="390" t="s">
        <v>830</v>
      </c>
      <c r="J132" s="392">
        <v>1895</v>
      </c>
      <c r="K132" s="393">
        <v>10</v>
      </c>
      <c r="L132" s="394"/>
      <c r="M132" s="394"/>
      <c r="N132" s="394"/>
      <c r="O132" s="461">
        <v>3</v>
      </c>
      <c r="P132" s="461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90"/>
      <c r="H133" s="390" t="s">
        <v>549</v>
      </c>
      <c r="I133" s="390" t="s">
        <v>830</v>
      </c>
      <c r="J133" s="111">
        <v>12500</v>
      </c>
      <c r="K133" s="393">
        <v>3</v>
      </c>
      <c r="L133" s="394"/>
      <c r="M133" s="394"/>
      <c r="N133" s="394"/>
      <c r="O133" s="461">
        <v>3</v>
      </c>
      <c r="P133" s="461"/>
      <c r="Q133" s="15"/>
      <c r="R133" s="15"/>
    </row>
    <row r="134" spans="1:18" ht="15.75" x14ac:dyDescent="0.3">
      <c r="A134" s="236">
        <v>614</v>
      </c>
      <c r="B134" s="236">
        <v>61</v>
      </c>
      <c r="C134" s="236">
        <v>614</v>
      </c>
      <c r="D134" s="236"/>
      <c r="E134" s="236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3">
        <v>3</v>
      </c>
      <c r="L134" s="394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6">
        <v>614</v>
      </c>
      <c r="B135" s="236">
        <v>61</v>
      </c>
      <c r="C135" s="236">
        <v>614</v>
      </c>
      <c r="D135" s="236"/>
      <c r="E135" s="236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10"/>
      <c r="N135" s="710"/>
      <c r="O135" s="710"/>
      <c r="P135" s="710"/>
      <c r="Q135" s="15"/>
      <c r="R135" s="15"/>
    </row>
    <row r="136" spans="1:18" ht="15" customHeight="1" x14ac:dyDescent="0.25">
      <c r="A136" s="408">
        <v>614</v>
      </c>
      <c r="B136" s="408">
        <v>61</v>
      </c>
      <c r="C136" s="408">
        <v>614</v>
      </c>
      <c r="D136" s="416"/>
      <c r="E136" s="408">
        <v>1</v>
      </c>
      <c r="F136" s="716" t="s">
        <v>30</v>
      </c>
      <c r="G136" s="416"/>
      <c r="H136" s="408" t="s">
        <v>129</v>
      </c>
      <c r="I136" s="408" t="s">
        <v>440</v>
      </c>
      <c r="J136" s="717">
        <v>2831</v>
      </c>
      <c r="K136" s="414">
        <v>3</v>
      </c>
      <c r="L136" s="410">
        <f>IF(K136=0,"N/A",+J136/K136)</f>
        <v>943.66666666666663</v>
      </c>
      <c r="M136" s="710"/>
      <c r="N136" s="710"/>
      <c r="O136" s="710"/>
      <c r="P136" s="710"/>
      <c r="Q136" s="15"/>
      <c r="R136" s="15"/>
    </row>
    <row r="137" spans="1:18" ht="15" customHeight="1" x14ac:dyDescent="0.25">
      <c r="A137" s="408">
        <v>614</v>
      </c>
      <c r="B137" s="408">
        <v>61</v>
      </c>
      <c r="C137" s="408">
        <v>614</v>
      </c>
      <c r="D137" s="416"/>
      <c r="E137" s="408">
        <v>1</v>
      </c>
      <c r="F137" s="716" t="s">
        <v>533</v>
      </c>
      <c r="G137" s="416"/>
      <c r="H137" s="408" t="s">
        <v>418</v>
      </c>
      <c r="I137" s="408" t="s">
        <v>440</v>
      </c>
      <c r="J137" s="717">
        <v>6370.72</v>
      </c>
      <c r="K137" s="414">
        <v>3</v>
      </c>
      <c r="L137" s="410"/>
      <c r="M137" s="710"/>
      <c r="N137" s="710"/>
      <c r="O137" s="710"/>
      <c r="P137" s="710"/>
      <c r="Q137" s="15"/>
      <c r="R137" s="15"/>
    </row>
    <row r="138" spans="1:18" ht="15" customHeight="1" x14ac:dyDescent="0.25">
      <c r="A138" s="408">
        <v>614</v>
      </c>
      <c r="B138" s="408">
        <v>61</v>
      </c>
      <c r="C138" s="408">
        <v>614</v>
      </c>
      <c r="D138" s="416"/>
      <c r="E138" s="408">
        <v>1</v>
      </c>
      <c r="F138" s="716" t="s">
        <v>31</v>
      </c>
      <c r="G138" s="416"/>
      <c r="H138" s="408" t="s">
        <v>73</v>
      </c>
      <c r="I138" s="408" t="s">
        <v>440</v>
      </c>
      <c r="J138" s="717">
        <v>11434.12</v>
      </c>
      <c r="K138" s="414">
        <v>3</v>
      </c>
      <c r="L138" s="410"/>
      <c r="M138" s="710"/>
      <c r="N138" s="710"/>
      <c r="O138" s="710"/>
      <c r="P138" s="710"/>
      <c r="Q138" s="15"/>
      <c r="R138" s="15"/>
    </row>
    <row r="139" spans="1:18" ht="15" x14ac:dyDescent="0.3">
      <c r="A139" s="408">
        <v>614</v>
      </c>
      <c r="B139" s="408">
        <v>61</v>
      </c>
      <c r="C139" s="408">
        <v>614</v>
      </c>
      <c r="D139" s="416"/>
      <c r="E139" s="408">
        <v>1</v>
      </c>
      <c r="F139" s="716" t="s">
        <v>534</v>
      </c>
      <c r="G139" s="416"/>
      <c r="H139" s="408" t="s">
        <v>73</v>
      </c>
      <c r="I139" s="408" t="s">
        <v>440</v>
      </c>
      <c r="J139" s="717">
        <v>1734.2</v>
      </c>
      <c r="K139" s="414">
        <v>3</v>
      </c>
      <c r="L139" s="410"/>
      <c r="M139" s="161"/>
      <c r="N139" s="161"/>
      <c r="O139" s="535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8"/>
      <c r="E141" s="85">
        <v>1</v>
      </c>
      <c r="F141" s="122" t="s">
        <v>88</v>
      </c>
      <c r="G141" s="228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4"/>
      <c r="O148" s="188">
        <v>3</v>
      </c>
      <c r="P148" s="188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1">
        <v>5776.8</v>
      </c>
      <c r="K149" s="112">
        <v>3</v>
      </c>
      <c r="L149" s="101">
        <f>IF(K149=0,"N/A",+J149/K149)</f>
        <v>1925.6000000000001</v>
      </c>
      <c r="M149" s="101"/>
      <c r="N149" s="314"/>
      <c r="O149" s="188">
        <v>3</v>
      </c>
      <c r="P149" s="188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8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1">
        <v>1402.39</v>
      </c>
      <c r="K150" s="112">
        <v>3</v>
      </c>
      <c r="L150" s="101"/>
      <c r="M150" s="101">
        <f>IF(K151=0,"N/A",+L151/12)</f>
        <v>84.694444444444443</v>
      </c>
      <c r="N150" s="314">
        <f>+M148+M150</f>
        <v>245.1611111111111</v>
      </c>
      <c r="O150" s="188">
        <v>2</v>
      </c>
      <c r="P150" s="188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8"/>
      <c r="E151" s="85">
        <v>1</v>
      </c>
      <c r="F151" s="96" t="s">
        <v>30</v>
      </c>
      <c r="G151" s="228"/>
      <c r="H151" s="85" t="s">
        <v>129</v>
      </c>
      <c r="I151" s="85" t="s">
        <v>140</v>
      </c>
      <c r="J151" s="352">
        <v>3049</v>
      </c>
      <c r="K151" s="85">
        <v>3</v>
      </c>
      <c r="L151" s="101">
        <f>IF(K151=0,"N/A",+J151/K151)</f>
        <v>1016.3333333333334</v>
      </c>
      <c r="M151" s="101"/>
      <c r="N151" s="314"/>
      <c r="O151" s="188">
        <v>3</v>
      </c>
      <c r="P151" s="188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8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1">
        <v>175</v>
      </c>
      <c r="K152" s="112">
        <v>3</v>
      </c>
      <c r="L152" s="101"/>
      <c r="M152" s="101"/>
      <c r="N152" s="314"/>
      <c r="O152" s="188">
        <v>3</v>
      </c>
      <c r="P152" s="188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8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1">
        <f>450*E153</f>
        <v>900</v>
      </c>
      <c r="K153" s="112">
        <v>3</v>
      </c>
      <c r="L153" s="101"/>
      <c r="M153" s="101"/>
      <c r="N153" s="314"/>
      <c r="O153" s="188">
        <v>3</v>
      </c>
      <c r="P153" s="188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10">
        <v>6496</v>
      </c>
      <c r="K154" s="112">
        <v>3</v>
      </c>
      <c r="L154" s="101"/>
      <c r="M154" s="101"/>
      <c r="N154" s="314"/>
      <c r="O154" s="188">
        <v>3</v>
      </c>
      <c r="P154" s="188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8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1">
        <v>5238.46</v>
      </c>
      <c r="K155" s="112">
        <v>3</v>
      </c>
      <c r="L155" s="101"/>
      <c r="M155" s="101"/>
      <c r="N155" s="314"/>
      <c r="O155" s="188">
        <v>3</v>
      </c>
      <c r="P155" s="188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8"/>
      <c r="E156" s="85">
        <v>1</v>
      </c>
      <c r="F156" s="87" t="s">
        <v>31</v>
      </c>
      <c r="G156" s="85"/>
      <c r="H156" s="85"/>
      <c r="I156" s="85" t="s">
        <v>140</v>
      </c>
      <c r="J156" s="301">
        <v>16900</v>
      </c>
      <c r="K156" s="112">
        <v>3</v>
      </c>
      <c r="L156" s="101"/>
      <c r="M156" s="101"/>
      <c r="N156" s="314"/>
      <c r="O156" s="188">
        <v>3</v>
      </c>
      <c r="P156" s="188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8"/>
      <c r="E157" s="85">
        <v>1</v>
      </c>
      <c r="F157" s="96" t="s">
        <v>30</v>
      </c>
      <c r="G157" s="228"/>
      <c r="H157" s="85" t="s">
        <v>73</v>
      </c>
      <c r="I157" s="85" t="s">
        <v>140</v>
      </c>
      <c r="J157" s="519">
        <v>2262</v>
      </c>
      <c r="K157" s="112">
        <v>3</v>
      </c>
      <c r="L157" s="101"/>
      <c r="M157" s="101"/>
      <c r="N157" s="314"/>
      <c r="O157" s="188">
        <v>3</v>
      </c>
      <c r="P157" s="188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8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1">
        <v>175</v>
      </c>
      <c r="K158" s="112">
        <v>3</v>
      </c>
      <c r="L158" s="101"/>
      <c r="M158" s="101"/>
      <c r="N158" s="314"/>
      <c r="O158" s="188">
        <v>3</v>
      </c>
      <c r="P158" s="188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8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1">
        <f>450*E159</f>
        <v>900</v>
      </c>
      <c r="K159" s="112">
        <v>3</v>
      </c>
      <c r="L159" s="101"/>
      <c r="M159" s="101"/>
      <c r="N159" s="314"/>
      <c r="O159" s="188">
        <v>3</v>
      </c>
      <c r="P159" s="188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8"/>
      <c r="E160" s="85">
        <v>1</v>
      </c>
      <c r="F160" s="96" t="s">
        <v>538</v>
      </c>
      <c r="G160" s="228"/>
      <c r="H160" s="85" t="s">
        <v>118</v>
      </c>
      <c r="I160" s="85" t="s">
        <v>140</v>
      </c>
      <c r="J160" s="519">
        <v>6849.8</v>
      </c>
      <c r="K160" s="112">
        <v>3</v>
      </c>
      <c r="L160" s="101"/>
      <c r="M160" s="208"/>
      <c r="N160" s="718"/>
      <c r="O160" s="210">
        <v>3</v>
      </c>
      <c r="P160" s="210"/>
      <c r="Q160" s="15"/>
      <c r="R160" s="15"/>
    </row>
    <row r="161" spans="1:18" ht="15" customHeight="1" x14ac:dyDescent="0.3">
      <c r="A161" s="254">
        <v>614</v>
      </c>
      <c r="B161" s="254">
        <v>61</v>
      </c>
      <c r="C161" s="254">
        <v>614</v>
      </c>
      <c r="D161" s="303"/>
      <c r="E161" s="254">
        <v>1</v>
      </c>
      <c r="F161" s="253" t="s">
        <v>31</v>
      </c>
      <c r="G161" s="303"/>
      <c r="H161" s="254" t="s">
        <v>73</v>
      </c>
      <c r="I161" s="85" t="s">
        <v>140</v>
      </c>
      <c r="J161" s="719">
        <v>12156.8</v>
      </c>
      <c r="K161" s="256">
        <v>3</v>
      </c>
      <c r="L161" s="208"/>
      <c r="M161" s="101"/>
      <c r="N161" s="314"/>
      <c r="O161" s="188">
        <v>3</v>
      </c>
      <c r="P161" s="188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8"/>
      <c r="E162" s="85">
        <v>1</v>
      </c>
      <c r="F162" s="96" t="s">
        <v>30</v>
      </c>
      <c r="G162" s="228"/>
      <c r="H162" s="85" t="s">
        <v>1004</v>
      </c>
      <c r="I162" s="85" t="s">
        <v>140</v>
      </c>
      <c r="J162" s="519">
        <v>1328.2</v>
      </c>
      <c r="K162" s="112">
        <v>3</v>
      </c>
      <c r="L162" s="101"/>
      <c r="M162" s="101"/>
      <c r="N162" s="314"/>
      <c r="O162" s="188">
        <v>3</v>
      </c>
      <c r="P162" s="188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8"/>
      <c r="E163" s="85">
        <v>1</v>
      </c>
      <c r="F163" s="96" t="s">
        <v>534</v>
      </c>
      <c r="G163" s="228"/>
      <c r="H163" s="85" t="s">
        <v>536</v>
      </c>
      <c r="I163" s="85" t="s">
        <v>140</v>
      </c>
      <c r="J163" s="519">
        <v>551</v>
      </c>
      <c r="K163" s="112">
        <v>3</v>
      </c>
      <c r="L163" s="101"/>
      <c r="M163" s="101"/>
      <c r="N163" s="101"/>
      <c r="O163" s="188">
        <v>3</v>
      </c>
      <c r="P163" s="188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1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8">
        <v>3</v>
      </c>
      <c r="P164" s="188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8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1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8">
        <v>3</v>
      </c>
      <c r="P165" s="188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8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1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8">
        <v>3</v>
      </c>
      <c r="P166" s="188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1">
        <v>1914</v>
      </c>
      <c r="K167" s="112">
        <v>3</v>
      </c>
      <c r="L167" s="101">
        <f>IF(K167=0,"N/A",+J167/K167)</f>
        <v>638</v>
      </c>
      <c r="M167" s="101"/>
      <c r="N167" s="101"/>
      <c r="O167" s="188">
        <v>3</v>
      </c>
      <c r="P167" s="188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8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1">
        <v>175</v>
      </c>
      <c r="K168" s="112">
        <v>3</v>
      </c>
      <c r="L168" s="101"/>
      <c r="M168" s="101"/>
      <c r="N168" s="101"/>
      <c r="O168" s="188">
        <v>3</v>
      </c>
      <c r="P168" s="188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8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1">
        <f>450*E169</f>
        <v>900</v>
      </c>
      <c r="K169" s="112">
        <v>3</v>
      </c>
      <c r="L169" s="101"/>
      <c r="M169" s="101"/>
      <c r="N169" s="101"/>
      <c r="O169" s="188">
        <v>3</v>
      </c>
      <c r="P169" s="188"/>
      <c r="Q169" s="15"/>
      <c r="R169" s="15"/>
    </row>
    <row r="170" spans="1:18" ht="15" customHeight="1" x14ac:dyDescent="0.3">
      <c r="A170" s="236">
        <v>614</v>
      </c>
      <c r="B170" s="236">
        <v>61</v>
      </c>
      <c r="C170" s="236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20">
        <v>6637.64</v>
      </c>
      <c r="K170" s="85">
        <v>3</v>
      </c>
      <c r="L170" s="101"/>
      <c r="M170" s="101"/>
      <c r="N170" s="101"/>
      <c r="O170" s="188">
        <v>3</v>
      </c>
      <c r="P170" s="188"/>
      <c r="Q170" s="15"/>
      <c r="R170" s="15"/>
    </row>
    <row r="171" spans="1:18" ht="15" customHeight="1" x14ac:dyDescent="0.3">
      <c r="A171" s="85">
        <v>614</v>
      </c>
      <c r="B171" s="236">
        <v>61</v>
      </c>
      <c r="C171" s="85">
        <v>614</v>
      </c>
      <c r="D171" s="502"/>
      <c r="E171" s="147">
        <v>1</v>
      </c>
      <c r="F171" s="148" t="s">
        <v>31</v>
      </c>
      <c r="G171" s="502"/>
      <c r="H171" s="147" t="s">
        <v>73</v>
      </c>
      <c r="I171" s="85" t="s">
        <v>140</v>
      </c>
      <c r="J171" s="170">
        <v>11445.11</v>
      </c>
      <c r="K171" s="171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8">
        <v>1</v>
      </c>
      <c r="P171" s="188">
        <v>9</v>
      </c>
      <c r="Q171" s="15"/>
      <c r="R171" s="15"/>
    </row>
    <row r="172" spans="1:18" ht="15" customHeight="1" x14ac:dyDescent="0.3">
      <c r="A172" s="236">
        <v>614</v>
      </c>
      <c r="B172" s="236">
        <v>61</v>
      </c>
      <c r="C172" s="236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10">
        <v>12895</v>
      </c>
      <c r="K172" s="112">
        <v>3</v>
      </c>
      <c r="L172" s="101">
        <f>IF(K172=0,"N/A",+J172/K172)</f>
        <v>4298.333333333333</v>
      </c>
      <c r="M172" s="710"/>
      <c r="N172" s="710"/>
      <c r="O172" s="710"/>
      <c r="P172" s="710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10"/>
      <c r="N173" s="710"/>
      <c r="O173" s="710"/>
      <c r="P173" s="710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4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10"/>
      <c r="N174" s="710"/>
      <c r="O174" s="710"/>
      <c r="P174" s="710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8">
        <v>3</v>
      </c>
      <c r="P175" s="188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8">
        <v>3</v>
      </c>
      <c r="P176" s="188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8">
        <v>3</v>
      </c>
      <c r="P177" s="188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8">
        <v>3</v>
      </c>
      <c r="P178" s="188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8">
        <v>3</v>
      </c>
      <c r="P179" s="188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8">
        <v>3</v>
      </c>
      <c r="P180" s="188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8">
        <v>3</v>
      </c>
      <c r="P181" s="188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8">
        <v>3</v>
      </c>
      <c r="P182" s="188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8">
        <v>3</v>
      </c>
      <c r="P183" s="188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8">
        <v>3</v>
      </c>
      <c r="P184" s="188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8">
        <v>3</v>
      </c>
      <c r="P185" s="188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21"/>
      <c r="N186" s="721"/>
      <c r="O186" s="188">
        <v>3</v>
      </c>
      <c r="P186" s="722"/>
      <c r="Q186" s="15"/>
      <c r="R186" s="15"/>
    </row>
    <row r="187" spans="1:18" ht="15" x14ac:dyDescent="0.3">
      <c r="A187" s="236">
        <v>614</v>
      </c>
      <c r="B187" s="236">
        <v>61</v>
      </c>
      <c r="C187" s="236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10">
        <v>6496</v>
      </c>
      <c r="K187" s="112">
        <v>3</v>
      </c>
      <c r="L187" s="721"/>
      <c r="M187" s="101">
        <f>IF(K188=0,"N/A",+L188/12)</f>
        <v>847.30555555555554</v>
      </c>
      <c r="N187" s="101"/>
      <c r="O187" s="188">
        <v>2</v>
      </c>
      <c r="P187" s="188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8">
        <v>3</v>
      </c>
      <c r="P188" s="188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8">
        <v>2</v>
      </c>
      <c r="P189" s="188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8">
        <v>3</v>
      </c>
      <c r="P190" s="188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1"/>
      <c r="E191" s="85">
        <v>1</v>
      </c>
      <c r="F191" s="87" t="s">
        <v>31</v>
      </c>
      <c r="G191" s="261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8">
        <v>2</v>
      </c>
      <c r="P191" s="188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2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62">
        <v>614</v>
      </c>
      <c r="B193" s="85">
        <v>61</v>
      </c>
      <c r="C193" s="562">
        <v>614</v>
      </c>
      <c r="D193" s="92"/>
      <c r="E193" s="92">
        <v>1</v>
      </c>
      <c r="F193" s="235" t="s">
        <v>932</v>
      </c>
      <c r="G193" s="261"/>
      <c r="H193" s="261" t="s">
        <v>28</v>
      </c>
      <c r="I193" s="85" t="s">
        <v>580</v>
      </c>
      <c r="J193" s="723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20">
        <v>614</v>
      </c>
      <c r="B194" s="85">
        <v>61</v>
      </c>
      <c r="C194" s="520">
        <v>614</v>
      </c>
      <c r="D194" s="85"/>
      <c r="E194" s="85">
        <v>1</v>
      </c>
      <c r="F194" s="96" t="s">
        <v>30</v>
      </c>
      <c r="G194" s="568"/>
      <c r="H194" s="568"/>
      <c r="I194" s="85" t="s">
        <v>580</v>
      </c>
      <c r="J194" s="724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3">
        <v>2</v>
      </c>
      <c r="P194" s="233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2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8">
        <v>3</v>
      </c>
      <c r="P195" s="188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1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8">
        <v>3</v>
      </c>
      <c r="P196" s="188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1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8">
        <v>3</v>
      </c>
      <c r="P197" s="188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1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8">
        <v>2</v>
      </c>
      <c r="P198" s="188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7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8">
        <v>3</v>
      </c>
      <c r="P199" s="188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7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5">
        <f>IF(K201=0,"N/A",+L201/12)</f>
        <v>327.55555555555554</v>
      </c>
      <c r="N200" s="725"/>
      <c r="O200" s="726">
        <v>3</v>
      </c>
      <c r="P200" s="726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7" t="s">
        <v>31</v>
      </c>
      <c r="G201" s="85"/>
      <c r="H201" s="85"/>
      <c r="I201" s="85" t="s">
        <v>198</v>
      </c>
      <c r="J201" s="111">
        <v>11792</v>
      </c>
      <c r="K201" s="609">
        <v>3</v>
      </c>
      <c r="L201" s="725">
        <f>IF(K201=0,"N/A",+J201/K201)</f>
        <v>3930.6666666666665</v>
      </c>
      <c r="M201" s="350">
        <f>IF(K202=0,"N/A",+L202/12)</f>
        <v>47.111111111111114</v>
      </c>
      <c r="N201" s="350"/>
      <c r="O201" s="615">
        <v>3</v>
      </c>
      <c r="P201" s="615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50">
        <f>IF(K203=0,"N/A",+L203/12)</f>
        <v>48.611111111111114</v>
      </c>
      <c r="N202" s="350">
        <f>+M202+M201+M200+M185+M181</f>
        <v>423.27777777777777</v>
      </c>
      <c r="O202" s="615">
        <v>3</v>
      </c>
      <c r="P202" s="615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1"/>
      <c r="E203" s="85">
        <v>1</v>
      </c>
      <c r="F203" s="87" t="s">
        <v>534</v>
      </c>
      <c r="G203" s="261"/>
      <c r="H203" s="261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50"/>
      <c r="N203" s="350"/>
      <c r="O203" s="615">
        <v>3</v>
      </c>
      <c r="P203" s="615"/>
      <c r="Q203" s="15"/>
      <c r="R203" s="15"/>
    </row>
    <row r="204" spans="1:18" ht="13.5" customHeight="1" x14ac:dyDescent="0.3">
      <c r="A204" s="236">
        <v>614</v>
      </c>
      <c r="B204" s="236">
        <v>61</v>
      </c>
      <c r="C204" s="236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50"/>
      <c r="N204" s="350"/>
      <c r="O204" s="615">
        <v>3</v>
      </c>
      <c r="P204" s="615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1"/>
      <c r="E205" s="85">
        <v>1</v>
      </c>
      <c r="F205" s="87" t="s">
        <v>126</v>
      </c>
      <c r="G205" s="261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50"/>
      <c r="N205" s="350"/>
      <c r="O205" s="615">
        <v>3</v>
      </c>
      <c r="P205" s="615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1"/>
      <c r="E206" s="85">
        <v>1</v>
      </c>
      <c r="F206" s="87" t="s">
        <v>706</v>
      </c>
      <c r="G206" s="261"/>
      <c r="H206" s="85"/>
      <c r="I206" s="85" t="s">
        <v>29</v>
      </c>
      <c r="J206" s="97">
        <v>15660</v>
      </c>
      <c r="K206" s="112">
        <v>3</v>
      </c>
      <c r="L206" s="101"/>
      <c r="M206" s="350"/>
      <c r="N206" s="350"/>
      <c r="O206" s="615">
        <v>3</v>
      </c>
      <c r="P206" s="615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1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50"/>
      <c r="N207" s="350"/>
      <c r="O207" s="615">
        <v>3</v>
      </c>
      <c r="P207" s="615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1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50"/>
      <c r="N208" s="350"/>
      <c r="O208" s="615">
        <v>3</v>
      </c>
      <c r="P208" s="615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1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50"/>
      <c r="N209" s="350"/>
      <c r="O209" s="615">
        <v>3</v>
      </c>
      <c r="P209" s="615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1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50"/>
      <c r="N210" s="350"/>
      <c r="O210" s="615">
        <v>3</v>
      </c>
      <c r="P210" s="615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50">
        <f>IF(K212=0,"N/A",+L212/12)</f>
        <v>196.66666666666666</v>
      </c>
      <c r="N211" s="350"/>
      <c r="O211" s="615">
        <v>2</v>
      </c>
      <c r="P211" s="615">
        <v>9</v>
      </c>
      <c r="Q211" s="15"/>
      <c r="R211" s="15"/>
    </row>
    <row r="212" spans="1:18" ht="15" x14ac:dyDescent="0.3">
      <c r="A212" s="561">
        <v>614</v>
      </c>
      <c r="B212" s="254">
        <v>61</v>
      </c>
      <c r="C212" s="561">
        <v>614</v>
      </c>
      <c r="D212" s="625"/>
      <c r="E212" s="629">
        <v>1</v>
      </c>
      <c r="F212" s="263" t="s">
        <v>126</v>
      </c>
      <c r="G212" s="639"/>
      <c r="H212" s="254" t="s">
        <v>118</v>
      </c>
      <c r="I212" s="85" t="s">
        <v>165</v>
      </c>
      <c r="J212" s="267">
        <v>7080</v>
      </c>
      <c r="K212" s="254">
        <v>3</v>
      </c>
      <c r="L212" s="209">
        <f>IF(K212=0,"N/A",+J212/K212)</f>
        <v>2360</v>
      </c>
      <c r="M212" s="101">
        <f>IF(K213=0,"N/A",+L213/12)</f>
        <v>420.26388888888891</v>
      </c>
      <c r="N212" s="103"/>
      <c r="O212" s="188">
        <v>3</v>
      </c>
      <c r="P212" s="188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1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3">
        <v>3</v>
      </c>
      <c r="P213" s="233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1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3">
        <v>3</v>
      </c>
      <c r="P214" s="233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3">
        <v>3</v>
      </c>
      <c r="P215" s="233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3">
        <v>3</v>
      </c>
      <c r="P216" s="233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8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3">
        <v>3</v>
      </c>
      <c r="P217" s="233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3">
        <v>2</v>
      </c>
      <c r="P218" s="233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5" t="s">
        <v>922</v>
      </c>
      <c r="G219" s="92"/>
      <c r="H219" s="92"/>
      <c r="I219" s="92" t="s">
        <v>936</v>
      </c>
      <c r="J219" s="323">
        <v>5900</v>
      </c>
      <c r="K219" s="98">
        <v>3</v>
      </c>
      <c r="L219" s="103">
        <f>IF(K219=0,"N/A",+J219/K219)</f>
        <v>1966.6666666666667</v>
      </c>
      <c r="M219" s="727"/>
      <c r="N219" s="727"/>
      <c r="O219" s="233">
        <v>3</v>
      </c>
      <c r="P219" s="233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92">
        <v>5385</v>
      </c>
      <c r="K220" s="95">
        <v>3</v>
      </c>
      <c r="L220" s="727"/>
      <c r="M220" s="103"/>
      <c r="N220" s="103"/>
      <c r="O220" s="233">
        <v>3</v>
      </c>
      <c r="P220" s="233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92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3">
        <v>2</v>
      </c>
      <c r="P221" s="233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8"/>
      <c r="E222" s="92">
        <v>1</v>
      </c>
      <c r="F222" s="235" t="s">
        <v>130</v>
      </c>
      <c r="G222" s="308"/>
      <c r="H222" s="642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4"/>
      <c r="O222" s="233">
        <v>2</v>
      </c>
      <c r="P222" s="233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8"/>
      <c r="E223" s="92">
        <v>1</v>
      </c>
      <c r="F223" s="235" t="s">
        <v>920</v>
      </c>
      <c r="G223" s="308" t="s">
        <v>1082</v>
      </c>
      <c r="H223" s="642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9"/>
      <c r="N223" s="709"/>
      <c r="O223" s="709"/>
      <c r="P223" s="709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9"/>
      <c r="N224" s="709"/>
      <c r="O224" s="709"/>
      <c r="P224" s="709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92">
        <v>8732</v>
      </c>
      <c r="K225" s="95">
        <v>3</v>
      </c>
      <c r="L225" s="103">
        <f t="shared" si="4"/>
        <v>2910.6666666666665</v>
      </c>
      <c r="M225" s="709"/>
      <c r="N225" s="709"/>
      <c r="O225" s="709"/>
      <c r="P225" s="709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8"/>
      <c r="E226" s="92">
        <v>1</v>
      </c>
      <c r="F226" s="93" t="s">
        <v>524</v>
      </c>
      <c r="G226" s="568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9"/>
      <c r="N226" s="709"/>
      <c r="O226" s="709"/>
      <c r="P226" s="709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92">
        <v>204768.56</v>
      </c>
      <c r="K227" s="95">
        <v>3</v>
      </c>
      <c r="L227" s="103">
        <f t="shared" si="4"/>
        <v>68256.186666666661</v>
      </c>
      <c r="M227" s="709"/>
      <c r="N227" s="709"/>
      <c r="O227" s="709"/>
      <c r="P227" s="709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9"/>
      <c r="N228" s="709"/>
      <c r="O228" s="709"/>
      <c r="P228" s="709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31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9"/>
      <c r="N229" s="709"/>
      <c r="O229" s="709"/>
      <c r="P229" s="709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92">
        <v>6338.24</v>
      </c>
      <c r="K230" s="95">
        <v>3</v>
      </c>
      <c r="L230" s="103"/>
      <c r="M230" s="709"/>
      <c r="N230" s="709"/>
      <c r="O230" s="709"/>
      <c r="P230" s="709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92">
        <v>1696</v>
      </c>
      <c r="K231" s="95">
        <v>3</v>
      </c>
      <c r="L231" s="103">
        <f>IF(K231=0,"N/A",+J231/K231)</f>
        <v>565.33333333333337</v>
      </c>
      <c r="M231" s="709"/>
      <c r="N231" s="709"/>
      <c r="O231" s="709"/>
      <c r="P231" s="709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92">
        <v>4482</v>
      </c>
      <c r="K232" s="95">
        <v>3</v>
      </c>
      <c r="L232" s="103">
        <f>IF(K232=0,"N/A",+J232/K232)</f>
        <v>1494</v>
      </c>
      <c r="M232" s="709"/>
      <c r="N232" s="709"/>
      <c r="O232" s="709"/>
      <c r="P232" s="709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5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9"/>
      <c r="N233" s="709"/>
      <c r="O233" s="709"/>
      <c r="P233" s="709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5" t="s">
        <v>937</v>
      </c>
      <c r="G234" s="92" t="s">
        <v>803</v>
      </c>
      <c r="H234" s="92" t="s">
        <v>28</v>
      </c>
      <c r="I234" s="92" t="s">
        <v>596</v>
      </c>
      <c r="J234" s="592">
        <v>7555</v>
      </c>
      <c r="K234" s="95">
        <v>3</v>
      </c>
      <c r="L234" s="103">
        <f>IF(K234=0,"N/A",+J234/K234)</f>
        <v>2518.3333333333335</v>
      </c>
      <c r="M234" s="709"/>
      <c r="N234" s="709"/>
      <c r="O234" s="709"/>
      <c r="P234" s="709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5" t="s">
        <v>88</v>
      </c>
      <c r="G235" s="92" t="s">
        <v>803</v>
      </c>
      <c r="H235" s="92" t="s">
        <v>118</v>
      </c>
      <c r="I235" s="92" t="s">
        <v>596</v>
      </c>
      <c r="J235" s="592">
        <v>463</v>
      </c>
      <c r="K235" s="95">
        <v>3</v>
      </c>
      <c r="L235" s="103">
        <f>IF(K235=0,"N/A",+J235/K235)</f>
        <v>154.33333333333334</v>
      </c>
      <c r="M235" s="709"/>
      <c r="N235" s="709"/>
      <c r="O235" s="709"/>
      <c r="P235" s="709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5" t="s">
        <v>722</v>
      </c>
      <c r="G236" s="92" t="s">
        <v>803</v>
      </c>
      <c r="H236" s="92" t="s">
        <v>118</v>
      </c>
      <c r="I236" s="92" t="s">
        <v>596</v>
      </c>
      <c r="J236" s="592">
        <v>366</v>
      </c>
      <c r="K236" s="95">
        <v>3</v>
      </c>
      <c r="L236" s="103">
        <f>IF(K236=0,"N/A",+J236/K236)</f>
        <v>122</v>
      </c>
      <c r="M236" s="709"/>
      <c r="N236" s="709"/>
      <c r="O236" s="709"/>
      <c r="P236" s="709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5" t="s">
        <v>802</v>
      </c>
      <c r="G237" s="92" t="s">
        <v>803</v>
      </c>
      <c r="H237" s="92" t="s">
        <v>118</v>
      </c>
      <c r="I237" s="92" t="s">
        <v>596</v>
      </c>
      <c r="J237" s="592">
        <v>55179</v>
      </c>
      <c r="K237" s="95">
        <v>3</v>
      </c>
      <c r="L237" s="103">
        <f>IF(K237=0,"N/A",+J237/K237)</f>
        <v>18393</v>
      </c>
      <c r="M237" s="709"/>
      <c r="N237" s="709"/>
      <c r="O237" s="709"/>
      <c r="P237" s="709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2"/>
      <c r="E238" s="85">
        <v>1</v>
      </c>
      <c r="F238" s="96" t="s">
        <v>533</v>
      </c>
      <c r="G238" s="353"/>
      <c r="H238" s="113" t="s">
        <v>118</v>
      </c>
      <c r="I238" s="92" t="s">
        <v>596</v>
      </c>
      <c r="J238" s="647">
        <v>6600.01</v>
      </c>
      <c r="K238" s="112">
        <v>3</v>
      </c>
      <c r="L238" s="103"/>
      <c r="M238" s="709"/>
      <c r="N238" s="709"/>
      <c r="O238" s="709"/>
      <c r="P238" s="709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5" t="s">
        <v>31</v>
      </c>
      <c r="G239" s="582"/>
      <c r="H239" s="92" t="s">
        <v>548</v>
      </c>
      <c r="I239" s="92" t="s">
        <v>596</v>
      </c>
      <c r="J239" s="592">
        <v>1830</v>
      </c>
      <c r="K239" s="95">
        <v>3</v>
      </c>
      <c r="L239" s="103"/>
      <c r="M239" s="709"/>
      <c r="N239" s="709"/>
      <c r="O239" s="709"/>
      <c r="P239" s="709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5" t="s">
        <v>534</v>
      </c>
      <c r="G240" s="582"/>
      <c r="H240" s="92" t="s">
        <v>208</v>
      </c>
      <c r="I240" s="92" t="s">
        <v>596</v>
      </c>
      <c r="J240" s="592">
        <v>1641.19</v>
      </c>
      <c r="K240" s="95">
        <v>3</v>
      </c>
      <c r="L240" s="103"/>
      <c r="M240" s="709"/>
      <c r="N240" s="709"/>
      <c r="O240" s="709"/>
      <c r="P240" s="709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90">
        <v>1688.98</v>
      </c>
      <c r="K241" s="95">
        <v>3</v>
      </c>
      <c r="L241" s="103"/>
      <c r="M241" s="709"/>
      <c r="N241" s="709"/>
      <c r="O241" s="709"/>
      <c r="P241" s="709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5" t="s">
        <v>533</v>
      </c>
      <c r="G242" s="582"/>
      <c r="H242" s="92" t="s">
        <v>118</v>
      </c>
      <c r="I242" s="92" t="s">
        <v>551</v>
      </c>
      <c r="J242" s="592">
        <v>6083</v>
      </c>
      <c r="K242" s="95">
        <v>3</v>
      </c>
      <c r="L242" s="103"/>
      <c r="M242" s="709"/>
      <c r="N242" s="709"/>
      <c r="O242" s="709"/>
      <c r="P242" s="709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5" t="s">
        <v>534</v>
      </c>
      <c r="G243" s="582"/>
      <c r="H243" s="92" t="s">
        <v>208</v>
      </c>
      <c r="I243" s="92" t="s">
        <v>551</v>
      </c>
      <c r="J243" s="592">
        <v>336.4</v>
      </c>
      <c r="K243" s="95">
        <v>3</v>
      </c>
      <c r="L243" s="103"/>
      <c r="M243" s="709"/>
      <c r="N243" s="709"/>
      <c r="O243" s="709"/>
      <c r="P243" s="709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8"/>
      <c r="E244" s="92">
        <v>1</v>
      </c>
      <c r="F244" s="93" t="s">
        <v>524</v>
      </c>
      <c r="G244" s="568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10"/>
      <c r="N244" s="710"/>
      <c r="O244" s="710"/>
      <c r="P244" s="710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7" t="s">
        <v>234</v>
      </c>
      <c r="G245" s="92"/>
      <c r="H245" s="92" t="s">
        <v>118</v>
      </c>
      <c r="I245" s="92" t="s">
        <v>224</v>
      </c>
      <c r="J245" s="284">
        <v>21889</v>
      </c>
      <c r="K245" s="112">
        <v>3</v>
      </c>
      <c r="L245" s="101"/>
      <c r="M245" s="710"/>
      <c r="N245" s="710"/>
      <c r="O245" s="710"/>
      <c r="P245" s="710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5" t="s">
        <v>30</v>
      </c>
      <c r="G246" s="92"/>
      <c r="H246" s="92" t="s">
        <v>32</v>
      </c>
      <c r="I246" s="92" t="s">
        <v>224</v>
      </c>
      <c r="J246" s="536">
        <v>1300</v>
      </c>
      <c r="K246" s="112">
        <v>3</v>
      </c>
      <c r="L246" s="101"/>
      <c r="M246" s="710"/>
      <c r="N246" s="710"/>
      <c r="O246" s="710"/>
      <c r="P246" s="710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7" t="s">
        <v>235</v>
      </c>
      <c r="G247" s="105" t="s">
        <v>1096</v>
      </c>
      <c r="H247" s="105" t="s">
        <v>167</v>
      </c>
      <c r="I247" s="309" t="s">
        <v>224</v>
      </c>
      <c r="J247" s="537">
        <v>1300</v>
      </c>
      <c r="K247" s="112">
        <v>10</v>
      </c>
      <c r="L247" s="101"/>
      <c r="M247" s="710"/>
      <c r="N247" s="710"/>
      <c r="O247" s="710"/>
      <c r="P247" s="710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60" t="s">
        <v>597</v>
      </c>
      <c r="J248" s="537">
        <v>18675</v>
      </c>
      <c r="K248" s="112">
        <v>3</v>
      </c>
      <c r="L248" s="101"/>
      <c r="M248" s="710"/>
      <c r="N248" s="710"/>
      <c r="O248" s="710"/>
      <c r="P248" s="710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60" t="s">
        <v>597</v>
      </c>
      <c r="J249" s="537">
        <v>21590</v>
      </c>
      <c r="K249" s="112">
        <v>3</v>
      </c>
      <c r="L249" s="101"/>
      <c r="M249" s="710"/>
      <c r="N249" s="710"/>
      <c r="O249" s="710"/>
      <c r="P249" s="710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1"/>
      <c r="H250" s="261"/>
      <c r="I250" s="260" t="s">
        <v>247</v>
      </c>
      <c r="J250" s="537">
        <v>1699.99</v>
      </c>
      <c r="K250" s="112">
        <v>10</v>
      </c>
      <c r="L250" s="101">
        <f>IF(K250=0,"N/A",+J250/K250)</f>
        <v>169.999</v>
      </c>
      <c r="M250" s="710"/>
      <c r="N250" s="710"/>
      <c r="O250" s="710"/>
      <c r="P250" s="710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8">
        <v>175</v>
      </c>
      <c r="K251" s="112">
        <v>10</v>
      </c>
      <c r="L251" s="101">
        <f>IF(K251=0,"N/A",+J251/K251)</f>
        <v>17.5</v>
      </c>
      <c r="M251" s="710"/>
      <c r="N251" s="710"/>
      <c r="O251" s="710"/>
      <c r="P251" s="710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3">
        <v>5011.2</v>
      </c>
      <c r="K252" s="112">
        <v>3</v>
      </c>
      <c r="L252" s="728"/>
      <c r="M252" s="101"/>
      <c r="N252" s="101"/>
      <c r="O252" s="188">
        <v>3</v>
      </c>
      <c r="P252" s="188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7">
        <v>3549.99</v>
      </c>
      <c r="K253" s="112">
        <v>3</v>
      </c>
      <c r="L253" s="101"/>
      <c r="M253" s="101"/>
      <c r="N253" s="101"/>
      <c r="O253" s="188">
        <v>3</v>
      </c>
      <c r="P253" s="188"/>
      <c r="Q253" s="15"/>
      <c r="R253" s="15"/>
    </row>
    <row r="254" spans="1:18" ht="15" x14ac:dyDescent="0.3">
      <c r="A254" s="236">
        <v>614</v>
      </c>
      <c r="B254" s="236">
        <v>61</v>
      </c>
      <c r="C254" s="236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7">
        <v>6360</v>
      </c>
      <c r="K254" s="112">
        <v>3</v>
      </c>
      <c r="L254" s="101"/>
      <c r="M254" s="101"/>
      <c r="N254" s="101"/>
      <c r="O254" s="188">
        <v>3</v>
      </c>
      <c r="P254" s="188"/>
      <c r="Q254" s="15"/>
      <c r="R254" s="15"/>
    </row>
    <row r="255" spans="1:18" ht="15" x14ac:dyDescent="0.3">
      <c r="A255" s="236">
        <v>614</v>
      </c>
      <c r="B255" s="236">
        <v>61</v>
      </c>
      <c r="C255" s="236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3">
        <v>3</v>
      </c>
      <c r="P255" s="233"/>
      <c r="Q255" s="15"/>
      <c r="R255" s="15"/>
    </row>
    <row r="256" spans="1:18" ht="15" x14ac:dyDescent="0.3">
      <c r="A256" s="236">
        <v>614</v>
      </c>
      <c r="B256" s="236">
        <v>61</v>
      </c>
      <c r="C256" s="236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10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3">
        <v>3</v>
      </c>
      <c r="P256" s="233"/>
      <c r="Q256" s="15"/>
      <c r="R256" s="15"/>
    </row>
    <row r="257" spans="1:18" ht="15" x14ac:dyDescent="0.3">
      <c r="A257" s="236">
        <v>614</v>
      </c>
      <c r="B257" s="236">
        <v>61</v>
      </c>
      <c r="C257" s="236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10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8">
        <v>2</v>
      </c>
      <c r="P257" s="188"/>
      <c r="Q257" s="15"/>
      <c r="R257" s="15"/>
    </row>
    <row r="258" spans="1:18" ht="15" x14ac:dyDescent="0.3">
      <c r="A258" s="236">
        <v>614</v>
      </c>
      <c r="B258" s="236">
        <v>61</v>
      </c>
      <c r="C258" s="236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6">
        <v>614</v>
      </c>
      <c r="B259" s="85">
        <v>61</v>
      </c>
      <c r="C259" s="236">
        <v>614</v>
      </c>
      <c r="D259" s="261"/>
      <c r="E259" s="85">
        <v>1</v>
      </c>
      <c r="F259" s="87" t="s">
        <v>411</v>
      </c>
      <c r="G259" s="261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6">
        <v>614</v>
      </c>
      <c r="B260" s="85">
        <v>61</v>
      </c>
      <c r="C260" s="236">
        <v>614</v>
      </c>
      <c r="D260" s="261"/>
      <c r="E260" s="85">
        <v>1</v>
      </c>
      <c r="F260" s="87" t="s">
        <v>943</v>
      </c>
      <c r="G260" s="261"/>
      <c r="H260" s="261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8">
        <v>3</v>
      </c>
      <c r="P260" s="188"/>
      <c r="Q260" s="15"/>
      <c r="R260" s="15"/>
    </row>
    <row r="261" spans="1:18" ht="15" x14ac:dyDescent="0.3">
      <c r="A261" s="522">
        <v>614</v>
      </c>
      <c r="B261" s="85">
        <v>61</v>
      </c>
      <c r="C261" s="522">
        <v>614</v>
      </c>
      <c r="D261" s="261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8">
        <v>3</v>
      </c>
      <c r="P261" s="188"/>
      <c r="Q261" s="15"/>
      <c r="R261" s="15"/>
    </row>
    <row r="262" spans="1:18" ht="15" x14ac:dyDescent="0.3">
      <c r="A262" s="522">
        <v>614</v>
      </c>
      <c r="B262" s="85">
        <v>61</v>
      </c>
      <c r="C262" s="522">
        <v>614</v>
      </c>
      <c r="D262" s="261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8">
        <v>3</v>
      </c>
      <c r="P262" s="188"/>
      <c r="Q262" s="15"/>
      <c r="R262" s="15"/>
    </row>
    <row r="263" spans="1:18" ht="15" x14ac:dyDescent="0.3">
      <c r="A263" s="522">
        <v>614</v>
      </c>
      <c r="B263" s="85">
        <v>61</v>
      </c>
      <c r="C263" s="522">
        <v>614</v>
      </c>
      <c r="D263" s="261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50"/>
      <c r="N264" s="350"/>
      <c r="O264" s="554">
        <v>3</v>
      </c>
      <c r="P264" s="554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50"/>
      <c r="N265" s="350"/>
      <c r="O265" s="554">
        <v>3</v>
      </c>
      <c r="P265" s="554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50">
        <f>IF(K267=0,"N/A",+L267/12)</f>
        <v>114.72222222222223</v>
      </c>
      <c r="N266" s="350"/>
      <c r="O266" s="554">
        <v>2</v>
      </c>
      <c r="P266" s="554">
        <v>2</v>
      </c>
      <c r="Q266" s="15"/>
      <c r="R266" s="15"/>
    </row>
    <row r="267" spans="1:18" ht="15" x14ac:dyDescent="0.3">
      <c r="A267" s="236">
        <v>614</v>
      </c>
      <c r="B267" s="236">
        <v>61</v>
      </c>
      <c r="C267" s="236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9">
        <v>4130</v>
      </c>
      <c r="K267" s="85">
        <v>3</v>
      </c>
      <c r="L267" s="101">
        <f>IF(K267=0,"N/A",+J267/K267)</f>
        <v>1376.6666666666667</v>
      </c>
      <c r="M267" s="350">
        <f>IF(K268=0,"N/A",+L268/12)</f>
        <v>59</v>
      </c>
      <c r="N267" s="350"/>
      <c r="O267" s="554">
        <v>2</v>
      </c>
      <c r="P267" s="554">
        <v>2</v>
      </c>
      <c r="Q267" s="15"/>
      <c r="R267" s="15"/>
    </row>
    <row r="268" spans="1:18" ht="15" x14ac:dyDescent="0.3">
      <c r="A268" s="236">
        <v>614</v>
      </c>
      <c r="B268" s="236">
        <v>61</v>
      </c>
      <c r="C268" s="236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40" t="s">
        <v>567</v>
      </c>
      <c r="J268" s="729">
        <v>2124</v>
      </c>
      <c r="K268" s="85">
        <v>3</v>
      </c>
      <c r="L268" s="101">
        <f>IF(K268=0,"N/A",+J268/K268)</f>
        <v>708</v>
      </c>
      <c r="M268" s="350">
        <f>IF(K269=0,"N/A",+L269/12)</f>
        <v>114.72222222222223</v>
      </c>
      <c r="N268" s="350">
        <f>+M268+M267+M254</f>
        <v>173.72222222222223</v>
      </c>
      <c r="O268" s="554">
        <v>2</v>
      </c>
      <c r="P268" s="554">
        <v>2</v>
      </c>
      <c r="Q268" s="15"/>
      <c r="R268" s="15"/>
    </row>
    <row r="269" spans="1:18" ht="15" x14ac:dyDescent="0.3">
      <c r="A269" s="236">
        <v>614</v>
      </c>
      <c r="B269" s="236">
        <v>61</v>
      </c>
      <c r="C269" s="236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9">
        <v>4130</v>
      </c>
      <c r="K269" s="85">
        <v>3</v>
      </c>
      <c r="L269" s="101">
        <f>IF(K269=0,"N/A",+J269/K269)</f>
        <v>1376.6666666666667</v>
      </c>
      <c r="M269" s="350">
        <f>IF(K270=0,"N/A",+L270/12)</f>
        <v>139.11138888888891</v>
      </c>
      <c r="N269" s="572"/>
      <c r="O269" s="656">
        <v>2</v>
      </c>
      <c r="P269" s="358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1"/>
      <c r="E270" s="374">
        <v>1</v>
      </c>
      <c r="F270" s="87" t="s">
        <v>920</v>
      </c>
      <c r="G270" s="85"/>
      <c r="H270" s="85" t="s">
        <v>28</v>
      </c>
      <c r="I270" s="85" t="s">
        <v>921</v>
      </c>
      <c r="J270" s="537">
        <v>5008.01</v>
      </c>
      <c r="K270" s="85">
        <v>3</v>
      </c>
      <c r="L270" s="101">
        <f>IF(K270=0,"N/A",+J270/K270)</f>
        <v>1669.3366666666668</v>
      </c>
      <c r="M270" s="350">
        <f>IF(K271=0,"N/A",+L271/12)</f>
        <v>198.86111111111111</v>
      </c>
      <c r="N270" s="655">
        <f>+M269+M270</f>
        <v>337.97250000000003</v>
      </c>
      <c r="O270" s="656">
        <v>2</v>
      </c>
      <c r="P270" s="358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1"/>
      <c r="E271" s="374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50"/>
      <c r="N271" s="349"/>
      <c r="O271" s="554">
        <v>3</v>
      </c>
      <c r="P271" s="554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50"/>
      <c r="N272" s="349"/>
      <c r="O272" s="554">
        <v>3</v>
      </c>
      <c r="P272" s="554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3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50"/>
      <c r="N273" s="349"/>
      <c r="O273" s="554">
        <v>3</v>
      </c>
      <c r="P273" s="554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5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50"/>
      <c r="N274" s="350"/>
      <c r="O274" s="554">
        <v>3</v>
      </c>
      <c r="P274" s="554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5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50"/>
      <c r="N275" s="350"/>
      <c r="O275" s="554">
        <v>3</v>
      </c>
      <c r="P275" s="554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50"/>
      <c r="N276" s="350"/>
      <c r="O276" s="554">
        <v>3</v>
      </c>
      <c r="P276" s="554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50"/>
      <c r="N277" s="350"/>
      <c r="O277" s="554">
        <v>3</v>
      </c>
      <c r="P277" s="554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50"/>
      <c r="N278" s="350"/>
      <c r="O278" s="554">
        <v>3</v>
      </c>
      <c r="P278" s="554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8"/>
      <c r="M279" s="350"/>
      <c r="N279" s="350"/>
      <c r="O279" s="615">
        <v>3</v>
      </c>
      <c r="P279" s="615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50"/>
      <c r="N280" s="350"/>
      <c r="O280" s="615">
        <v>3</v>
      </c>
      <c r="P280" s="615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50"/>
      <c r="N281" s="350"/>
      <c r="O281" s="615">
        <v>3</v>
      </c>
      <c r="P281" s="615"/>
      <c r="Q281" s="15"/>
      <c r="R281" s="15"/>
    </row>
    <row r="282" spans="1:18" ht="13.5" customHeight="1" x14ac:dyDescent="0.3">
      <c r="A282" s="108">
        <v>614</v>
      </c>
      <c r="B282" s="240">
        <v>61</v>
      </c>
      <c r="C282" s="108">
        <v>614</v>
      </c>
      <c r="D282" s="109"/>
      <c r="E282" s="108">
        <v>1</v>
      </c>
      <c r="F282" s="204" t="s">
        <v>31</v>
      </c>
      <c r="G282" s="87"/>
      <c r="H282" s="240" t="s">
        <v>74</v>
      </c>
      <c r="I282" s="108" t="s">
        <v>855</v>
      </c>
      <c r="J282" s="510">
        <v>9500</v>
      </c>
      <c r="K282" s="95">
        <v>3</v>
      </c>
      <c r="L282" s="103"/>
      <c r="M282" s="350"/>
      <c r="N282" s="350"/>
      <c r="O282" s="615">
        <v>3</v>
      </c>
      <c r="P282" s="615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50">
        <f>IF(K284=0,"N/A",+L284/12)</f>
        <v>192.69444444444446</v>
      </c>
      <c r="N283" s="350">
        <f>+M283</f>
        <v>192.69444444444446</v>
      </c>
      <c r="O283" s="615">
        <v>2</v>
      </c>
      <c r="P283" s="615">
        <v>10</v>
      </c>
      <c r="Q283" s="15"/>
      <c r="R283" s="15"/>
    </row>
    <row r="284" spans="1:18" ht="13.5" customHeight="1" x14ac:dyDescent="0.3">
      <c r="A284" s="92">
        <v>614</v>
      </c>
      <c r="B284" s="245">
        <v>61</v>
      </c>
      <c r="C284" s="92">
        <v>614</v>
      </c>
      <c r="D284" s="93"/>
      <c r="E284" s="92">
        <v>1</v>
      </c>
      <c r="F284" s="235" t="s">
        <v>31</v>
      </c>
      <c r="G284" s="92"/>
      <c r="H284" s="92" t="s">
        <v>566</v>
      </c>
      <c r="I284" s="92" t="s">
        <v>398</v>
      </c>
      <c r="J284" s="592">
        <v>6937</v>
      </c>
      <c r="K284" s="95">
        <v>3</v>
      </c>
      <c r="L284" s="103">
        <f>IF(K284=0,"N/A",+J284/K284)</f>
        <v>2312.3333333333335</v>
      </c>
      <c r="M284" s="350"/>
      <c r="N284" s="350"/>
      <c r="O284" s="615">
        <v>3</v>
      </c>
      <c r="P284" s="615"/>
      <c r="Q284" s="15"/>
      <c r="R284" s="15"/>
    </row>
    <row r="285" spans="1:18" ht="13.5" customHeight="1" x14ac:dyDescent="0.3">
      <c r="A285" s="92">
        <v>614</v>
      </c>
      <c r="B285" s="245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50"/>
      <c r="N285" s="350"/>
      <c r="O285" s="615">
        <v>3</v>
      </c>
      <c r="P285" s="615"/>
      <c r="Q285" s="15"/>
      <c r="R285" s="15"/>
    </row>
    <row r="286" spans="1:18" ht="13.5" customHeight="1" x14ac:dyDescent="0.3">
      <c r="A286" s="92">
        <v>614</v>
      </c>
      <c r="B286" s="245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50"/>
      <c r="N286" s="350"/>
      <c r="O286" s="615">
        <v>3</v>
      </c>
      <c r="P286" s="615"/>
      <c r="Q286" s="15"/>
      <c r="R286" s="15"/>
    </row>
    <row r="287" spans="1:18" ht="13.5" customHeight="1" x14ac:dyDescent="0.3">
      <c r="A287" s="92">
        <v>614</v>
      </c>
      <c r="B287" s="245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50">
        <f>IF(K288=0,"N/A",+L288/12)</f>
        <v>48.611111111111114</v>
      </c>
      <c r="N287" s="350"/>
      <c r="O287" s="615">
        <v>3</v>
      </c>
      <c r="P287" s="615"/>
      <c r="Q287" s="15"/>
      <c r="R287" s="15"/>
    </row>
    <row r="288" spans="1:18" ht="13.5" customHeight="1" x14ac:dyDescent="0.3">
      <c r="A288" s="92">
        <v>614</v>
      </c>
      <c r="B288" s="245">
        <v>61</v>
      </c>
      <c r="C288" s="92">
        <v>614</v>
      </c>
      <c r="D288" s="93"/>
      <c r="E288" s="92">
        <v>1</v>
      </c>
      <c r="F288" s="235" t="s">
        <v>794</v>
      </c>
      <c r="G288" s="92"/>
      <c r="H288" s="92" t="s">
        <v>73</v>
      </c>
      <c r="I288" s="92" t="s">
        <v>198</v>
      </c>
      <c r="J288" s="592">
        <v>1750</v>
      </c>
      <c r="K288" s="95">
        <v>3</v>
      </c>
      <c r="L288" s="103">
        <f>IF(K288=0,"N/A",+J288/K288)</f>
        <v>583.33333333333337</v>
      </c>
      <c r="M288" s="350">
        <f>IF(K289=0,"N/A",+L289/12)</f>
        <v>406.77361111111117</v>
      </c>
      <c r="N288" s="350">
        <f>+M288+M287</f>
        <v>455.38472222222231</v>
      </c>
      <c r="O288" s="615">
        <v>3</v>
      </c>
      <c r="P288" s="615"/>
      <c r="Q288" s="15"/>
      <c r="R288" s="15"/>
    </row>
    <row r="289" spans="1:18" ht="13.5" customHeight="1" x14ac:dyDescent="0.3">
      <c r="A289" s="92">
        <v>614</v>
      </c>
      <c r="B289" s="245">
        <v>61</v>
      </c>
      <c r="C289" s="92">
        <v>614</v>
      </c>
      <c r="D289" s="93"/>
      <c r="E289" s="92">
        <v>1</v>
      </c>
      <c r="F289" s="235" t="s">
        <v>31</v>
      </c>
      <c r="G289" s="92"/>
      <c r="H289" s="92" t="s">
        <v>566</v>
      </c>
      <c r="I289" s="92" t="s">
        <v>198</v>
      </c>
      <c r="J289" s="592">
        <v>14643.85</v>
      </c>
      <c r="K289" s="95">
        <v>3</v>
      </c>
      <c r="L289" s="103">
        <f>IF(K289=0,"N/A",+J289/K289)</f>
        <v>4881.2833333333338</v>
      </c>
      <c r="M289" s="350"/>
      <c r="N289" s="350"/>
      <c r="O289" s="615">
        <v>3</v>
      </c>
      <c r="P289" s="615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50"/>
      <c r="N290" s="350"/>
      <c r="O290" s="615">
        <v>10</v>
      </c>
      <c r="P290" s="615"/>
      <c r="Q290" s="15"/>
      <c r="R290" s="15"/>
    </row>
    <row r="291" spans="1:18" ht="15" x14ac:dyDescent="0.3">
      <c r="A291" s="660"/>
      <c r="B291" s="672"/>
      <c r="C291" s="660"/>
      <c r="D291" s="660"/>
      <c r="E291" s="660"/>
      <c r="F291" s="665" t="s">
        <v>1339</v>
      </c>
      <c r="G291" s="660"/>
      <c r="H291" s="660"/>
      <c r="I291" s="661"/>
      <c r="J291" s="673"/>
      <c r="K291" s="676"/>
      <c r="L291" s="664">
        <f>SUM(L96:L290)</f>
        <v>211453.83900000007</v>
      </c>
      <c r="M291" s="101">
        <f>IF(K293=0,"N/A",+L293/12)</f>
        <v>1734.1533333333334</v>
      </c>
      <c r="N291" s="190"/>
      <c r="O291" s="102">
        <v>3</v>
      </c>
      <c r="P291" s="102">
        <v>10</v>
      </c>
    </row>
    <row r="292" spans="1:18" ht="15" x14ac:dyDescent="0.3">
      <c r="A292" s="236">
        <v>615</v>
      </c>
      <c r="B292" s="242">
        <v>61</v>
      </c>
      <c r="C292" s="236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3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6">
        <v>615</v>
      </c>
      <c r="B293" s="85">
        <v>61</v>
      </c>
      <c r="C293" s="236">
        <v>615</v>
      </c>
      <c r="D293" s="261"/>
      <c r="E293" s="374">
        <v>1</v>
      </c>
      <c r="F293" s="87" t="s">
        <v>769</v>
      </c>
      <c r="G293" s="261"/>
      <c r="H293" s="261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8">
        <v>8</v>
      </c>
      <c r="P293" s="188">
        <v>4</v>
      </c>
    </row>
    <row r="294" spans="1:18" ht="15" x14ac:dyDescent="0.3">
      <c r="A294" s="236">
        <v>615</v>
      </c>
      <c r="B294" s="236">
        <v>61</v>
      </c>
      <c r="C294" s="236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8">
        <v>8</v>
      </c>
      <c r="P294" s="188">
        <v>11</v>
      </c>
    </row>
    <row r="295" spans="1:18" ht="15" x14ac:dyDescent="0.3">
      <c r="A295" s="236">
        <v>615</v>
      </c>
      <c r="B295" s="85">
        <v>61</v>
      </c>
      <c r="C295" s="236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6">
        <v>615</v>
      </c>
      <c r="B296" s="236">
        <v>61</v>
      </c>
      <c r="C296" s="236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8"/>
      <c r="B297" s="658"/>
      <c r="C297" s="658"/>
      <c r="D297" s="674"/>
      <c r="E297" s="659"/>
      <c r="F297" s="665" t="s">
        <v>1340</v>
      </c>
      <c r="G297" s="675"/>
      <c r="H297" s="659"/>
      <c r="I297" s="659"/>
      <c r="J297" s="666"/>
      <c r="K297" s="677">
        <v>3</v>
      </c>
      <c r="L297" s="678">
        <f>SUM(L293:L296)</f>
        <v>22868.640000000003</v>
      </c>
      <c r="M297" s="89"/>
      <c r="N297" s="89"/>
      <c r="O297" s="195">
        <v>3</v>
      </c>
      <c r="P297" s="195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70">
        <v>8000</v>
      </c>
      <c r="K298" s="171">
        <v>3</v>
      </c>
      <c r="L298" s="161"/>
      <c r="M298" s="101">
        <f>IF(K300=0,"N/A",+L300/12)</f>
        <v>147.5</v>
      </c>
      <c r="N298" s="101">
        <f>+M298</f>
        <v>147.5</v>
      </c>
      <c r="O298" s="188">
        <v>2</v>
      </c>
      <c r="P298" s="188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70">
        <v>8000</v>
      </c>
      <c r="K299" s="112">
        <v>3</v>
      </c>
      <c r="L299" s="101"/>
      <c r="M299" s="457"/>
      <c r="N299" s="457"/>
      <c r="O299" s="614">
        <v>3</v>
      </c>
      <c r="P299" s="614"/>
    </row>
    <row r="300" spans="1:18" ht="15" customHeight="1" x14ac:dyDescent="0.3">
      <c r="A300" s="236">
        <v>616</v>
      </c>
      <c r="B300" s="236">
        <v>61</v>
      </c>
      <c r="C300" s="236">
        <v>616</v>
      </c>
      <c r="D300" s="270"/>
      <c r="E300" s="236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4">
        <v>3</v>
      </c>
      <c r="L300" s="101">
        <f>IF(K300=0,"N/A",+J301/K300)</f>
        <v>1770</v>
      </c>
      <c r="M300" s="457">
        <f>IF(K302=0,"N/A",+L302/12)</f>
        <v>147.5</v>
      </c>
      <c r="N300" s="457">
        <f>+M300</f>
        <v>147.5</v>
      </c>
      <c r="O300" s="614">
        <v>2</v>
      </c>
      <c r="P300" s="614">
        <v>2</v>
      </c>
    </row>
    <row r="301" spans="1:18" ht="15" customHeight="1" x14ac:dyDescent="0.3">
      <c r="A301" s="85">
        <v>616</v>
      </c>
      <c r="B301" s="236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6">
        <v>3</v>
      </c>
      <c r="L301" s="457"/>
      <c r="M301" s="394"/>
      <c r="N301" s="394"/>
      <c r="O301" s="461">
        <v>3</v>
      </c>
      <c r="P301" s="461"/>
    </row>
    <row r="302" spans="1:18" ht="15" customHeight="1" x14ac:dyDescent="0.25">
      <c r="A302" s="563">
        <v>616</v>
      </c>
      <c r="B302" s="563">
        <v>61</v>
      </c>
      <c r="C302" s="563">
        <v>616</v>
      </c>
      <c r="D302" s="628"/>
      <c r="E302" s="563">
        <v>1</v>
      </c>
      <c r="F302" s="578" t="s">
        <v>179</v>
      </c>
      <c r="G302" s="580"/>
      <c r="H302" s="580" t="s">
        <v>119</v>
      </c>
      <c r="I302" s="390" t="s">
        <v>181</v>
      </c>
      <c r="J302" s="600">
        <v>8000</v>
      </c>
      <c r="K302" s="456">
        <v>3</v>
      </c>
      <c r="L302" s="457">
        <f>IF(K302=0,"N/A",+J303/K302)</f>
        <v>1770</v>
      </c>
      <c r="M302" s="710"/>
      <c r="N302" s="710"/>
      <c r="O302" s="710"/>
      <c r="P302" s="710"/>
    </row>
    <row r="303" spans="1:18" ht="15.75" x14ac:dyDescent="0.3">
      <c r="A303" s="454">
        <v>616</v>
      </c>
      <c r="B303" s="507">
        <v>61</v>
      </c>
      <c r="C303" s="454">
        <v>616</v>
      </c>
      <c r="D303" s="454"/>
      <c r="E303" s="454">
        <v>1</v>
      </c>
      <c r="F303" s="516" t="s">
        <v>37</v>
      </c>
      <c r="G303" s="517"/>
      <c r="H303" s="517" t="s">
        <v>38</v>
      </c>
      <c r="I303" s="390" t="s">
        <v>183</v>
      </c>
      <c r="J303" s="649">
        <v>5310</v>
      </c>
      <c r="K303" s="393">
        <v>3</v>
      </c>
      <c r="L303" s="394"/>
      <c r="M303" s="103"/>
      <c r="N303" s="103"/>
      <c r="O303" s="100">
        <v>3</v>
      </c>
      <c r="P303" s="100"/>
    </row>
    <row r="304" spans="1:18" ht="15.75" x14ac:dyDescent="0.3">
      <c r="A304" s="453">
        <v>616</v>
      </c>
      <c r="B304" s="453">
        <v>61</v>
      </c>
      <c r="C304" s="453">
        <v>616</v>
      </c>
      <c r="D304" s="453"/>
      <c r="E304" s="453">
        <v>1</v>
      </c>
      <c r="F304" s="391" t="s">
        <v>88</v>
      </c>
      <c r="G304" s="390"/>
      <c r="H304" s="390"/>
      <c r="I304" s="390" t="s">
        <v>188</v>
      </c>
      <c r="J304" s="392">
        <v>9164</v>
      </c>
      <c r="K304" s="414">
        <v>3</v>
      </c>
      <c r="L304" s="410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4">
        <v>616</v>
      </c>
      <c r="B305" s="624">
        <v>61</v>
      </c>
      <c r="C305" s="624">
        <v>616</v>
      </c>
      <c r="D305" s="747"/>
      <c r="E305" s="747">
        <v>1</v>
      </c>
      <c r="F305" s="748" t="s">
        <v>308</v>
      </c>
      <c r="G305" s="747"/>
      <c r="H305" s="749" t="s">
        <v>38</v>
      </c>
      <c r="I305" s="408" t="s">
        <v>440</v>
      </c>
      <c r="J305" s="750">
        <v>5310</v>
      </c>
      <c r="K305" s="95">
        <v>3</v>
      </c>
      <c r="L305" s="103"/>
      <c r="M305" s="103"/>
      <c r="N305" s="103">
        <f>+M305</f>
        <v>0</v>
      </c>
      <c r="O305" s="233">
        <v>3</v>
      </c>
      <c r="P305" s="233"/>
    </row>
    <row r="306" spans="1:16" ht="15" x14ac:dyDescent="0.3">
      <c r="A306" s="108">
        <v>616</v>
      </c>
      <c r="B306" s="244">
        <v>61</v>
      </c>
      <c r="C306" s="108">
        <v>616</v>
      </c>
      <c r="D306" s="512"/>
      <c r="E306" s="92">
        <v>1</v>
      </c>
      <c r="F306" s="93" t="s">
        <v>37</v>
      </c>
      <c r="G306" s="235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5">
        <f>+M306</f>
        <v>147.5</v>
      </c>
      <c r="O306" s="233">
        <v>2</v>
      </c>
      <c r="P306" s="233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8">
        <v>3</v>
      </c>
      <c r="L307" s="103"/>
      <c r="M307" s="103">
        <f>IF(K309=0,"N/A",+L309/12)</f>
        <v>147.5</v>
      </c>
      <c r="N307" s="103">
        <f>+M307</f>
        <v>147.5</v>
      </c>
      <c r="O307" s="233">
        <v>2</v>
      </c>
      <c r="P307" s="233">
        <v>2</v>
      </c>
    </row>
    <row r="308" spans="1:16" ht="15" x14ac:dyDescent="0.3">
      <c r="A308" s="108">
        <v>616</v>
      </c>
      <c r="B308" s="244">
        <v>61</v>
      </c>
      <c r="C308" s="108">
        <v>616</v>
      </c>
      <c r="D308" s="109"/>
      <c r="E308" s="92">
        <v>1</v>
      </c>
      <c r="F308" s="93" t="s">
        <v>682</v>
      </c>
      <c r="G308" s="581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3">
        <v>3</v>
      </c>
      <c r="P308" s="233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5" t="s">
        <v>37</v>
      </c>
      <c r="G309" s="92"/>
      <c r="H309" s="92" t="s">
        <v>38</v>
      </c>
      <c r="I309" s="92" t="s">
        <v>140</v>
      </c>
      <c r="J309" s="308">
        <v>5310</v>
      </c>
      <c r="K309" s="95">
        <v>3</v>
      </c>
      <c r="L309" s="103">
        <f>IF(K309=0,"N/A",+J310/K309)</f>
        <v>1770</v>
      </c>
      <c r="M309" s="103"/>
      <c r="N309" s="103"/>
      <c r="O309" s="233">
        <v>3</v>
      </c>
      <c r="P309" s="233"/>
    </row>
    <row r="310" spans="1:16" ht="15" x14ac:dyDescent="0.3">
      <c r="A310" s="108">
        <v>616</v>
      </c>
      <c r="B310" s="555">
        <v>61</v>
      </c>
      <c r="C310" s="108">
        <v>616</v>
      </c>
      <c r="D310" s="581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8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8">
        <v>2</v>
      </c>
      <c r="P310" s="188">
        <v>2</v>
      </c>
    </row>
    <row r="311" spans="1:16" ht="15" x14ac:dyDescent="0.3">
      <c r="A311" s="108">
        <v>616</v>
      </c>
      <c r="B311" s="555">
        <v>61</v>
      </c>
      <c r="C311" s="108">
        <v>616</v>
      </c>
      <c r="D311" s="93"/>
      <c r="E311" s="242">
        <v>1</v>
      </c>
      <c r="F311" s="87" t="s">
        <v>37</v>
      </c>
      <c r="G311" s="589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40">
        <f>IF(K313=0,"N/A",+L313/12)</f>
        <v>2228.2333333333331</v>
      </c>
      <c r="N311" s="340"/>
      <c r="O311" s="341">
        <v>2</v>
      </c>
      <c r="P311" s="341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9">
        <v>5</v>
      </c>
      <c r="L313" s="340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21">
        <v>616</v>
      </c>
      <c r="B314" s="85">
        <v>61</v>
      </c>
      <c r="C314" s="521">
        <v>616</v>
      </c>
      <c r="D314" s="751"/>
      <c r="E314" s="335">
        <v>8</v>
      </c>
      <c r="F314" s="752" t="s">
        <v>894</v>
      </c>
      <c r="G314" s="335"/>
      <c r="H314" s="641" t="s">
        <v>303</v>
      </c>
      <c r="I314" s="753" t="s">
        <v>903</v>
      </c>
      <c r="J314" s="754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3">
        <v>616</v>
      </c>
      <c r="B315" s="108">
        <v>61</v>
      </c>
      <c r="C315" s="623">
        <v>616</v>
      </c>
      <c r="D315" s="343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3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3">
        <v>616</v>
      </c>
      <c r="B316" s="108">
        <v>61</v>
      </c>
      <c r="C316" s="623">
        <v>616</v>
      </c>
      <c r="D316" s="343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3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3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3">
        <v>39324</v>
      </c>
      <c r="K317" s="95">
        <v>3</v>
      </c>
      <c r="L317" s="103"/>
      <c r="M317" s="103"/>
      <c r="N317" s="103"/>
      <c r="O317" s="233">
        <v>3</v>
      </c>
      <c r="P317" s="233"/>
    </row>
    <row r="318" spans="1:16" ht="15" x14ac:dyDescent="0.3">
      <c r="A318" s="108">
        <v>616</v>
      </c>
      <c r="B318" s="108">
        <v>61</v>
      </c>
      <c r="C318" s="108">
        <v>616</v>
      </c>
      <c r="D318" s="343"/>
      <c r="E318" s="92"/>
      <c r="F318" s="93" t="s">
        <v>739</v>
      </c>
      <c r="G318" s="92" t="s">
        <v>952</v>
      </c>
      <c r="H318" s="92"/>
      <c r="I318" s="92" t="s">
        <v>580</v>
      </c>
      <c r="J318" s="593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3">
        <v>2</v>
      </c>
      <c r="P318" s="233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3"/>
      <c r="E319" s="92">
        <v>1</v>
      </c>
      <c r="F319" s="93" t="s">
        <v>739</v>
      </c>
      <c r="G319" s="568"/>
      <c r="H319" s="92"/>
      <c r="I319" s="92" t="s">
        <v>580</v>
      </c>
      <c r="J319" s="593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8">
        <v>2</v>
      </c>
      <c r="P319" s="188">
        <v>5</v>
      </c>
    </row>
    <row r="320" spans="1:16" ht="15" x14ac:dyDescent="0.3">
      <c r="A320" s="244">
        <v>616</v>
      </c>
      <c r="B320" s="244">
        <v>61</v>
      </c>
      <c r="C320" s="244">
        <v>616</v>
      </c>
      <c r="D320" s="573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9"/>
      <c r="N320" s="709"/>
      <c r="O320" s="709"/>
      <c r="P320" s="709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3">
        <v>2</v>
      </c>
      <c r="P321" s="233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1"/>
      <c r="E322" s="374">
        <v>1</v>
      </c>
      <c r="F322" s="87" t="s">
        <v>308</v>
      </c>
      <c r="G322" s="261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3">
        <v>3</v>
      </c>
      <c r="P323" s="233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92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3">
        <v>3</v>
      </c>
      <c r="P324" s="233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5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8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9"/>
      <c r="B327" s="680"/>
      <c r="C327" s="679"/>
      <c r="D327" s="681"/>
      <c r="E327" s="682"/>
      <c r="F327" s="665" t="s">
        <v>1341</v>
      </c>
      <c r="G327" s="681"/>
      <c r="H327" s="682"/>
      <c r="I327" s="682"/>
      <c r="J327" s="673"/>
      <c r="K327" s="683"/>
      <c r="L327" s="664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6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1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70">
        <v>3043.84</v>
      </c>
      <c r="K329" s="171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70">
        <v>18000</v>
      </c>
      <c r="K330" s="171">
        <v>10</v>
      </c>
      <c r="L330" s="161">
        <f>IF(K330=0,"N/A",+J331/K330)</f>
        <v>523.16000000000008</v>
      </c>
      <c r="M330" s="160"/>
      <c r="N330" s="160"/>
      <c r="O330" s="529">
        <v>10</v>
      </c>
      <c r="P330" s="529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70">
        <v>5231.6000000000004</v>
      </c>
      <c r="K331" s="171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9">
        <v>7</v>
      </c>
      <c r="P331" s="529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70">
        <v>6960</v>
      </c>
      <c r="K332" s="171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9">
        <v>9</v>
      </c>
      <c r="P332" s="529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70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9">
        <v>5</v>
      </c>
      <c r="P333" s="529">
        <v>7</v>
      </c>
      <c r="Q333" s="15"/>
      <c r="R333" s="15"/>
    </row>
    <row r="334" spans="1:18" ht="15" x14ac:dyDescent="0.3">
      <c r="A334" s="168">
        <v>617</v>
      </c>
      <c r="B334" s="168">
        <v>61</v>
      </c>
      <c r="C334" s="168">
        <v>617</v>
      </c>
      <c r="D334" s="168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9">
        <v>5</v>
      </c>
      <c r="P334" s="529">
        <v>4</v>
      </c>
      <c r="Q334" s="15"/>
      <c r="R334" s="15"/>
    </row>
    <row r="335" spans="1:18" ht="15" x14ac:dyDescent="0.3">
      <c r="A335" s="168">
        <v>617</v>
      </c>
      <c r="B335" s="168">
        <v>61</v>
      </c>
      <c r="C335" s="168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11"/>
      <c r="N335" s="611"/>
      <c r="O335" s="755">
        <v>10</v>
      </c>
      <c r="P335" s="755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8">
        <v>617</v>
      </c>
      <c r="B337" s="168">
        <v>61</v>
      </c>
      <c r="C337" s="168">
        <v>617</v>
      </c>
      <c r="D337" s="168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602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602">
        <v>12760</v>
      </c>
      <c r="K338" s="173">
        <v>10</v>
      </c>
      <c r="L338" s="611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9">
        <v>617</v>
      </c>
      <c r="B339" s="559">
        <v>61</v>
      </c>
      <c r="C339" s="559">
        <v>617</v>
      </c>
      <c r="D339" s="165">
        <v>35484</v>
      </c>
      <c r="E339" s="165">
        <v>1</v>
      </c>
      <c r="F339" s="166" t="s">
        <v>585</v>
      </c>
      <c r="G339" s="165"/>
      <c r="H339" s="165"/>
      <c r="I339" s="165" t="s">
        <v>927</v>
      </c>
      <c r="J339" s="167">
        <v>8760</v>
      </c>
      <c r="K339" s="171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70">
        <v>8760</v>
      </c>
      <c r="K340" s="171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70">
        <v>7198</v>
      </c>
      <c r="K341" s="171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1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70">
        <v>6960</v>
      </c>
      <c r="K343" s="171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70">
        <v>4714.99</v>
      </c>
      <c r="K344" s="171">
        <v>10</v>
      </c>
      <c r="L344" s="161"/>
      <c r="M344" s="160"/>
      <c r="N344" s="160"/>
      <c r="O344" s="529">
        <v>10</v>
      </c>
      <c r="P344" s="529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70">
        <v>4714.99</v>
      </c>
      <c r="K345" s="171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9">
        <v>4</v>
      </c>
      <c r="P345" s="529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70">
        <v>4715.99</v>
      </c>
      <c r="K346" s="171">
        <v>10</v>
      </c>
      <c r="L346" s="161"/>
      <c r="M346" s="160"/>
      <c r="N346" s="160"/>
      <c r="O346" s="529">
        <v>10</v>
      </c>
      <c r="P346" s="529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70">
        <v>4714.99</v>
      </c>
      <c r="K347" s="154">
        <v>10</v>
      </c>
      <c r="L347" s="160"/>
      <c r="M347" s="160"/>
      <c r="N347" s="160"/>
      <c r="O347" s="529">
        <v>10</v>
      </c>
      <c r="P347" s="529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4" t="s">
        <v>83</v>
      </c>
      <c r="G348" s="159"/>
      <c r="H348" s="159" t="s">
        <v>19</v>
      </c>
      <c r="I348" s="168" t="s">
        <v>165</v>
      </c>
      <c r="J348" s="169">
        <v>3033.73</v>
      </c>
      <c r="K348" s="154">
        <v>10</v>
      </c>
      <c r="L348" s="160">
        <f>IF(K348=0,"N/A",+J349/K348)</f>
        <v>688.42499999999995</v>
      </c>
      <c r="M348" s="709"/>
      <c r="N348" s="709"/>
      <c r="O348" s="709"/>
      <c r="P348" s="709"/>
      <c r="Q348" s="15"/>
      <c r="R348" s="15"/>
    </row>
    <row r="349" spans="1:18" ht="15" x14ac:dyDescent="0.3">
      <c r="A349" s="151">
        <v>617</v>
      </c>
      <c r="B349" s="172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4">
        <v>6884.25</v>
      </c>
      <c r="K349" s="154">
        <v>10</v>
      </c>
      <c r="L349" s="160"/>
      <c r="M349" s="709"/>
      <c r="N349" s="709"/>
      <c r="O349" s="709"/>
      <c r="P349" s="709"/>
      <c r="Q349" s="15"/>
      <c r="R349" s="15"/>
    </row>
    <row r="350" spans="1:18" ht="15" x14ac:dyDescent="0.3">
      <c r="A350" s="168">
        <v>617</v>
      </c>
      <c r="B350" s="168">
        <v>61</v>
      </c>
      <c r="C350" s="168">
        <v>617</v>
      </c>
      <c r="D350" s="168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11"/>
      <c r="N350" s="711"/>
      <c r="O350" s="709"/>
      <c r="P350" s="709"/>
      <c r="Q350" s="15"/>
      <c r="R350" s="15"/>
    </row>
    <row r="351" spans="1:18" ht="15" x14ac:dyDescent="0.3">
      <c r="A351" s="559">
        <v>617</v>
      </c>
      <c r="B351" s="559">
        <v>61</v>
      </c>
      <c r="C351" s="559">
        <v>617</v>
      </c>
      <c r="D351" s="559"/>
      <c r="E351" s="165">
        <v>1</v>
      </c>
      <c r="F351" s="166" t="s">
        <v>85</v>
      </c>
      <c r="G351" s="165"/>
      <c r="H351" s="165" t="s">
        <v>19</v>
      </c>
      <c r="I351" s="165" t="s">
        <v>165</v>
      </c>
      <c r="J351" s="153">
        <v>1617.04</v>
      </c>
      <c r="K351" s="95">
        <v>10</v>
      </c>
      <c r="L351" s="101"/>
      <c r="M351" s="710"/>
      <c r="N351" s="710"/>
      <c r="O351" s="710"/>
      <c r="P351" s="710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4">
        <v>2664.81</v>
      </c>
      <c r="K352" s="456">
        <v>10</v>
      </c>
      <c r="L352" s="394"/>
      <c r="M352" s="710"/>
      <c r="N352" s="710"/>
      <c r="O352" s="710"/>
      <c r="P352" s="710"/>
      <c r="Q352" s="15"/>
      <c r="R352" s="15"/>
    </row>
    <row r="353" spans="1:18" ht="15.75" x14ac:dyDescent="0.3">
      <c r="A353" s="453">
        <v>617</v>
      </c>
      <c r="B353" s="453">
        <v>61</v>
      </c>
      <c r="C353" s="453">
        <v>617</v>
      </c>
      <c r="D353" s="467"/>
      <c r="E353" s="453">
        <v>1</v>
      </c>
      <c r="F353" s="391" t="s">
        <v>831</v>
      </c>
      <c r="G353" s="390"/>
      <c r="H353" s="390"/>
      <c r="I353" s="85" t="s">
        <v>1105</v>
      </c>
      <c r="J353" s="648">
        <v>800</v>
      </c>
      <c r="K353" s="130">
        <v>10</v>
      </c>
      <c r="L353" s="101"/>
      <c r="M353" s="710"/>
      <c r="N353" s="710"/>
      <c r="O353" s="710"/>
      <c r="P353" s="710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50">
        <v>1500</v>
      </c>
      <c r="K354" s="112">
        <v>10</v>
      </c>
      <c r="L354" s="101">
        <f t="shared" ref="L354:L363" si="5">IF(K354=0,"N/A",+J355/K354)</f>
        <v>139.69999999999999</v>
      </c>
      <c r="M354" s="710"/>
      <c r="N354" s="710"/>
      <c r="O354" s="710"/>
      <c r="P354" s="710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3">
        <v>1397</v>
      </c>
      <c r="K355" s="198">
        <v>10</v>
      </c>
      <c r="L355" s="101">
        <f t="shared" si="5"/>
        <v>3948.6210000000001</v>
      </c>
      <c r="M355" s="710"/>
      <c r="N355" s="710"/>
      <c r="O355" s="710"/>
      <c r="P355" s="710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4">
        <v>7710005544</v>
      </c>
      <c r="H356" s="85" t="s">
        <v>68</v>
      </c>
      <c r="I356" s="87" t="s">
        <v>450</v>
      </c>
      <c r="J356" s="604">
        <v>39486.21</v>
      </c>
      <c r="K356" s="194">
        <v>10</v>
      </c>
      <c r="L356" s="101">
        <f t="shared" si="5"/>
        <v>2830</v>
      </c>
      <c r="M356" s="710"/>
      <c r="N356" s="710"/>
      <c r="O356" s="710"/>
      <c r="P356" s="710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8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3">
        <v>28300</v>
      </c>
      <c r="K357" s="194">
        <v>10</v>
      </c>
      <c r="L357" s="101">
        <f t="shared" si="5"/>
        <v>1600</v>
      </c>
      <c r="M357" s="710"/>
      <c r="N357" s="710"/>
      <c r="O357" s="710"/>
      <c r="P357" s="710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8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3">
        <v>16000</v>
      </c>
      <c r="K358" s="194">
        <v>10</v>
      </c>
      <c r="L358" s="101">
        <f t="shared" si="5"/>
        <v>740</v>
      </c>
      <c r="M358" s="710"/>
      <c r="N358" s="710"/>
      <c r="O358" s="710"/>
      <c r="P358" s="710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8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8">
        <v>10</v>
      </c>
      <c r="L359" s="101">
        <f t="shared" si="5"/>
        <v>570</v>
      </c>
      <c r="M359" s="710"/>
      <c r="N359" s="710"/>
      <c r="O359" s="710"/>
      <c r="P359" s="710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81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4">
        <v>10</v>
      </c>
      <c r="L360" s="101">
        <f t="shared" si="5"/>
        <v>1655.232</v>
      </c>
      <c r="M360" s="710"/>
      <c r="N360" s="710"/>
      <c r="O360" s="710"/>
      <c r="P360" s="710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8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4">
        <v>10</v>
      </c>
      <c r="L361" s="101">
        <f t="shared" si="5"/>
        <v>811.37299999999993</v>
      </c>
      <c r="M361" s="710"/>
      <c r="N361" s="710"/>
      <c r="O361" s="710"/>
      <c r="P361" s="710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4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4" t="s">
        <v>18</v>
      </c>
      <c r="G363" s="108"/>
      <c r="H363" s="108" t="s">
        <v>528</v>
      </c>
      <c r="I363" s="85" t="s">
        <v>854</v>
      </c>
      <c r="J363" s="97">
        <v>3845.4</v>
      </c>
      <c r="K363" s="366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8">
        <v>8</v>
      </c>
      <c r="P363" s="188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5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8">
        <v>3</v>
      </c>
      <c r="P364" s="188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1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8">
        <v>3</v>
      </c>
      <c r="P365" s="188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30">
        <v>1</v>
      </c>
      <c r="F366" s="148" t="s">
        <v>1052</v>
      </c>
      <c r="G366" s="147"/>
      <c r="H366" s="147" t="s">
        <v>240</v>
      </c>
      <c r="I366" s="108" t="s">
        <v>930</v>
      </c>
      <c r="J366" s="170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8">
        <v>2</v>
      </c>
      <c r="P366" s="188">
        <v>6</v>
      </c>
      <c r="Q366" s="15"/>
      <c r="R366" s="15"/>
    </row>
    <row r="367" spans="1:18" ht="15" customHeight="1" x14ac:dyDescent="0.3">
      <c r="A367" s="236">
        <v>617</v>
      </c>
      <c r="B367" s="236">
        <v>61</v>
      </c>
      <c r="C367" s="236">
        <v>617</v>
      </c>
      <c r="D367" s="236"/>
      <c r="E367" s="236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8">
        <v>2</v>
      </c>
      <c r="P367" s="188">
        <v>6</v>
      </c>
      <c r="Q367" s="15"/>
      <c r="R367" s="15"/>
    </row>
    <row r="368" spans="1:18" ht="15" customHeight="1" x14ac:dyDescent="0.3">
      <c r="A368" s="245">
        <v>617</v>
      </c>
      <c r="B368" s="245">
        <v>61</v>
      </c>
      <c r="C368" s="245">
        <v>617</v>
      </c>
      <c r="D368" s="245"/>
      <c r="E368" s="245">
        <v>1</v>
      </c>
      <c r="F368" s="235" t="s">
        <v>779</v>
      </c>
      <c r="G368" s="92"/>
      <c r="H368" s="92"/>
      <c r="I368" s="108" t="s">
        <v>930</v>
      </c>
      <c r="J368" s="592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8">
        <v>2</v>
      </c>
      <c r="P368" s="188">
        <v>6</v>
      </c>
      <c r="Q368" s="15"/>
      <c r="R368" s="15"/>
    </row>
    <row r="369" spans="1:18" ht="15" customHeight="1" x14ac:dyDescent="0.3">
      <c r="A369" s="245">
        <v>617</v>
      </c>
      <c r="B369" s="245">
        <v>61</v>
      </c>
      <c r="C369" s="245">
        <v>617</v>
      </c>
      <c r="D369" s="245"/>
      <c r="E369" s="245">
        <v>1</v>
      </c>
      <c r="F369" s="235" t="s">
        <v>145</v>
      </c>
      <c r="G369" s="92"/>
      <c r="H369" s="92"/>
      <c r="I369" s="108" t="s">
        <v>930</v>
      </c>
      <c r="J369" s="592">
        <v>6720.01</v>
      </c>
      <c r="K369" s="194">
        <v>10</v>
      </c>
      <c r="L369" s="101">
        <f t="shared" si="7"/>
        <v>368.48099999999999</v>
      </c>
      <c r="M369" s="394">
        <f t="shared" si="6"/>
        <v>13.533333333333333</v>
      </c>
      <c r="N369" s="394"/>
      <c r="O369" s="461">
        <v>3</v>
      </c>
      <c r="P369" s="461">
        <v>2</v>
      </c>
      <c r="Q369" s="15"/>
      <c r="R369" s="15"/>
    </row>
    <row r="370" spans="1:18" ht="15" customHeight="1" x14ac:dyDescent="0.3">
      <c r="A370" s="92">
        <v>617</v>
      </c>
      <c r="B370" s="245">
        <v>61</v>
      </c>
      <c r="C370" s="92">
        <v>617</v>
      </c>
      <c r="D370" s="93"/>
      <c r="E370" s="242">
        <v>1</v>
      </c>
      <c r="F370" s="87" t="s">
        <v>55</v>
      </c>
      <c r="G370" s="228"/>
      <c r="H370" s="85" t="s">
        <v>24</v>
      </c>
      <c r="I370" s="85" t="s">
        <v>964</v>
      </c>
      <c r="J370" s="111">
        <v>3684.81</v>
      </c>
      <c r="K370" s="194">
        <v>10</v>
      </c>
      <c r="L370" s="101">
        <f t="shared" si="7"/>
        <v>657.96800000000007</v>
      </c>
      <c r="M370" s="394">
        <f t="shared" si="6"/>
        <v>31.69725</v>
      </c>
      <c r="N370" s="394"/>
      <c r="O370" s="461">
        <v>2</v>
      </c>
      <c r="P370" s="461">
        <v>10</v>
      </c>
      <c r="Q370" s="15"/>
      <c r="R370" s="15"/>
    </row>
    <row r="371" spans="1:18" ht="15" customHeight="1" x14ac:dyDescent="0.3">
      <c r="A371" s="92">
        <v>617</v>
      </c>
      <c r="B371" s="245">
        <v>61</v>
      </c>
      <c r="C371" s="92">
        <v>617</v>
      </c>
      <c r="D371" s="93"/>
      <c r="E371" s="242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4">
        <v>10</v>
      </c>
      <c r="L371" s="101">
        <f t="shared" si="7"/>
        <v>1017</v>
      </c>
      <c r="M371" s="394">
        <f t="shared" si="6"/>
        <v>66.666666666666671</v>
      </c>
      <c r="N371" s="394"/>
      <c r="O371" s="461">
        <v>4</v>
      </c>
      <c r="P371" s="461"/>
      <c r="Q371" s="15"/>
      <c r="R371" s="15"/>
    </row>
    <row r="372" spans="1:18" ht="15" customHeight="1" x14ac:dyDescent="0.3">
      <c r="A372" s="92">
        <v>617</v>
      </c>
      <c r="B372" s="245">
        <v>61</v>
      </c>
      <c r="C372" s="92">
        <v>617</v>
      </c>
      <c r="D372" s="93"/>
      <c r="E372" s="242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6">
        <v>10</v>
      </c>
      <c r="L372" s="394">
        <f t="shared" si="7"/>
        <v>162.4</v>
      </c>
      <c r="M372" s="394"/>
      <c r="N372" s="394"/>
      <c r="O372" s="461">
        <v>10</v>
      </c>
      <c r="P372" s="461"/>
      <c r="Q372" s="15"/>
      <c r="R372" s="15"/>
    </row>
    <row r="373" spans="1:18" ht="15" customHeight="1" x14ac:dyDescent="0.25">
      <c r="A373" s="454">
        <v>617</v>
      </c>
      <c r="B373" s="454">
        <v>61</v>
      </c>
      <c r="C373" s="454">
        <v>617</v>
      </c>
      <c r="D373" s="454"/>
      <c r="E373" s="454">
        <v>1</v>
      </c>
      <c r="F373" s="578" t="s">
        <v>184</v>
      </c>
      <c r="G373" s="580"/>
      <c r="H373" s="580"/>
      <c r="I373" s="390" t="s">
        <v>181</v>
      </c>
      <c r="J373" s="600">
        <v>1624</v>
      </c>
      <c r="K373" s="456">
        <v>10</v>
      </c>
      <c r="L373" s="457">
        <f t="shared" si="7"/>
        <v>380.36700000000002</v>
      </c>
      <c r="M373" s="457">
        <f>IF(K376=0,"N/A",+L376/12)</f>
        <v>28.178333333333331</v>
      </c>
      <c r="N373" s="457"/>
      <c r="O373" s="614">
        <v>10</v>
      </c>
      <c r="P373" s="614"/>
      <c r="Q373" s="15"/>
      <c r="R373" s="15"/>
    </row>
    <row r="374" spans="1:18" ht="15.75" x14ac:dyDescent="0.3">
      <c r="A374" s="454">
        <v>617</v>
      </c>
      <c r="B374" s="454">
        <v>61</v>
      </c>
      <c r="C374" s="454">
        <v>617</v>
      </c>
      <c r="D374" s="454"/>
      <c r="E374" s="454">
        <v>1</v>
      </c>
      <c r="F374" s="516" t="s">
        <v>55</v>
      </c>
      <c r="G374" s="517"/>
      <c r="H374" s="517" t="s">
        <v>24</v>
      </c>
      <c r="I374" s="390" t="s">
        <v>181</v>
      </c>
      <c r="J374" s="455">
        <v>3803.67</v>
      </c>
      <c r="K374" s="456">
        <v>10</v>
      </c>
      <c r="L374" s="457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3">
        <v>3</v>
      </c>
      <c r="P374" s="657">
        <v>6</v>
      </c>
      <c r="Q374" s="15"/>
      <c r="R374" s="15"/>
    </row>
    <row r="375" spans="1:18" ht="15" customHeight="1" x14ac:dyDescent="0.25">
      <c r="A375" s="454">
        <v>617</v>
      </c>
      <c r="B375" s="454">
        <v>61</v>
      </c>
      <c r="C375" s="454">
        <v>617</v>
      </c>
      <c r="D375" s="454"/>
      <c r="E375" s="454">
        <v>1</v>
      </c>
      <c r="F375" s="516" t="s">
        <v>705</v>
      </c>
      <c r="G375" s="517"/>
      <c r="H375" s="517"/>
      <c r="I375" s="390" t="s">
        <v>181</v>
      </c>
      <c r="J375" s="455">
        <v>8000</v>
      </c>
      <c r="K375" s="456">
        <v>10</v>
      </c>
      <c r="L375" s="457"/>
      <c r="M375" s="457"/>
      <c r="N375" s="457"/>
      <c r="O375" s="614">
        <v>5</v>
      </c>
      <c r="P375" s="614"/>
      <c r="Q375" s="15"/>
      <c r="R375" s="15"/>
    </row>
    <row r="376" spans="1:18" ht="15" x14ac:dyDescent="0.25">
      <c r="A376" s="454">
        <v>617</v>
      </c>
      <c r="B376" s="454">
        <v>61</v>
      </c>
      <c r="C376" s="454">
        <v>617</v>
      </c>
      <c r="D376" s="454"/>
      <c r="E376" s="454">
        <v>2</v>
      </c>
      <c r="F376" s="516" t="s">
        <v>85</v>
      </c>
      <c r="G376" s="517"/>
      <c r="H376" s="517" t="s">
        <v>19</v>
      </c>
      <c r="I376" s="390" t="s">
        <v>181</v>
      </c>
      <c r="J376" s="455">
        <v>500</v>
      </c>
      <c r="K376" s="456">
        <v>10</v>
      </c>
      <c r="L376" s="457">
        <f>IF(K376=0,"N/A",+J377/K376)</f>
        <v>338.14</v>
      </c>
      <c r="M376" s="457">
        <f>IF(K379=0,"N/A",+L379/12)</f>
        <v>108.33333333333333</v>
      </c>
      <c r="N376" s="457"/>
      <c r="O376" s="614">
        <v>5</v>
      </c>
      <c r="P376" s="614">
        <v>8</v>
      </c>
      <c r="Q376" s="15"/>
      <c r="R376" s="15"/>
    </row>
    <row r="377" spans="1:18" ht="15" customHeight="1" x14ac:dyDescent="0.3">
      <c r="A377" s="454">
        <v>617</v>
      </c>
      <c r="B377" s="454">
        <v>61</v>
      </c>
      <c r="C377" s="454">
        <v>617</v>
      </c>
      <c r="D377" s="567"/>
      <c r="E377" s="454">
        <v>1</v>
      </c>
      <c r="F377" s="516" t="s">
        <v>55</v>
      </c>
      <c r="G377" s="517"/>
      <c r="H377" s="517" t="s">
        <v>24</v>
      </c>
      <c r="I377" s="390" t="s">
        <v>181</v>
      </c>
      <c r="J377" s="455">
        <v>3381.4</v>
      </c>
      <c r="K377" s="95">
        <v>10</v>
      </c>
      <c r="L377" s="103">
        <f>IF(K377=0,"N/A",+J378/K377)</f>
        <v>475.6</v>
      </c>
      <c r="M377" s="457"/>
      <c r="N377" s="457"/>
      <c r="O377" s="614">
        <v>10</v>
      </c>
      <c r="P377" s="614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90" t="s">
        <v>181</v>
      </c>
      <c r="J378" s="94">
        <v>4756</v>
      </c>
      <c r="K378" s="456">
        <v>5</v>
      </c>
      <c r="L378" s="457"/>
      <c r="M378" s="457">
        <f>IF(K381=0,"N/A",+L381/12)</f>
        <v>344.16666666666669</v>
      </c>
      <c r="N378" s="457"/>
      <c r="O378" s="614">
        <v>2</v>
      </c>
      <c r="P378" s="614">
        <v>3</v>
      </c>
      <c r="Q378" s="15"/>
      <c r="R378" s="15"/>
    </row>
    <row r="379" spans="1:18" ht="15" customHeight="1" x14ac:dyDescent="0.3">
      <c r="A379" s="454">
        <v>617</v>
      </c>
      <c r="B379" s="454">
        <v>61</v>
      </c>
      <c r="C379" s="454">
        <v>617</v>
      </c>
      <c r="D379" s="454"/>
      <c r="E379" s="454">
        <v>1</v>
      </c>
      <c r="F379" s="516" t="s">
        <v>93</v>
      </c>
      <c r="G379" s="517" t="s">
        <v>186</v>
      </c>
      <c r="H379" s="517" t="s">
        <v>42</v>
      </c>
      <c r="I379" s="390" t="s">
        <v>183</v>
      </c>
      <c r="J379" s="455">
        <v>3259.99</v>
      </c>
      <c r="K379" s="95">
        <v>10</v>
      </c>
      <c r="L379" s="457">
        <f>IF(K379=0,"N/A",+J380/K379)</f>
        <v>1300</v>
      </c>
      <c r="M379" s="457">
        <f>IF(K382=0,"N/A",+L382/12)</f>
        <v>75</v>
      </c>
      <c r="N379" s="457">
        <f>+M368+M369+M371+M376+M377+M378+M379</f>
        <v>692.45</v>
      </c>
      <c r="O379" s="614">
        <v>6</v>
      </c>
      <c r="P379" s="614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81"/>
      <c r="E380" s="92">
        <v>1</v>
      </c>
      <c r="F380" s="235" t="s">
        <v>540</v>
      </c>
      <c r="G380" s="517"/>
      <c r="H380" s="517"/>
      <c r="I380" s="390" t="s">
        <v>183</v>
      </c>
      <c r="J380" s="592">
        <v>13000</v>
      </c>
      <c r="K380" s="456">
        <v>10</v>
      </c>
      <c r="L380" s="457"/>
      <c r="M380" s="394">
        <f>IF(K383=0,"N/A",+L383/12)</f>
        <v>73.194444444444443</v>
      </c>
      <c r="N380" s="394">
        <f>+M377+M380</f>
        <v>73.194444444444443</v>
      </c>
      <c r="O380" s="461">
        <v>1</v>
      </c>
      <c r="P380" s="461">
        <v>9</v>
      </c>
      <c r="Q380" s="15"/>
      <c r="R380" s="15"/>
    </row>
    <row r="381" spans="1:18" ht="15" customHeight="1" x14ac:dyDescent="0.25">
      <c r="A381" s="563">
        <v>617</v>
      </c>
      <c r="B381" s="566">
        <v>61</v>
      </c>
      <c r="C381" s="563">
        <v>617</v>
      </c>
      <c r="D381" s="454"/>
      <c r="E381" s="454">
        <v>1</v>
      </c>
      <c r="F381" s="516" t="s">
        <v>85</v>
      </c>
      <c r="G381" s="517"/>
      <c r="H381" s="517"/>
      <c r="I381" s="390" t="s">
        <v>183</v>
      </c>
      <c r="J381" s="455">
        <v>3024</v>
      </c>
      <c r="K381" s="564">
        <v>3</v>
      </c>
      <c r="L381" s="457">
        <f>IF(K381=0,"N/A",+J382/K381)</f>
        <v>4130</v>
      </c>
      <c r="M381" s="394"/>
      <c r="N381" s="394"/>
      <c r="O381" s="461">
        <v>3</v>
      </c>
      <c r="P381" s="461"/>
      <c r="Q381" s="15"/>
      <c r="R381" s="15"/>
    </row>
    <row r="382" spans="1:18" ht="15" customHeight="1" x14ac:dyDescent="0.25">
      <c r="A382" s="454">
        <v>617</v>
      </c>
      <c r="B382" s="454">
        <v>61</v>
      </c>
      <c r="C382" s="454">
        <v>617</v>
      </c>
      <c r="D382" s="574"/>
      <c r="E382" s="454">
        <v>1</v>
      </c>
      <c r="F382" s="515" t="s">
        <v>912</v>
      </c>
      <c r="G382" s="517"/>
      <c r="H382" s="517" t="s">
        <v>118</v>
      </c>
      <c r="I382" s="460" t="s">
        <v>188</v>
      </c>
      <c r="J382" s="756">
        <v>12390</v>
      </c>
      <c r="K382" s="456">
        <v>10</v>
      </c>
      <c r="L382" s="457">
        <f>IF(K382=0,"N/A",+J383/K382)</f>
        <v>900</v>
      </c>
      <c r="M382" s="394">
        <f>IF(K385=0,"N/A",+L385/12)</f>
        <v>109.73599999999999</v>
      </c>
      <c r="N382" s="394"/>
      <c r="O382" s="461">
        <v>10</v>
      </c>
      <c r="P382" s="461"/>
      <c r="Q382" s="15"/>
      <c r="R382" s="15"/>
    </row>
    <row r="383" spans="1:18" ht="15" customHeight="1" x14ac:dyDescent="0.25">
      <c r="A383" s="454">
        <v>617</v>
      </c>
      <c r="B383" s="454">
        <v>61</v>
      </c>
      <c r="C383" s="454">
        <v>617</v>
      </c>
      <c r="D383" s="454"/>
      <c r="E383" s="454">
        <v>1</v>
      </c>
      <c r="F383" s="516" t="s">
        <v>444</v>
      </c>
      <c r="G383" s="640"/>
      <c r="H383" s="640" t="s">
        <v>129</v>
      </c>
      <c r="I383" s="390" t="s">
        <v>188</v>
      </c>
      <c r="J383" s="455">
        <v>9000</v>
      </c>
      <c r="K383" s="393">
        <v>3</v>
      </c>
      <c r="L383" s="394">
        <f>IF(K383=0,"N/A",+J384/K383)</f>
        <v>878.33333333333337</v>
      </c>
      <c r="M383" s="394"/>
      <c r="N383" s="394"/>
      <c r="O383" s="461"/>
      <c r="P383" s="461"/>
      <c r="Q383" s="15"/>
      <c r="R383" s="15"/>
    </row>
    <row r="384" spans="1:18" ht="15" customHeight="1" x14ac:dyDescent="0.25">
      <c r="A384" s="453">
        <v>617</v>
      </c>
      <c r="B384" s="454">
        <v>61</v>
      </c>
      <c r="C384" s="453">
        <v>617</v>
      </c>
      <c r="D384" s="466"/>
      <c r="E384" s="453">
        <v>1</v>
      </c>
      <c r="F384" s="391" t="s">
        <v>30</v>
      </c>
      <c r="G384" s="390"/>
      <c r="H384" s="390" t="s">
        <v>134</v>
      </c>
      <c r="I384" s="390" t="s">
        <v>188</v>
      </c>
      <c r="J384" s="392">
        <v>2635</v>
      </c>
      <c r="K384" s="393">
        <v>3</v>
      </c>
      <c r="L384" s="394"/>
      <c r="M384" s="394">
        <f>IF(K387=0,"N/A",+L387/12)</f>
        <v>12.5</v>
      </c>
      <c r="N384" s="394"/>
      <c r="O384" s="461">
        <v>7</v>
      </c>
      <c r="P384" s="461">
        <v>8</v>
      </c>
      <c r="Q384" s="15"/>
      <c r="R384" s="15"/>
    </row>
    <row r="385" spans="1:18" ht="15" customHeight="1" x14ac:dyDescent="0.3">
      <c r="A385" s="453">
        <v>617</v>
      </c>
      <c r="B385" s="454">
        <v>61</v>
      </c>
      <c r="C385" s="453">
        <v>617</v>
      </c>
      <c r="D385" s="453"/>
      <c r="E385" s="453">
        <v>1</v>
      </c>
      <c r="F385" s="391" t="s">
        <v>37</v>
      </c>
      <c r="G385" s="390" t="s">
        <v>986</v>
      </c>
      <c r="H385" s="390" t="s">
        <v>129</v>
      </c>
      <c r="I385" s="390" t="s">
        <v>188</v>
      </c>
      <c r="J385" s="392">
        <v>8000</v>
      </c>
      <c r="K385" s="393">
        <v>10</v>
      </c>
      <c r="L385" s="394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3">
        <v>617</v>
      </c>
      <c r="B386" s="454">
        <v>61</v>
      </c>
      <c r="C386" s="453">
        <v>617</v>
      </c>
      <c r="D386" s="453"/>
      <c r="E386" s="453">
        <v>1</v>
      </c>
      <c r="F386" s="391" t="s">
        <v>827</v>
      </c>
      <c r="G386" s="390"/>
      <c r="H386" s="390" t="s">
        <v>189</v>
      </c>
      <c r="I386" s="390" t="s">
        <v>188</v>
      </c>
      <c r="J386" s="392">
        <v>13168.32</v>
      </c>
      <c r="K386" s="393"/>
      <c r="L386" s="394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3">
        <v>617</v>
      </c>
      <c r="B387" s="454">
        <v>61</v>
      </c>
      <c r="C387" s="453">
        <v>617</v>
      </c>
      <c r="D387" s="453"/>
      <c r="E387" s="453">
        <v>1</v>
      </c>
      <c r="F387" s="391" t="s">
        <v>85</v>
      </c>
      <c r="G387" s="390"/>
      <c r="H387" s="390" t="s">
        <v>19</v>
      </c>
      <c r="I387" s="390" t="s">
        <v>188</v>
      </c>
      <c r="J387" s="392">
        <v>1617.04</v>
      </c>
      <c r="K387" s="393">
        <v>10</v>
      </c>
      <c r="L387" s="394">
        <f>IF(K387=0,"N/A",+J388/K387)</f>
        <v>150</v>
      </c>
      <c r="M387" s="613">
        <f>IF(K390=0,"N/A",+L390/12)</f>
        <v>25.365333333333336</v>
      </c>
      <c r="N387" s="613"/>
      <c r="O387" s="618">
        <v>9</v>
      </c>
      <c r="P387" s="618">
        <v>5</v>
      </c>
      <c r="Q387" s="15"/>
      <c r="R387" s="15"/>
    </row>
    <row r="388" spans="1:18" ht="15.75" x14ac:dyDescent="0.3">
      <c r="A388" s="453">
        <v>617</v>
      </c>
      <c r="B388" s="454">
        <v>61</v>
      </c>
      <c r="C388" s="453">
        <v>617</v>
      </c>
      <c r="D388" s="453"/>
      <c r="E388" s="453">
        <v>1</v>
      </c>
      <c r="F388" s="391" t="s">
        <v>191</v>
      </c>
      <c r="G388" s="390"/>
      <c r="H388" s="390" t="s">
        <v>19</v>
      </c>
      <c r="I388" s="390" t="s">
        <v>188</v>
      </c>
      <c r="J388" s="392">
        <v>1500</v>
      </c>
      <c r="K388" s="112">
        <v>3</v>
      </c>
      <c r="L388" s="101"/>
      <c r="M388" s="394">
        <f>IF(K391=0,"N/A",+L391/12)</f>
        <v>26.950666666666667</v>
      </c>
      <c r="N388" s="394"/>
      <c r="O388" s="461">
        <v>4</v>
      </c>
      <c r="P388" s="461">
        <v>10</v>
      </c>
      <c r="Q388" s="15"/>
      <c r="R388" s="15"/>
    </row>
    <row r="389" spans="1:18" ht="15.75" x14ac:dyDescent="0.3">
      <c r="A389" s="453">
        <v>617</v>
      </c>
      <c r="B389" s="453">
        <v>61</v>
      </c>
      <c r="C389" s="453">
        <v>617</v>
      </c>
      <c r="D389" s="453"/>
      <c r="E389" s="453">
        <v>1</v>
      </c>
      <c r="F389" s="391" t="s">
        <v>185</v>
      </c>
      <c r="G389" s="85" t="s">
        <v>1006</v>
      </c>
      <c r="H389" s="85"/>
      <c r="I389" s="390" t="s">
        <v>830</v>
      </c>
      <c r="J389" s="392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8">
        <v>8</v>
      </c>
      <c r="P389" s="188">
        <v>9</v>
      </c>
      <c r="Q389" s="15"/>
      <c r="R389" s="15"/>
    </row>
    <row r="390" spans="1:18" ht="15.75" customHeight="1" x14ac:dyDescent="0.25">
      <c r="A390" s="453">
        <v>617</v>
      </c>
      <c r="B390" s="453">
        <v>61</v>
      </c>
      <c r="C390" s="453">
        <v>617</v>
      </c>
      <c r="D390" s="453"/>
      <c r="E390" s="453">
        <v>1</v>
      </c>
      <c r="F390" s="459" t="s">
        <v>177</v>
      </c>
      <c r="G390" s="390"/>
      <c r="H390" s="390"/>
      <c r="I390" s="390" t="s">
        <v>830</v>
      </c>
      <c r="J390" s="392">
        <v>6500</v>
      </c>
      <c r="K390" s="652">
        <v>10</v>
      </c>
      <c r="L390" s="394">
        <f>IF(K390=0,"N/A",+J391/K390)</f>
        <v>304.38400000000001</v>
      </c>
      <c r="M390" s="394">
        <f>IF(K393=0,"N/A",+L393/12)</f>
        <v>27.066666666666666</v>
      </c>
      <c r="N390" s="394"/>
      <c r="O390" s="461">
        <v>8</v>
      </c>
      <c r="P390" s="461">
        <v>10</v>
      </c>
      <c r="Q390" s="15"/>
      <c r="R390" s="15"/>
    </row>
    <row r="391" spans="1:18" ht="15" customHeight="1" x14ac:dyDescent="0.3">
      <c r="A391" s="525">
        <v>617</v>
      </c>
      <c r="B391" s="525">
        <v>61</v>
      </c>
      <c r="C391" s="525">
        <v>617</v>
      </c>
      <c r="D391" s="525"/>
      <c r="E391" s="525">
        <v>1</v>
      </c>
      <c r="F391" s="307" t="s">
        <v>96</v>
      </c>
      <c r="G391" s="634" t="s">
        <v>828</v>
      </c>
      <c r="H391" s="634" t="s">
        <v>829</v>
      </c>
      <c r="I391" s="390" t="s">
        <v>830</v>
      </c>
      <c r="J391" s="107">
        <v>3043.84</v>
      </c>
      <c r="K391" s="393">
        <v>5</v>
      </c>
      <c r="L391" s="394">
        <f>IF(K391=0,"N/A",+J392/K391)</f>
        <v>323.40800000000002</v>
      </c>
      <c r="M391" s="394">
        <f>IF(K394=0,"N/A",+L394/12)</f>
        <v>13.475333333333333</v>
      </c>
      <c r="N391" s="394"/>
      <c r="O391" s="461">
        <v>5</v>
      </c>
      <c r="P391" s="461">
        <v>9</v>
      </c>
      <c r="Q391" s="15"/>
      <c r="R391" s="15"/>
    </row>
    <row r="392" spans="1:18" ht="15" customHeight="1" x14ac:dyDescent="0.3">
      <c r="A392" s="453">
        <v>617</v>
      </c>
      <c r="B392" s="453">
        <v>61</v>
      </c>
      <c r="C392" s="453">
        <v>617</v>
      </c>
      <c r="D392" s="467"/>
      <c r="E392" s="453">
        <v>1</v>
      </c>
      <c r="F392" s="391" t="s">
        <v>190</v>
      </c>
      <c r="G392" s="87"/>
      <c r="H392" s="85" t="s">
        <v>19</v>
      </c>
      <c r="I392" s="390" t="s">
        <v>830</v>
      </c>
      <c r="J392" s="392">
        <v>1617.04</v>
      </c>
      <c r="K392" s="112">
        <v>10</v>
      </c>
      <c r="L392" s="101">
        <f>IF(K392=0,"N/A",+J393/K392)</f>
        <v>813.351</v>
      </c>
      <c r="M392" s="394"/>
      <c r="N392" s="394"/>
      <c r="O392" s="461">
        <v>10</v>
      </c>
      <c r="P392" s="461"/>
      <c r="Q392" s="15"/>
      <c r="R392" s="15"/>
    </row>
    <row r="393" spans="1:18" ht="15" customHeight="1" x14ac:dyDescent="0.25">
      <c r="A393" s="453">
        <v>617</v>
      </c>
      <c r="B393" s="453">
        <v>61</v>
      </c>
      <c r="C393" s="453">
        <v>617</v>
      </c>
      <c r="D393" s="466"/>
      <c r="E393" s="453">
        <v>1</v>
      </c>
      <c r="F393" s="391" t="s">
        <v>25</v>
      </c>
      <c r="G393" s="390"/>
      <c r="H393" s="390" t="s">
        <v>19</v>
      </c>
      <c r="I393" s="390" t="s">
        <v>187</v>
      </c>
      <c r="J393" s="392">
        <v>8133.51</v>
      </c>
      <c r="K393" s="456">
        <v>10</v>
      </c>
      <c r="L393" s="394">
        <f>IF(K393=0,"N/A",+J394/K393)</f>
        <v>324.8</v>
      </c>
      <c r="M393" s="394">
        <f>IF(K396=0,"N/A",+L396/12)</f>
        <v>27.066666666666666</v>
      </c>
      <c r="N393" s="394">
        <f>+M377+M379+M387+M388+M389+M390+M391+M393+M354</f>
        <v>262.70391666666671</v>
      </c>
      <c r="O393" s="461">
        <v>10</v>
      </c>
      <c r="P393" s="461"/>
      <c r="Q393" s="15"/>
      <c r="R393" s="15"/>
    </row>
    <row r="394" spans="1:18" ht="15" customHeight="1" x14ac:dyDescent="0.25">
      <c r="A394" s="507">
        <v>617</v>
      </c>
      <c r="B394" s="453">
        <v>61</v>
      </c>
      <c r="C394" s="507">
        <v>617</v>
      </c>
      <c r="D394" s="454"/>
      <c r="E394" s="454">
        <v>2</v>
      </c>
      <c r="F394" s="516" t="s">
        <v>25</v>
      </c>
      <c r="G394" s="585"/>
      <c r="H394" s="517" t="s">
        <v>523</v>
      </c>
      <c r="I394" s="390" t="s">
        <v>187</v>
      </c>
      <c r="J394" s="455">
        <v>3248</v>
      </c>
      <c r="K394" s="393">
        <v>10</v>
      </c>
      <c r="L394" s="394">
        <f>IF(K394=0,"N/A",+J395/K394)</f>
        <v>161.70400000000001</v>
      </c>
      <c r="M394" s="394"/>
      <c r="N394" s="394"/>
      <c r="O394" s="461">
        <v>10</v>
      </c>
      <c r="P394" s="461"/>
      <c r="Q394" s="15"/>
      <c r="R394" s="15"/>
    </row>
    <row r="395" spans="1:18" ht="15" customHeight="1" x14ac:dyDescent="0.25">
      <c r="A395" s="453">
        <v>617</v>
      </c>
      <c r="B395" s="453">
        <v>61</v>
      </c>
      <c r="C395" s="453">
        <v>617</v>
      </c>
      <c r="D395" s="453"/>
      <c r="E395" s="453">
        <v>1</v>
      </c>
      <c r="F395" s="391" t="s">
        <v>25</v>
      </c>
      <c r="G395" s="390"/>
      <c r="H395" s="390" t="s">
        <v>19</v>
      </c>
      <c r="I395" s="390" t="s">
        <v>187</v>
      </c>
      <c r="J395" s="392">
        <v>1617.04</v>
      </c>
      <c r="K395" s="456">
        <v>10</v>
      </c>
      <c r="L395" s="394"/>
      <c r="M395" s="394"/>
      <c r="N395" s="394"/>
      <c r="O395" s="461"/>
      <c r="P395" s="461"/>
      <c r="Q395" s="15"/>
      <c r="R395" s="15"/>
    </row>
    <row r="396" spans="1:18" ht="15" customHeight="1" x14ac:dyDescent="0.25">
      <c r="A396" s="621">
        <v>617</v>
      </c>
      <c r="B396" s="621">
        <v>61</v>
      </c>
      <c r="C396" s="621">
        <v>617</v>
      </c>
      <c r="D396" s="621"/>
      <c r="E396" s="454">
        <v>2</v>
      </c>
      <c r="F396" s="516" t="s">
        <v>25</v>
      </c>
      <c r="G396" s="517"/>
      <c r="H396" s="517" t="s">
        <v>26</v>
      </c>
      <c r="I396" s="390" t="s">
        <v>187</v>
      </c>
      <c r="J396" s="455">
        <v>8133.51</v>
      </c>
      <c r="K396" s="393">
        <v>10</v>
      </c>
      <c r="L396" s="394">
        <f>IF(K396=0,"N/A",+J397/K396)</f>
        <v>324.8</v>
      </c>
      <c r="M396" s="710"/>
      <c r="N396" s="710"/>
      <c r="O396" s="710"/>
      <c r="P396" s="710"/>
      <c r="Q396" s="15"/>
      <c r="R396" s="15"/>
    </row>
    <row r="397" spans="1:18" ht="15" customHeight="1" x14ac:dyDescent="0.25">
      <c r="A397" s="453">
        <v>617</v>
      </c>
      <c r="B397" s="453">
        <v>61</v>
      </c>
      <c r="C397" s="453">
        <v>617</v>
      </c>
      <c r="D397" s="390"/>
      <c r="E397" s="390">
        <v>2</v>
      </c>
      <c r="F397" s="391" t="s">
        <v>25</v>
      </c>
      <c r="G397" s="390"/>
      <c r="H397" s="390"/>
      <c r="I397" s="390" t="s">
        <v>187</v>
      </c>
      <c r="J397" s="392">
        <v>3248</v>
      </c>
      <c r="K397" s="393">
        <v>10</v>
      </c>
      <c r="L397" s="394"/>
      <c r="M397" s="710"/>
      <c r="N397" s="710"/>
      <c r="O397" s="710"/>
      <c r="P397" s="710"/>
      <c r="Q397" s="15"/>
      <c r="R397" s="15"/>
    </row>
    <row r="398" spans="1:18" ht="15" customHeight="1" x14ac:dyDescent="0.25">
      <c r="A398" s="453">
        <v>617</v>
      </c>
      <c r="B398" s="453">
        <v>61</v>
      </c>
      <c r="C398" s="453">
        <v>617</v>
      </c>
      <c r="D398" s="390"/>
      <c r="E398" s="390">
        <v>1</v>
      </c>
      <c r="F398" s="391" t="s">
        <v>25</v>
      </c>
      <c r="G398" s="390"/>
      <c r="H398" s="390" t="s">
        <v>26</v>
      </c>
      <c r="I398" s="390" t="s">
        <v>187</v>
      </c>
      <c r="J398" s="392">
        <v>6049.11</v>
      </c>
      <c r="K398" s="393">
        <v>10</v>
      </c>
      <c r="L398" s="394"/>
      <c r="M398" s="710"/>
      <c r="N398" s="710"/>
      <c r="O398" s="710"/>
      <c r="P398" s="710"/>
      <c r="Q398" s="15"/>
      <c r="R398" s="15"/>
    </row>
    <row r="399" spans="1:18" ht="15" x14ac:dyDescent="0.25">
      <c r="A399" s="453">
        <v>617</v>
      </c>
      <c r="B399" s="453">
        <v>61</v>
      </c>
      <c r="C399" s="453">
        <v>617</v>
      </c>
      <c r="D399" s="390"/>
      <c r="E399" s="390">
        <v>2</v>
      </c>
      <c r="F399" s="391" t="s">
        <v>25</v>
      </c>
      <c r="G399" s="390"/>
      <c r="H399" s="390"/>
      <c r="I399" s="390" t="s">
        <v>187</v>
      </c>
      <c r="J399" s="392">
        <v>3248</v>
      </c>
      <c r="K399" s="414">
        <v>10</v>
      </c>
      <c r="L399" s="410">
        <f>IF(K399=0,"N/A",+J400/K399)</f>
        <v>104.4</v>
      </c>
      <c r="M399" s="710"/>
      <c r="N399" s="710"/>
      <c r="O399" s="710"/>
      <c r="P399" s="710"/>
      <c r="Q399" s="15"/>
      <c r="R399" s="15"/>
    </row>
    <row r="400" spans="1:18" ht="15" x14ac:dyDescent="0.3">
      <c r="A400" s="408">
        <v>617</v>
      </c>
      <c r="B400" s="408">
        <v>61</v>
      </c>
      <c r="C400" s="408">
        <v>617</v>
      </c>
      <c r="D400" s="416"/>
      <c r="E400" s="408">
        <v>1</v>
      </c>
      <c r="F400" s="716" t="s">
        <v>55</v>
      </c>
      <c r="G400" s="416"/>
      <c r="H400" s="408" t="s">
        <v>853</v>
      </c>
      <c r="I400" s="408" t="s">
        <v>440</v>
      </c>
      <c r="J400" s="717">
        <v>1044</v>
      </c>
      <c r="K400" s="414">
        <v>10</v>
      </c>
      <c r="L400" s="410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8">
        <v>617</v>
      </c>
      <c r="B401" s="408">
        <v>61</v>
      </c>
      <c r="C401" s="408">
        <v>617</v>
      </c>
      <c r="D401" s="408"/>
      <c r="E401" s="408">
        <v>1</v>
      </c>
      <c r="F401" s="716" t="s">
        <v>158</v>
      </c>
      <c r="G401" s="427"/>
      <c r="H401" s="408"/>
      <c r="I401" s="408" t="s">
        <v>440</v>
      </c>
      <c r="J401" s="717">
        <v>3750</v>
      </c>
      <c r="K401" s="608">
        <v>10</v>
      </c>
      <c r="L401" s="410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22">
        <v>617</v>
      </c>
      <c r="B402" s="622">
        <v>61</v>
      </c>
      <c r="C402" s="622">
        <v>617</v>
      </c>
      <c r="D402" s="626"/>
      <c r="E402" s="622">
        <v>1</v>
      </c>
      <c r="F402" s="626" t="s">
        <v>18</v>
      </c>
      <c r="G402" s="626"/>
      <c r="H402" s="622" t="s">
        <v>19</v>
      </c>
      <c r="I402" s="622" t="s">
        <v>440</v>
      </c>
      <c r="J402" s="645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6">
        <v>617</v>
      </c>
      <c r="B403" s="236">
        <v>61</v>
      </c>
      <c r="C403" s="236">
        <v>617</v>
      </c>
      <c r="D403" s="236"/>
      <c r="E403" s="236">
        <v>1</v>
      </c>
      <c r="F403" s="96" t="s">
        <v>971</v>
      </c>
      <c r="G403" s="85"/>
      <c r="H403" s="85"/>
      <c r="I403" s="408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6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3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8">
        <v>4</v>
      </c>
      <c r="P415" s="188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8">
        <v>7</v>
      </c>
      <c r="P416" s="188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8">
        <v>10</v>
      </c>
      <c r="P417" s="188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4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3">
        <v>7</v>
      </c>
      <c r="P418" s="233">
        <v>5</v>
      </c>
      <c r="Q418" s="15"/>
      <c r="R418" s="15"/>
    </row>
    <row r="419" spans="1:18" ht="15" customHeight="1" x14ac:dyDescent="0.3">
      <c r="A419" s="85">
        <v>617</v>
      </c>
      <c r="B419" s="236">
        <v>61</v>
      </c>
      <c r="C419" s="85">
        <v>617</v>
      </c>
      <c r="D419" s="87"/>
      <c r="E419" s="85">
        <v>1</v>
      </c>
      <c r="F419" s="87" t="s">
        <v>55</v>
      </c>
      <c r="G419" s="228"/>
      <c r="H419" s="85" t="s">
        <v>24</v>
      </c>
      <c r="I419" s="92" t="s">
        <v>54</v>
      </c>
      <c r="J419" s="111">
        <v>1180</v>
      </c>
      <c r="K419" s="194">
        <v>10</v>
      </c>
      <c r="L419" s="101">
        <f t="shared" si="9"/>
        <v>1406.0129999999999</v>
      </c>
      <c r="M419" s="103">
        <f t="shared" si="8"/>
        <v>102.08</v>
      </c>
      <c r="N419" s="103"/>
      <c r="O419" s="233">
        <v>7</v>
      </c>
      <c r="P419" s="233">
        <v>5</v>
      </c>
      <c r="Q419" s="15"/>
      <c r="R419" s="15"/>
    </row>
    <row r="420" spans="1:18" ht="15" customHeight="1" x14ac:dyDescent="0.3">
      <c r="A420" s="85">
        <v>617</v>
      </c>
      <c r="B420" s="236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4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3">
        <v>3</v>
      </c>
      <c r="P420" s="233">
        <v>6</v>
      </c>
      <c r="Q420" s="15"/>
      <c r="R420" s="15"/>
    </row>
    <row r="421" spans="1:18" ht="15" customHeight="1" x14ac:dyDescent="0.3">
      <c r="A421" s="85">
        <v>617</v>
      </c>
      <c r="B421" s="236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8">
        <v>10</v>
      </c>
      <c r="L421" s="103">
        <f t="shared" si="9"/>
        <v>1466.24</v>
      </c>
      <c r="M421" s="103"/>
      <c r="N421" s="103"/>
      <c r="O421" s="233">
        <v>10</v>
      </c>
      <c r="P421" s="233"/>
      <c r="Q421" s="15"/>
      <c r="R421" s="15"/>
    </row>
    <row r="422" spans="1:18" ht="15" customHeight="1" x14ac:dyDescent="0.3">
      <c r="A422" s="92">
        <v>617</v>
      </c>
      <c r="B422" s="245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8">
        <v>10</v>
      </c>
      <c r="L422" s="103">
        <f t="shared" si="9"/>
        <v>1224.96</v>
      </c>
      <c r="M422" s="710"/>
      <c r="N422" s="710"/>
      <c r="O422" s="710"/>
      <c r="P422" s="710"/>
      <c r="Q422" s="15"/>
      <c r="R422" s="15"/>
    </row>
    <row r="423" spans="1:18" ht="15" customHeight="1" x14ac:dyDescent="0.3">
      <c r="A423" s="92">
        <v>617</v>
      </c>
      <c r="B423" s="245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8">
        <v>10</v>
      </c>
      <c r="L423" s="103">
        <f t="shared" si="9"/>
        <v>626.4</v>
      </c>
      <c r="M423" s="710"/>
      <c r="N423" s="710"/>
      <c r="O423" s="710"/>
      <c r="P423" s="710"/>
      <c r="Q423" s="15"/>
      <c r="R423" s="15"/>
    </row>
    <row r="424" spans="1:18" ht="15" customHeight="1" x14ac:dyDescent="0.3">
      <c r="A424" s="92">
        <v>617</v>
      </c>
      <c r="B424" s="245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8">
        <v>10</v>
      </c>
      <c r="L424" s="103"/>
      <c r="M424" s="710"/>
      <c r="N424" s="710"/>
      <c r="O424" s="710"/>
      <c r="P424" s="710"/>
      <c r="Q424" s="15"/>
      <c r="R424" s="15"/>
    </row>
    <row r="425" spans="1:18" ht="15" customHeight="1" x14ac:dyDescent="0.3">
      <c r="A425" s="92">
        <v>617</v>
      </c>
      <c r="B425" s="245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10"/>
      <c r="N425" s="710"/>
      <c r="O425" s="710"/>
      <c r="P425" s="710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5" t="s">
        <v>697</v>
      </c>
      <c r="J426" s="352">
        <v>2000</v>
      </c>
      <c r="K426" s="95">
        <v>10</v>
      </c>
      <c r="L426" s="101"/>
      <c r="M426" s="710"/>
      <c r="N426" s="710"/>
      <c r="O426" s="710"/>
      <c r="P426" s="710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2" t="s">
        <v>197</v>
      </c>
      <c r="G427" s="98"/>
      <c r="H427" s="98" t="s">
        <v>239</v>
      </c>
      <c r="I427" s="312" t="s">
        <v>697</v>
      </c>
      <c r="J427" s="111">
        <v>54300</v>
      </c>
      <c r="K427" s="95">
        <v>10</v>
      </c>
      <c r="L427" s="101">
        <f>IF(K427=0,"N/A",+J428/K427)</f>
        <v>1000</v>
      </c>
      <c r="M427" s="710"/>
      <c r="N427" s="710"/>
      <c r="O427" s="710"/>
      <c r="P427" s="710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5" t="s">
        <v>592</v>
      </c>
      <c r="G428" s="325"/>
      <c r="H428" s="98"/>
      <c r="I428" s="325" t="s">
        <v>697</v>
      </c>
      <c r="J428" s="111">
        <v>10000</v>
      </c>
      <c r="K428" s="95">
        <v>10</v>
      </c>
      <c r="L428" s="101"/>
      <c r="M428" s="710"/>
      <c r="N428" s="710"/>
      <c r="O428" s="710"/>
      <c r="P428" s="710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5" t="s">
        <v>46</v>
      </c>
      <c r="G429" s="325"/>
      <c r="H429" s="98"/>
      <c r="I429" s="325" t="s">
        <v>697</v>
      </c>
      <c r="J429" s="111">
        <v>3000</v>
      </c>
      <c r="K429" s="112">
        <v>10</v>
      </c>
      <c r="L429" s="101"/>
      <c r="M429" s="710"/>
      <c r="N429" s="710"/>
      <c r="O429" s="710"/>
      <c r="P429" s="710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10"/>
      <c r="N430" s="710"/>
      <c r="O430" s="710"/>
      <c r="P430" s="710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10"/>
      <c r="N431" s="710"/>
      <c r="O431" s="710"/>
      <c r="P431" s="710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10"/>
      <c r="N432" s="710"/>
      <c r="O432" s="710"/>
      <c r="P432" s="710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10"/>
      <c r="N433" s="710"/>
      <c r="O433" s="710"/>
      <c r="P433" s="710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7">
        <v>10</v>
      </c>
      <c r="L434" s="610">
        <f>IF(K434=0,"N/A",+J435/K434)</f>
        <v>599.5</v>
      </c>
      <c r="M434" s="710"/>
      <c r="N434" s="710"/>
      <c r="O434" s="710"/>
      <c r="P434" s="710"/>
      <c r="Q434" s="15"/>
      <c r="R434" s="15"/>
    </row>
    <row r="435" spans="1:18" ht="15" customHeight="1" x14ac:dyDescent="0.25">
      <c r="A435" s="374">
        <v>617</v>
      </c>
      <c r="B435" s="374">
        <v>61</v>
      </c>
      <c r="C435" s="374">
        <v>617</v>
      </c>
      <c r="D435" s="374"/>
      <c r="E435" s="374">
        <v>1</v>
      </c>
      <c r="F435" s="404" t="s">
        <v>111</v>
      </c>
      <c r="G435" s="374"/>
      <c r="H435" s="374" t="s">
        <v>910</v>
      </c>
      <c r="I435" s="374" t="s">
        <v>103</v>
      </c>
      <c r="J435" s="598">
        <v>5995</v>
      </c>
      <c r="K435" s="607">
        <v>10</v>
      </c>
      <c r="L435" s="610">
        <f>IF(K435=0,"N/A",+J436/K435)</f>
        <v>1699.5</v>
      </c>
      <c r="M435" s="710"/>
      <c r="N435" s="710"/>
      <c r="O435" s="710"/>
      <c r="P435" s="710"/>
      <c r="Q435" s="15"/>
      <c r="R435" s="15"/>
    </row>
    <row r="436" spans="1:18" ht="15" customHeight="1" x14ac:dyDescent="0.25">
      <c r="A436" s="374">
        <v>617</v>
      </c>
      <c r="B436" s="374">
        <v>61</v>
      </c>
      <c r="C436" s="374">
        <v>617</v>
      </c>
      <c r="D436" s="374"/>
      <c r="E436" s="374">
        <v>1</v>
      </c>
      <c r="F436" s="406" t="s">
        <v>425</v>
      </c>
      <c r="G436" s="374"/>
      <c r="H436" s="374" t="s">
        <v>424</v>
      </c>
      <c r="I436" s="374" t="s">
        <v>103</v>
      </c>
      <c r="J436" s="407">
        <v>16995</v>
      </c>
      <c r="K436" s="607">
        <v>10</v>
      </c>
      <c r="L436" s="610">
        <f>IF(K436=0,"N/A",+J437/K436)</f>
        <v>2849.5259999999998</v>
      </c>
      <c r="M436" s="710"/>
      <c r="N436" s="710"/>
      <c r="O436" s="710"/>
      <c r="P436" s="710"/>
      <c r="Q436" s="15"/>
      <c r="R436" s="15"/>
    </row>
    <row r="437" spans="1:18" ht="15" customHeight="1" x14ac:dyDescent="0.25">
      <c r="A437" s="374">
        <v>617</v>
      </c>
      <c r="B437" s="374">
        <v>61</v>
      </c>
      <c r="C437" s="374">
        <v>617</v>
      </c>
      <c r="D437" s="374"/>
      <c r="E437" s="374">
        <v>1</v>
      </c>
      <c r="F437" s="406" t="s">
        <v>426</v>
      </c>
      <c r="G437" s="374"/>
      <c r="H437" s="374" t="s">
        <v>71</v>
      </c>
      <c r="I437" s="374" t="s">
        <v>103</v>
      </c>
      <c r="J437" s="407">
        <v>28495.26</v>
      </c>
      <c r="K437" s="607">
        <v>10</v>
      </c>
      <c r="L437" s="610"/>
      <c r="M437" s="710"/>
      <c r="N437" s="710"/>
      <c r="O437" s="710"/>
      <c r="P437" s="710"/>
      <c r="Q437" s="15"/>
      <c r="R437" s="15"/>
    </row>
    <row r="438" spans="1:18" ht="15" customHeight="1" x14ac:dyDescent="0.25">
      <c r="A438" s="374">
        <v>617</v>
      </c>
      <c r="B438" s="374">
        <v>61</v>
      </c>
      <c r="C438" s="374">
        <v>617</v>
      </c>
      <c r="D438" s="374"/>
      <c r="E438" s="374">
        <v>1</v>
      </c>
      <c r="F438" s="406" t="s">
        <v>109</v>
      </c>
      <c r="G438" s="374"/>
      <c r="H438" s="374"/>
      <c r="I438" s="374" t="s">
        <v>103</v>
      </c>
      <c r="J438" s="601">
        <v>5000</v>
      </c>
      <c r="K438" s="607">
        <v>10</v>
      </c>
      <c r="L438" s="610"/>
      <c r="M438" s="710"/>
      <c r="N438" s="710"/>
      <c r="O438" s="710"/>
      <c r="P438" s="710"/>
      <c r="Q438" s="15"/>
      <c r="R438" s="15"/>
    </row>
    <row r="439" spans="1:18" ht="15" customHeight="1" x14ac:dyDescent="0.25">
      <c r="A439" s="374">
        <v>617</v>
      </c>
      <c r="B439" s="374">
        <v>61</v>
      </c>
      <c r="C439" s="374">
        <v>617</v>
      </c>
      <c r="D439" s="374"/>
      <c r="E439" s="374">
        <v>1</v>
      </c>
      <c r="F439" s="406" t="s">
        <v>110</v>
      </c>
      <c r="G439" s="374"/>
      <c r="H439" s="374"/>
      <c r="I439" s="374" t="s">
        <v>103</v>
      </c>
      <c r="J439" s="601">
        <v>10000</v>
      </c>
      <c r="K439" s="607">
        <v>10</v>
      </c>
      <c r="L439" s="610">
        <f>IF(K439=0,"N/A",+J440/K439)</f>
        <v>276.04399999999998</v>
      </c>
      <c r="M439" s="710"/>
      <c r="N439" s="710"/>
      <c r="O439" s="710"/>
      <c r="P439" s="710"/>
      <c r="Q439" s="15"/>
      <c r="R439" s="15"/>
    </row>
    <row r="440" spans="1:18" ht="15" customHeight="1" x14ac:dyDescent="0.25">
      <c r="A440" s="374">
        <v>617</v>
      </c>
      <c r="B440" s="374">
        <v>61</v>
      </c>
      <c r="C440" s="374">
        <v>617</v>
      </c>
      <c r="D440" s="374"/>
      <c r="E440" s="374">
        <v>1</v>
      </c>
      <c r="F440" s="406" t="s">
        <v>763</v>
      </c>
      <c r="G440" s="374"/>
      <c r="H440" s="374" t="s">
        <v>203</v>
      </c>
      <c r="I440" s="374" t="s">
        <v>103</v>
      </c>
      <c r="J440" s="601">
        <v>2760.44</v>
      </c>
      <c r="K440" s="607">
        <v>10</v>
      </c>
      <c r="L440" s="610"/>
      <c r="M440" s="710"/>
      <c r="N440" s="710"/>
      <c r="O440" s="710"/>
      <c r="P440" s="710"/>
      <c r="Q440" s="15"/>
      <c r="R440" s="15"/>
    </row>
    <row r="441" spans="1:18" ht="15" x14ac:dyDescent="0.3">
      <c r="A441" s="374">
        <v>617</v>
      </c>
      <c r="B441" s="374">
        <v>61</v>
      </c>
      <c r="C441" s="374">
        <v>617</v>
      </c>
      <c r="D441" s="374"/>
      <c r="E441" s="374">
        <v>1</v>
      </c>
      <c r="F441" s="406" t="s">
        <v>764</v>
      </c>
      <c r="G441" s="374"/>
      <c r="H441" s="374"/>
      <c r="I441" s="374" t="s">
        <v>103</v>
      </c>
      <c r="J441" s="601">
        <v>2349</v>
      </c>
      <c r="K441" s="607">
        <v>10</v>
      </c>
      <c r="L441" s="610"/>
      <c r="M441" s="101">
        <f>IF(K444=0,"N/A",+L444/12)</f>
        <v>27.066666666666666</v>
      </c>
      <c r="N441" s="314"/>
      <c r="O441" s="188">
        <v>3</v>
      </c>
      <c r="P441" s="188"/>
      <c r="Q441" s="15"/>
      <c r="R441" s="15"/>
    </row>
    <row r="442" spans="1:18" ht="15" x14ac:dyDescent="0.3">
      <c r="A442" s="374">
        <v>617</v>
      </c>
      <c r="B442" s="374">
        <v>61</v>
      </c>
      <c r="C442" s="374">
        <v>617</v>
      </c>
      <c r="D442" s="374"/>
      <c r="E442" s="374">
        <v>2</v>
      </c>
      <c r="F442" s="406" t="s">
        <v>113</v>
      </c>
      <c r="G442" s="374"/>
      <c r="H442" s="374" t="s">
        <v>114</v>
      </c>
      <c r="I442" s="374" t="s">
        <v>103</v>
      </c>
      <c r="J442" s="601">
        <v>800</v>
      </c>
      <c r="K442" s="607">
        <v>10</v>
      </c>
      <c r="L442" s="610">
        <f>IF(K442=0,"N/A",+J443/K442)</f>
        <v>140</v>
      </c>
      <c r="M442" s="101"/>
      <c r="N442" s="314"/>
      <c r="O442" s="188">
        <v>5</v>
      </c>
      <c r="P442" s="188"/>
      <c r="Q442" s="15"/>
      <c r="R442" s="15"/>
    </row>
    <row r="443" spans="1:18" ht="15" x14ac:dyDescent="0.3">
      <c r="A443" s="374">
        <v>617</v>
      </c>
      <c r="B443" s="374">
        <v>61</v>
      </c>
      <c r="C443" s="374">
        <v>617</v>
      </c>
      <c r="D443" s="374"/>
      <c r="E443" s="374">
        <v>10</v>
      </c>
      <c r="F443" s="406" t="s">
        <v>505</v>
      </c>
      <c r="G443" s="374"/>
      <c r="H443" s="374" t="s">
        <v>114</v>
      </c>
      <c r="I443" s="374" t="s">
        <v>103</v>
      </c>
      <c r="J443" s="601">
        <v>1400</v>
      </c>
      <c r="K443" s="607">
        <v>10</v>
      </c>
      <c r="L443" s="610"/>
      <c r="M443" s="101"/>
      <c r="N443" s="314"/>
      <c r="O443" s="188">
        <v>10</v>
      </c>
      <c r="P443" s="188"/>
      <c r="Q443" s="15"/>
      <c r="R443" s="15"/>
    </row>
    <row r="444" spans="1:18" ht="15" x14ac:dyDescent="0.3">
      <c r="A444" s="374">
        <v>617</v>
      </c>
      <c r="B444" s="374">
        <v>61</v>
      </c>
      <c r="C444" s="374">
        <v>617</v>
      </c>
      <c r="D444" s="406"/>
      <c r="E444" s="374">
        <v>1</v>
      </c>
      <c r="F444" s="406" t="s">
        <v>465</v>
      </c>
      <c r="G444" s="374"/>
      <c r="H444" s="374"/>
      <c r="I444" s="374" t="s">
        <v>338</v>
      </c>
      <c r="J444" s="598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5"/>
      <c r="O444" s="233">
        <v>7</v>
      </c>
      <c r="P444" s="233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8"/>
      <c r="E445" s="85">
        <v>1</v>
      </c>
      <c r="F445" s="96" t="s">
        <v>539</v>
      </c>
      <c r="G445" s="228"/>
      <c r="H445" s="85" t="s">
        <v>797</v>
      </c>
      <c r="I445" s="85" t="s">
        <v>140</v>
      </c>
      <c r="J445" s="519">
        <v>974.4</v>
      </c>
      <c r="K445" s="342">
        <v>5</v>
      </c>
      <c r="L445" s="101"/>
      <c r="M445" s="101"/>
      <c r="N445" s="314"/>
      <c r="O445" s="188">
        <v>10</v>
      </c>
      <c r="P445" s="188"/>
      <c r="Q445" s="15"/>
      <c r="R445" s="15"/>
    </row>
    <row r="446" spans="1:18" ht="15" x14ac:dyDescent="0.3">
      <c r="A446" s="236">
        <v>617</v>
      </c>
      <c r="B446" s="236">
        <v>61</v>
      </c>
      <c r="C446" s="236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10">
        <v>1647.81</v>
      </c>
      <c r="K446" s="342">
        <v>10</v>
      </c>
      <c r="L446" s="101"/>
      <c r="M446" s="101"/>
      <c r="N446" s="314"/>
      <c r="O446" s="188">
        <v>10</v>
      </c>
      <c r="P446" s="188"/>
      <c r="Q446" s="15"/>
      <c r="R446" s="15"/>
    </row>
    <row r="447" spans="1:18" ht="15" x14ac:dyDescent="0.3">
      <c r="A447" s="236">
        <v>617</v>
      </c>
      <c r="B447" s="236">
        <v>61</v>
      </c>
      <c r="C447" s="236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10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5"/>
      <c r="O447" s="233">
        <v>9</v>
      </c>
      <c r="P447" s="233">
        <v>3</v>
      </c>
      <c r="Q447" s="15"/>
      <c r="R447" s="15"/>
    </row>
    <row r="448" spans="1:18" ht="15" x14ac:dyDescent="0.3">
      <c r="A448" s="245">
        <v>617</v>
      </c>
      <c r="B448" s="245">
        <v>61</v>
      </c>
      <c r="C448" s="245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5">
        <v>3335</v>
      </c>
      <c r="K448" s="112">
        <v>10</v>
      </c>
      <c r="L448" s="101"/>
      <c r="M448" s="103"/>
      <c r="N448" s="315"/>
      <c r="O448" s="233">
        <v>10</v>
      </c>
      <c r="P448" s="233"/>
      <c r="Q448" s="15"/>
      <c r="R448" s="15"/>
    </row>
    <row r="449" spans="1:18" ht="15" x14ac:dyDescent="0.3">
      <c r="A449" s="236">
        <v>617</v>
      </c>
      <c r="B449" s="236">
        <v>61</v>
      </c>
      <c r="C449" s="236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10">
        <v>3200</v>
      </c>
      <c r="K449" s="112">
        <v>10</v>
      </c>
      <c r="L449" s="101"/>
      <c r="M449" s="101">
        <f>IF(K452=0,"N/A",+L452/12)</f>
        <v>52.199999999999996</v>
      </c>
      <c r="N449" s="314"/>
      <c r="O449" s="188">
        <v>4</v>
      </c>
      <c r="P449" s="188">
        <v>2</v>
      </c>
      <c r="Q449" s="15"/>
      <c r="R449" s="15"/>
    </row>
    <row r="450" spans="1:18" ht="15" x14ac:dyDescent="0.3">
      <c r="A450" s="236">
        <v>617</v>
      </c>
      <c r="B450" s="236">
        <v>61</v>
      </c>
      <c r="C450" s="236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10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4"/>
      <c r="O450" s="188">
        <v>5</v>
      </c>
      <c r="P450" s="188">
        <v>10</v>
      </c>
      <c r="Q450" s="15"/>
      <c r="R450" s="15"/>
    </row>
    <row r="451" spans="1:18" ht="15" x14ac:dyDescent="0.3">
      <c r="A451" s="236">
        <v>617</v>
      </c>
      <c r="B451" s="236">
        <v>61</v>
      </c>
      <c r="C451" s="236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10">
        <v>2150</v>
      </c>
      <c r="K451" s="112">
        <v>10</v>
      </c>
      <c r="L451" s="103"/>
      <c r="M451" s="101"/>
      <c r="N451" s="314"/>
      <c r="O451" s="188">
        <v>10</v>
      </c>
      <c r="P451" s="188"/>
      <c r="Q451" s="15"/>
      <c r="R451" s="15"/>
    </row>
    <row r="452" spans="1:18" ht="15" x14ac:dyDescent="0.3">
      <c r="A452" s="236">
        <v>617</v>
      </c>
      <c r="B452" s="236">
        <v>61</v>
      </c>
      <c r="C452" s="236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10">
        <v>1950</v>
      </c>
      <c r="K452" s="112">
        <v>10</v>
      </c>
      <c r="L452" s="101">
        <f>IF(K452=0,"N/A",+J453/K452)</f>
        <v>626.4</v>
      </c>
      <c r="M452" s="101"/>
      <c r="N452" s="314"/>
      <c r="O452" s="188">
        <v>10</v>
      </c>
      <c r="P452" s="188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1">
        <v>6264</v>
      </c>
      <c r="K453" s="112">
        <v>10</v>
      </c>
      <c r="L453" s="101">
        <f>IF(K453=0,"N/A",+J454/K453)</f>
        <v>887.30100000000004</v>
      </c>
      <c r="M453" s="101"/>
      <c r="N453" s="314"/>
      <c r="O453" s="188">
        <v>10</v>
      </c>
      <c r="P453" s="188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8"/>
      <c r="E454" s="85">
        <v>1</v>
      </c>
      <c r="F454" s="87" t="s">
        <v>145</v>
      </c>
      <c r="G454" s="228"/>
      <c r="H454" s="85" t="s">
        <v>523</v>
      </c>
      <c r="I454" s="85" t="s">
        <v>140</v>
      </c>
      <c r="J454" s="519">
        <v>8873.01</v>
      </c>
      <c r="K454" s="112">
        <v>10</v>
      </c>
      <c r="L454" s="101"/>
      <c r="M454" s="101"/>
      <c r="N454" s="314"/>
      <c r="O454" s="188">
        <v>10</v>
      </c>
      <c r="P454" s="188"/>
      <c r="Q454" s="15"/>
      <c r="R454" s="15"/>
    </row>
    <row r="455" spans="1:18" ht="15" x14ac:dyDescent="0.3">
      <c r="A455" s="236">
        <v>617</v>
      </c>
      <c r="B455" s="236">
        <v>61</v>
      </c>
      <c r="C455" s="236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10">
        <v>2508.8000000000002</v>
      </c>
      <c r="K455" s="112">
        <v>10</v>
      </c>
      <c r="L455" s="101"/>
      <c r="M455" s="101"/>
      <c r="N455" s="314"/>
      <c r="O455" s="188">
        <v>10</v>
      </c>
      <c r="P455" s="188"/>
      <c r="Q455" s="15"/>
      <c r="R455" s="15"/>
    </row>
    <row r="456" spans="1:18" ht="15" x14ac:dyDescent="0.3">
      <c r="A456" s="236">
        <v>617</v>
      </c>
      <c r="B456" s="236">
        <v>61</v>
      </c>
      <c r="C456" s="236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10">
        <v>2508.8000000000002</v>
      </c>
      <c r="K456" s="112">
        <v>10</v>
      </c>
      <c r="L456" s="101"/>
      <c r="M456" s="101"/>
      <c r="N456" s="314"/>
      <c r="O456" s="188">
        <v>5</v>
      </c>
      <c r="P456" s="188"/>
      <c r="Q456" s="15"/>
      <c r="R456" s="15"/>
    </row>
    <row r="457" spans="1:18" ht="15" x14ac:dyDescent="0.3">
      <c r="A457" s="236">
        <v>617</v>
      </c>
      <c r="B457" s="236">
        <v>61</v>
      </c>
      <c r="C457" s="236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10">
        <v>4714.9399999999996</v>
      </c>
      <c r="K457" s="112">
        <v>10</v>
      </c>
      <c r="L457" s="101"/>
      <c r="M457" s="101"/>
      <c r="N457" s="314"/>
      <c r="O457" s="188">
        <v>10</v>
      </c>
      <c r="P457" s="188"/>
      <c r="Q457" s="15"/>
      <c r="R457" s="15"/>
    </row>
    <row r="458" spans="1:18" ht="15" x14ac:dyDescent="0.3">
      <c r="A458" s="236">
        <v>617</v>
      </c>
      <c r="B458" s="236">
        <v>61</v>
      </c>
      <c r="C458" s="236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10">
        <v>2494</v>
      </c>
      <c r="K458" s="112">
        <v>10</v>
      </c>
      <c r="L458" s="101"/>
      <c r="M458" s="101">
        <f>IF(K461=0,"N/A",+L461/12)</f>
        <v>17.916666666666668</v>
      </c>
      <c r="N458" s="314"/>
      <c r="O458" s="188">
        <v>9</v>
      </c>
      <c r="P458" s="188">
        <v>3</v>
      </c>
      <c r="Q458" s="15"/>
      <c r="R458" s="15"/>
    </row>
    <row r="459" spans="1:18" ht="15" x14ac:dyDescent="0.3">
      <c r="A459" s="236">
        <v>617</v>
      </c>
      <c r="B459" s="236">
        <v>61</v>
      </c>
      <c r="C459" s="236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10">
        <v>3132</v>
      </c>
      <c r="K459" s="112">
        <v>5</v>
      </c>
      <c r="L459" s="101"/>
      <c r="M459" s="101"/>
      <c r="N459" s="314"/>
      <c r="O459" s="188">
        <v>3</v>
      </c>
      <c r="P459" s="188"/>
      <c r="Q459" s="15"/>
      <c r="R459" s="15"/>
    </row>
    <row r="460" spans="1:18" ht="15" x14ac:dyDescent="0.3">
      <c r="A460" s="236">
        <v>617</v>
      </c>
      <c r="B460" s="236">
        <v>61</v>
      </c>
      <c r="C460" s="236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10">
        <v>2010.96</v>
      </c>
      <c r="K460" s="112">
        <v>10</v>
      </c>
      <c r="L460" s="101"/>
      <c r="M460" s="101"/>
      <c r="N460" s="314"/>
      <c r="O460" s="188">
        <v>10</v>
      </c>
      <c r="P460" s="188"/>
      <c r="Q460" s="15"/>
      <c r="R460" s="15"/>
    </row>
    <row r="461" spans="1:18" ht="15" x14ac:dyDescent="0.3">
      <c r="A461" s="85">
        <v>617</v>
      </c>
      <c r="B461" s="236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10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4"/>
      <c r="O461" s="188">
        <v>3</v>
      </c>
      <c r="P461" s="188">
        <v>2</v>
      </c>
      <c r="Q461" s="15"/>
      <c r="R461" s="15"/>
    </row>
    <row r="462" spans="1:18" ht="15" x14ac:dyDescent="0.3">
      <c r="A462" s="236">
        <v>617</v>
      </c>
      <c r="B462" s="236">
        <v>61</v>
      </c>
      <c r="C462" s="236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10">
        <v>2150</v>
      </c>
      <c r="K462" s="112">
        <v>3</v>
      </c>
      <c r="L462" s="101"/>
      <c r="M462" s="101"/>
      <c r="N462" s="314"/>
      <c r="O462" s="188">
        <v>10</v>
      </c>
      <c r="P462" s="188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8"/>
      <c r="E463" s="85">
        <v>1</v>
      </c>
      <c r="F463" s="87" t="s">
        <v>537</v>
      </c>
      <c r="G463" s="228"/>
      <c r="H463" s="85" t="s">
        <v>535</v>
      </c>
      <c r="I463" s="85" t="s">
        <v>140</v>
      </c>
      <c r="J463" s="519">
        <v>2000</v>
      </c>
      <c r="K463" s="112">
        <v>10</v>
      </c>
      <c r="L463" s="101"/>
      <c r="M463" s="103">
        <f>IF(K466=0,"N/A",+L466/12)</f>
        <v>27.791666666666668</v>
      </c>
      <c r="N463" s="315"/>
      <c r="O463" s="233">
        <v>10</v>
      </c>
      <c r="P463" s="233"/>
      <c r="Q463" s="15"/>
      <c r="R463" s="15"/>
    </row>
    <row r="464" spans="1:18" ht="15" x14ac:dyDescent="0.3">
      <c r="A464" s="236">
        <v>617</v>
      </c>
      <c r="B464" s="236">
        <v>61</v>
      </c>
      <c r="C464" s="236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10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4"/>
      <c r="O464" s="188">
        <v>4</v>
      </c>
      <c r="P464" s="188">
        <v>2</v>
      </c>
      <c r="Q464" s="15"/>
      <c r="R464" s="15"/>
    </row>
    <row r="465" spans="1:18" ht="15" x14ac:dyDescent="0.3">
      <c r="A465" s="236">
        <v>617</v>
      </c>
      <c r="B465" s="236">
        <v>61</v>
      </c>
      <c r="C465" s="236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10">
        <v>2726</v>
      </c>
      <c r="K465" s="112">
        <v>10</v>
      </c>
      <c r="L465" s="101"/>
      <c r="M465" s="101"/>
      <c r="N465" s="314"/>
      <c r="O465" s="188">
        <v>10</v>
      </c>
      <c r="P465" s="188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10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3">
        <v>7</v>
      </c>
      <c r="P466" s="233">
        <v>8</v>
      </c>
      <c r="Q466" s="15"/>
      <c r="R466" s="15"/>
    </row>
    <row r="467" spans="1:18" ht="15" x14ac:dyDescent="0.3">
      <c r="A467" s="236">
        <v>617</v>
      </c>
      <c r="B467" s="236">
        <v>61</v>
      </c>
      <c r="C467" s="236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10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8">
        <v>4</v>
      </c>
      <c r="P467" s="188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1">
        <v>6264</v>
      </c>
      <c r="K468" s="112">
        <v>10</v>
      </c>
      <c r="L468" s="101"/>
      <c r="M468" s="101"/>
      <c r="N468" s="101"/>
      <c r="O468" s="188">
        <v>10</v>
      </c>
      <c r="P468" s="188"/>
      <c r="Q468" s="15"/>
      <c r="R468" s="15"/>
    </row>
    <row r="469" spans="1:18" ht="15" x14ac:dyDescent="0.3">
      <c r="A469" s="236">
        <v>617</v>
      </c>
      <c r="B469" s="236">
        <v>61</v>
      </c>
      <c r="C469" s="236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10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8">
        <v>8</v>
      </c>
      <c r="P469" s="188">
        <v>11</v>
      </c>
      <c r="Q469" s="15"/>
      <c r="R469" s="15"/>
    </row>
    <row r="470" spans="1:18" ht="15" x14ac:dyDescent="0.3">
      <c r="A470" s="236">
        <v>617</v>
      </c>
      <c r="B470" s="236">
        <v>61</v>
      </c>
      <c r="C470" s="236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10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8">
        <v>7</v>
      </c>
      <c r="P470" s="188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1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8">
        <v>6</v>
      </c>
      <c r="P471" s="188">
        <v>4</v>
      </c>
      <c r="Q471" s="15"/>
      <c r="R471" s="15"/>
    </row>
    <row r="472" spans="1:18" ht="15" x14ac:dyDescent="0.3">
      <c r="A472" s="236">
        <v>617</v>
      </c>
      <c r="B472" s="236">
        <v>61</v>
      </c>
      <c r="C472" s="236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10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3">
        <v>9</v>
      </c>
      <c r="P472" s="233">
        <v>3</v>
      </c>
      <c r="Q472" s="15"/>
      <c r="R472" s="15"/>
    </row>
    <row r="473" spans="1:18" ht="15" x14ac:dyDescent="0.3">
      <c r="A473" s="236">
        <v>617</v>
      </c>
      <c r="B473" s="236">
        <v>61</v>
      </c>
      <c r="C473" s="236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10">
        <v>3043.94</v>
      </c>
      <c r="K473" s="112">
        <v>10</v>
      </c>
      <c r="L473" s="101">
        <f>IF(K473=0,"N/A",+J474/K473)</f>
        <v>333.5</v>
      </c>
      <c r="M473" s="103"/>
      <c r="N473" s="103"/>
      <c r="O473" s="233">
        <v>10</v>
      </c>
      <c r="P473" s="233"/>
      <c r="Q473" s="15"/>
      <c r="R473" s="15"/>
    </row>
    <row r="474" spans="1:18" ht="15" x14ac:dyDescent="0.3">
      <c r="A474" s="236">
        <v>617</v>
      </c>
      <c r="B474" s="236">
        <v>61</v>
      </c>
      <c r="C474" s="236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10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3">
        <v>1</v>
      </c>
      <c r="P474" s="233">
        <v>6</v>
      </c>
      <c r="Q474" s="15"/>
      <c r="R474" s="15"/>
    </row>
    <row r="475" spans="1:18" ht="15" x14ac:dyDescent="0.3">
      <c r="A475" s="236">
        <v>617</v>
      </c>
      <c r="B475" s="236">
        <v>61</v>
      </c>
      <c r="C475" s="236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10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4"/>
      <c r="O475" s="188">
        <v>2</v>
      </c>
      <c r="P475" s="188">
        <v>5</v>
      </c>
      <c r="Q475" s="15"/>
      <c r="R475" s="15"/>
    </row>
    <row r="476" spans="1:18" ht="15" x14ac:dyDescent="0.3">
      <c r="A476" s="236">
        <v>617</v>
      </c>
      <c r="B476" s="236">
        <v>61</v>
      </c>
      <c r="C476" s="236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10">
        <v>2150</v>
      </c>
      <c r="K476" s="112">
        <v>10</v>
      </c>
      <c r="L476" s="103"/>
      <c r="M476" s="101"/>
      <c r="N476" s="101"/>
      <c r="O476" s="617">
        <v>5</v>
      </c>
      <c r="P476" s="617"/>
      <c r="Q476" s="15"/>
      <c r="R476" s="15"/>
    </row>
    <row r="477" spans="1:18" ht="15" x14ac:dyDescent="0.3">
      <c r="A477" s="236">
        <v>617</v>
      </c>
      <c r="B477" s="236">
        <v>61</v>
      </c>
      <c r="C477" s="236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10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6">
        <v>617</v>
      </c>
      <c r="B478" s="236">
        <v>61</v>
      </c>
      <c r="C478" s="236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10">
        <v>5723</v>
      </c>
      <c r="K478" s="85">
        <v>10</v>
      </c>
      <c r="L478" s="101">
        <f>IF(K478=0,"N/A",+J479/K478)</f>
        <v>413</v>
      </c>
      <c r="M478" s="101"/>
      <c r="N478" s="314"/>
      <c r="O478" s="188">
        <v>10</v>
      </c>
      <c r="P478" s="188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8"/>
      <c r="E479" s="85">
        <v>1</v>
      </c>
      <c r="F479" s="96" t="s">
        <v>39</v>
      </c>
      <c r="G479" s="228"/>
      <c r="H479" s="228"/>
      <c r="I479" s="85" t="s">
        <v>140</v>
      </c>
      <c r="J479" s="352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10"/>
      <c r="N480" s="710"/>
      <c r="O480" s="710"/>
      <c r="P480" s="710"/>
      <c r="Q480" s="15"/>
      <c r="R480" s="15"/>
    </row>
    <row r="481" spans="1:18" ht="15" x14ac:dyDescent="0.3">
      <c r="A481" s="236">
        <v>617</v>
      </c>
      <c r="B481" s="236">
        <v>61</v>
      </c>
      <c r="C481" s="236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10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8">
        <v>5</v>
      </c>
      <c r="P481" s="188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5"/>
      <c r="E482" s="98">
        <v>1</v>
      </c>
      <c r="F482" s="325" t="s">
        <v>49</v>
      </c>
      <c r="G482" s="98"/>
      <c r="H482" s="98"/>
      <c r="I482" s="98" t="s">
        <v>909</v>
      </c>
      <c r="J482" s="310">
        <v>1500</v>
      </c>
      <c r="K482" s="342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8">
        <v>7</v>
      </c>
      <c r="P482" s="188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2">
        <v>10</v>
      </c>
      <c r="L483" s="101"/>
      <c r="M483" s="101">
        <f t="shared" si="10"/>
        <v>34.416666666666664</v>
      </c>
      <c r="N483" s="101"/>
      <c r="O483" s="188">
        <v>2</v>
      </c>
      <c r="P483" s="188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2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8">
        <v>9</v>
      </c>
      <c r="P484" s="188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8"/>
      <c r="E485" s="85">
        <v>1</v>
      </c>
      <c r="F485" s="87" t="s">
        <v>18</v>
      </c>
      <c r="G485" s="228"/>
      <c r="H485" s="85" t="s">
        <v>528</v>
      </c>
      <c r="I485" s="85" t="s">
        <v>702</v>
      </c>
      <c r="J485" s="97">
        <v>3401.7</v>
      </c>
      <c r="K485" s="342">
        <v>10</v>
      </c>
      <c r="L485" s="101">
        <f t="shared" si="11"/>
        <v>510.4</v>
      </c>
      <c r="M485" s="101">
        <f t="shared" si="10"/>
        <v>27.791666666666668</v>
      </c>
      <c r="N485" s="101"/>
      <c r="O485" s="188">
        <v>7</v>
      </c>
      <c r="P485" s="188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6">
        <v>10</v>
      </c>
      <c r="L486" s="101">
        <f t="shared" si="11"/>
        <v>413</v>
      </c>
      <c r="M486" s="394">
        <f t="shared" si="10"/>
        <v>72.180249999999987</v>
      </c>
      <c r="N486" s="394"/>
      <c r="O486" s="395">
        <v>8</v>
      </c>
      <c r="P486" s="395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2">
        <v>4130</v>
      </c>
      <c r="K487" s="112">
        <v>10</v>
      </c>
      <c r="L487" s="101">
        <f t="shared" si="11"/>
        <v>229.5</v>
      </c>
      <c r="M487" s="101"/>
      <c r="N487" s="101"/>
      <c r="O487" s="188">
        <v>10</v>
      </c>
      <c r="P487" s="188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2">
        <v>10</v>
      </c>
      <c r="L488" s="101">
        <f t="shared" si="11"/>
        <v>333.5</v>
      </c>
      <c r="M488" s="101"/>
      <c r="N488" s="101"/>
      <c r="O488" s="188">
        <v>10</v>
      </c>
      <c r="P488" s="188"/>
      <c r="Q488" s="15"/>
      <c r="R488" s="15"/>
    </row>
    <row r="489" spans="1:18" ht="15.75" x14ac:dyDescent="0.3">
      <c r="A489" s="236">
        <v>617</v>
      </c>
      <c r="B489" s="236">
        <v>61</v>
      </c>
      <c r="C489" s="236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3">
        <v>10</v>
      </c>
      <c r="L489" s="394">
        <f t="shared" si="11"/>
        <v>866.1629999999999</v>
      </c>
      <c r="M489" s="101">
        <f>IF(K492=0,"N/A",+L492/12)</f>
        <v>24.091666666666669</v>
      </c>
      <c r="N489" s="101"/>
      <c r="O489" s="188">
        <v>2</v>
      </c>
      <c r="P489" s="188">
        <v>5</v>
      </c>
      <c r="Q489" s="15"/>
      <c r="R489" s="15"/>
    </row>
    <row r="490" spans="1:18" ht="15.75" x14ac:dyDescent="0.3">
      <c r="A490" s="453">
        <v>617</v>
      </c>
      <c r="B490" s="453">
        <v>61</v>
      </c>
      <c r="C490" s="453">
        <v>617</v>
      </c>
      <c r="D490" s="453"/>
      <c r="E490" s="453">
        <v>1</v>
      </c>
      <c r="F490" s="459" t="s">
        <v>347</v>
      </c>
      <c r="G490" s="391"/>
      <c r="H490" s="390" t="s">
        <v>19</v>
      </c>
      <c r="I490" s="85" t="s">
        <v>702</v>
      </c>
      <c r="J490" s="392">
        <v>8661.6299999999992</v>
      </c>
      <c r="K490" s="342">
        <v>10</v>
      </c>
      <c r="L490" s="101"/>
      <c r="M490" s="101">
        <f>IF(K493=0,"N/A",+L493/12)</f>
        <v>22.33</v>
      </c>
      <c r="N490" s="101"/>
      <c r="O490" s="188">
        <v>5</v>
      </c>
      <c r="P490" s="188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2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8">
        <v>7</v>
      </c>
      <c r="P491" s="188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6">
        <v>10</v>
      </c>
      <c r="L492" s="101">
        <f>IF(K492=0,"N/A",+J493/K492)</f>
        <v>289.10000000000002</v>
      </c>
      <c r="M492" s="101"/>
      <c r="N492" s="101"/>
      <c r="O492" s="188">
        <v>10</v>
      </c>
      <c r="P492" s="188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2">
        <v>2891</v>
      </c>
      <c r="K493" s="342">
        <v>10</v>
      </c>
      <c r="L493" s="101">
        <f>IF(K493=0,"N/A",+J494/K493)</f>
        <v>267.95999999999998</v>
      </c>
      <c r="M493" s="710"/>
      <c r="N493" s="710"/>
      <c r="O493" s="710"/>
      <c r="P493" s="710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8"/>
      <c r="E494" s="85">
        <v>1</v>
      </c>
      <c r="F494" s="87" t="s">
        <v>139</v>
      </c>
      <c r="G494" s="228"/>
      <c r="H494" s="85" t="s">
        <v>42</v>
      </c>
      <c r="I494" s="85" t="s">
        <v>702</v>
      </c>
      <c r="J494" s="97">
        <v>2679.6</v>
      </c>
      <c r="K494" s="342">
        <v>10</v>
      </c>
      <c r="L494" s="101">
        <f>IF(K494=0,"N/A",+J495/K494)</f>
        <v>1780</v>
      </c>
      <c r="M494" s="709"/>
      <c r="N494" s="709"/>
      <c r="O494" s="709"/>
      <c r="P494" s="709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2">
        <v>10</v>
      </c>
      <c r="L495" s="101"/>
      <c r="M495" s="103"/>
      <c r="N495" s="103"/>
      <c r="O495" s="233">
        <v>10</v>
      </c>
      <c r="P495" s="233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2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8">
        <v>4</v>
      </c>
      <c r="P496" s="188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2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8">
        <v>4</v>
      </c>
      <c r="P497" s="188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8">
        <v>3</v>
      </c>
      <c r="P498" s="188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2">
        <v>10</v>
      </c>
      <c r="L499" s="101">
        <f>IF(K499=0,"N/A",+J500/K499)</f>
        <v>626.4</v>
      </c>
      <c r="M499" s="101"/>
      <c r="N499" s="101"/>
      <c r="O499" s="188">
        <v>10</v>
      </c>
      <c r="P499" s="188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1"/>
      <c r="E500" s="85">
        <v>1</v>
      </c>
      <c r="F500" s="87" t="s">
        <v>695</v>
      </c>
      <c r="G500" s="261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8">
        <v>6</v>
      </c>
      <c r="P500" s="188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1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8">
        <v>10</v>
      </c>
      <c r="P501" s="188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8">
        <v>4</v>
      </c>
      <c r="P502" s="188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2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2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1"/>
      <c r="H506" s="85"/>
      <c r="I506" s="85" t="s">
        <v>29</v>
      </c>
      <c r="J506" s="111">
        <v>17219.04</v>
      </c>
      <c r="K506" s="376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1"/>
      <c r="H507" s="374" t="s">
        <v>1024</v>
      </c>
      <c r="I507" s="85" t="s">
        <v>580</v>
      </c>
      <c r="J507" s="724">
        <v>9053.44</v>
      </c>
      <c r="K507" s="342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4"/>
      <c r="E508" s="374">
        <v>1</v>
      </c>
      <c r="F508" s="87" t="s">
        <v>45</v>
      </c>
      <c r="G508" s="374"/>
      <c r="H508" s="85" t="s">
        <v>787</v>
      </c>
      <c r="I508" s="85" t="s">
        <v>580</v>
      </c>
      <c r="J508" s="519">
        <v>1675.01</v>
      </c>
      <c r="K508" s="342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1"/>
      <c r="E509" s="85">
        <v>1</v>
      </c>
      <c r="F509" s="87" t="s">
        <v>784</v>
      </c>
      <c r="G509" s="85"/>
      <c r="H509" s="85"/>
      <c r="I509" s="85" t="s">
        <v>580</v>
      </c>
      <c r="J509" s="519">
        <v>9338</v>
      </c>
      <c r="K509" s="342">
        <v>10</v>
      </c>
      <c r="L509" s="101">
        <f t="shared" si="13"/>
        <v>522</v>
      </c>
      <c r="M509" s="101"/>
      <c r="N509" s="101"/>
      <c r="O509" s="188">
        <v>10</v>
      </c>
      <c r="P509" s="188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1"/>
      <c r="E510" s="85">
        <v>1</v>
      </c>
      <c r="F510" s="87" t="s">
        <v>778</v>
      </c>
      <c r="G510" s="85"/>
      <c r="H510" s="85"/>
      <c r="I510" s="85" t="s">
        <v>580</v>
      </c>
      <c r="J510" s="519">
        <v>5220</v>
      </c>
      <c r="K510" s="342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8">
        <v>7</v>
      </c>
      <c r="P510" s="188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1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9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8">
        <v>8</v>
      </c>
      <c r="P511" s="188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8"/>
      <c r="E512" s="92">
        <v>1</v>
      </c>
      <c r="F512" s="93" t="s">
        <v>693</v>
      </c>
      <c r="G512" s="568"/>
      <c r="H512" s="92"/>
      <c r="I512" s="85" t="s">
        <v>694</v>
      </c>
      <c r="J512" s="593">
        <v>10804.26</v>
      </c>
      <c r="K512" s="342">
        <v>10</v>
      </c>
      <c r="L512" s="101"/>
      <c r="M512" s="728"/>
      <c r="N512" s="728"/>
      <c r="O512" s="216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2">
        <v>10</v>
      </c>
      <c r="L513" s="101">
        <f>IF(K513=0,"N/A",+J514/K513)</f>
        <v>396.27</v>
      </c>
      <c r="M513" s="727"/>
      <c r="N513" s="727"/>
      <c r="O513" s="616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2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3">
        <v>8</v>
      </c>
      <c r="P514" s="233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2">
        <v>10</v>
      </c>
      <c r="L515" s="728"/>
      <c r="M515" s="101">
        <f t="shared" si="14"/>
        <v>14.166666666666666</v>
      </c>
      <c r="N515" s="101"/>
      <c r="O515" s="188">
        <v>9</v>
      </c>
      <c r="P515" s="188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7"/>
      <c r="M516" s="101">
        <f t="shared" si="14"/>
        <v>498.33333333333331</v>
      </c>
      <c r="N516" s="101"/>
      <c r="O516" s="216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6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6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2">
        <v>10</v>
      </c>
      <c r="L519" s="101">
        <f t="shared" si="15"/>
        <v>5980</v>
      </c>
      <c r="M519" s="101">
        <f t="shared" si="14"/>
        <v>3125</v>
      </c>
      <c r="N519" s="101"/>
      <c r="O519" s="216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2">
        <v>10</v>
      </c>
      <c r="L520" s="101">
        <f t="shared" si="15"/>
        <v>3148.3599999999997</v>
      </c>
      <c r="M520" s="101">
        <f t="shared" si="14"/>
        <v>625</v>
      </c>
      <c r="N520" s="101"/>
      <c r="O520" s="216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2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6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2">
        <v>10</v>
      </c>
      <c r="L522" s="101">
        <f t="shared" si="15"/>
        <v>37500</v>
      </c>
      <c r="M522" s="101">
        <f t="shared" si="14"/>
        <v>602.22975000000008</v>
      </c>
      <c r="N522" s="101"/>
      <c r="O522" s="216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2">
        <v>10</v>
      </c>
      <c r="L523" s="101">
        <f t="shared" si="15"/>
        <v>7500</v>
      </c>
      <c r="M523" s="101">
        <f t="shared" si="14"/>
        <v>698.75124999999991</v>
      </c>
      <c r="N523" s="101"/>
      <c r="O523" s="188">
        <v>6</v>
      </c>
      <c r="P523" s="188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6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6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6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8">
        <v>4</v>
      </c>
      <c r="P527" s="188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8">
        <v>7</v>
      </c>
      <c r="P528" s="188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8">
        <v>7</v>
      </c>
      <c r="P529" s="188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8">
        <v>10</v>
      </c>
      <c r="P530" s="188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8">
        <v>10</v>
      </c>
      <c r="P531" s="188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8">
        <v>7</v>
      </c>
      <c r="P532" s="188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60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8">
        <v>10</v>
      </c>
      <c r="P533" s="188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8">
        <v>10</v>
      </c>
      <c r="P534" s="188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8">
        <v>6</v>
      </c>
      <c r="P535" s="188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8">
        <v>10</v>
      </c>
      <c r="P536" s="188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8">
        <v>10</v>
      </c>
      <c r="P537" s="188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8">
        <v>10</v>
      </c>
      <c r="P538" s="188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8">
        <v>9</v>
      </c>
      <c r="P539" s="188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8">
        <v>5</v>
      </c>
      <c r="P540" s="188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8">
        <v>10</v>
      </c>
      <c r="P541" s="188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8">
        <v>6</v>
      </c>
      <c r="P542" s="188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8">
        <v>2</v>
      </c>
      <c r="P543" s="188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1"/>
      <c r="E544" s="85">
        <v>1</v>
      </c>
      <c r="F544" s="87" t="s">
        <v>25</v>
      </c>
      <c r="G544" s="261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8">
        <v>6</v>
      </c>
      <c r="P544" s="188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8">
        <v>8</v>
      </c>
      <c r="P545" s="188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8">
        <v>8</v>
      </c>
      <c r="P546" s="188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8">
        <v>10</v>
      </c>
      <c r="P547" s="757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8">
        <v>10</v>
      </c>
      <c r="P548" s="188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8">
        <v>6</v>
      </c>
      <c r="P549" s="188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8">
        <v>6</v>
      </c>
      <c r="P550" s="188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8">
        <v>8</v>
      </c>
      <c r="P551" s="188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8">
        <v>7</v>
      </c>
      <c r="P552" s="188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8">
        <v>10</v>
      </c>
      <c r="P553" s="188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1"/>
      <c r="H554" s="260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3">
        <v>4</v>
      </c>
      <c r="P554" s="233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60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3">
        <v>10</v>
      </c>
      <c r="P555" s="233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60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8">
        <v>10</v>
      </c>
      <c r="P556" s="188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8">
        <v>9</v>
      </c>
      <c r="P557" s="188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3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90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8">
        <v>9</v>
      </c>
      <c r="P558" s="188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8">
        <v>7</v>
      </c>
      <c r="P559" s="188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8">
        <v>10</v>
      </c>
      <c r="P560" s="233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8">
        <v>10</v>
      </c>
      <c r="P561" s="233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7"/>
      <c r="E562" s="85">
        <v>1</v>
      </c>
      <c r="F562" s="87" t="s">
        <v>168</v>
      </c>
      <c r="G562" s="85"/>
      <c r="H562" s="260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8">
        <v>10</v>
      </c>
      <c r="P562" s="188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2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8">
        <v>10</v>
      </c>
      <c r="P563" s="188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8">
        <v>4</v>
      </c>
      <c r="P564" s="188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8">
        <v>5</v>
      </c>
      <c r="P565" s="188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60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8">
        <v>10</v>
      </c>
      <c r="P566" s="188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8">
        <v>2</v>
      </c>
      <c r="P567" s="188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1"/>
      <c r="E568" s="85">
        <v>1</v>
      </c>
      <c r="F568" s="87" t="s">
        <v>25</v>
      </c>
      <c r="G568" s="261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7">
        <v>7</v>
      </c>
      <c r="P568" s="617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1"/>
      <c r="E569" s="85">
        <v>1</v>
      </c>
      <c r="F569" s="87" t="s">
        <v>55</v>
      </c>
      <c r="G569" s="261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8">
        <v>10</v>
      </c>
      <c r="P569" s="188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8">
        <v>6</v>
      </c>
      <c r="P572" s="188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1">
        <v>10</v>
      </c>
      <c r="L573" s="161"/>
      <c r="M573" s="101">
        <f t="shared" si="16"/>
        <v>22.33</v>
      </c>
      <c r="N573" s="101"/>
      <c r="O573" s="188">
        <v>5</v>
      </c>
      <c r="P573" s="188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70">
        <v>9860.93</v>
      </c>
      <c r="K574" s="171">
        <v>10</v>
      </c>
      <c r="L574" s="161"/>
      <c r="M574" s="101">
        <f t="shared" si="16"/>
        <v>110.71133333333334</v>
      </c>
      <c r="N574" s="101"/>
      <c r="O574" s="188">
        <v>5</v>
      </c>
      <c r="P574" s="188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70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8">
        <v>5</v>
      </c>
      <c r="P575" s="188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8">
        <v>6</v>
      </c>
      <c r="P576" s="188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1"/>
      <c r="E577" s="85">
        <v>1</v>
      </c>
      <c r="F577" s="87" t="s">
        <v>139</v>
      </c>
      <c r="G577" s="261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8">
        <v>8</v>
      </c>
      <c r="P577" s="188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1"/>
      <c r="E578" s="85">
        <v>2</v>
      </c>
      <c r="F578" s="87" t="s">
        <v>541</v>
      </c>
      <c r="G578" s="261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8">
        <v>10</v>
      </c>
      <c r="P578" s="188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1"/>
      <c r="E579" s="85">
        <v>1</v>
      </c>
      <c r="F579" s="87" t="s">
        <v>542</v>
      </c>
      <c r="G579" s="261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8">
        <v>6</v>
      </c>
      <c r="P579" s="188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1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8">
        <v>8</v>
      </c>
      <c r="P580" s="188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9"/>
      <c r="H581" s="98" t="s">
        <v>24</v>
      </c>
      <c r="I581" s="85" t="s">
        <v>170</v>
      </c>
      <c r="J581" s="363">
        <v>3024</v>
      </c>
      <c r="K581" s="95">
        <v>10</v>
      </c>
      <c r="L581" s="101"/>
      <c r="M581" s="101"/>
      <c r="N581" s="101"/>
      <c r="O581" s="188">
        <v>10</v>
      </c>
      <c r="P581" s="188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9"/>
      <c r="E582" s="85">
        <v>1</v>
      </c>
      <c r="F582" s="87" t="s">
        <v>172</v>
      </c>
      <c r="G582" s="325"/>
      <c r="H582" s="98"/>
      <c r="I582" s="85" t="s">
        <v>170</v>
      </c>
      <c r="J582" s="363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8">
        <v>3</v>
      </c>
      <c r="P582" s="188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5"/>
      <c r="H583" s="98" t="s">
        <v>442</v>
      </c>
      <c r="I583" s="85" t="s">
        <v>443</v>
      </c>
      <c r="J583" s="363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8">
        <v>3</v>
      </c>
      <c r="P583" s="188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5"/>
      <c r="H584" s="98" t="s">
        <v>19</v>
      </c>
      <c r="I584" s="85" t="s">
        <v>443</v>
      </c>
      <c r="J584" s="363">
        <v>1780</v>
      </c>
      <c r="K584" s="95">
        <v>10</v>
      </c>
      <c r="L584" s="101"/>
      <c r="M584" s="101"/>
      <c r="N584" s="101"/>
      <c r="O584" s="188">
        <v>10</v>
      </c>
      <c r="P584" s="188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5"/>
      <c r="H585" s="98"/>
      <c r="I585" s="85" t="s">
        <v>443</v>
      </c>
      <c r="J585" s="363">
        <v>1200</v>
      </c>
      <c r="K585" s="95">
        <v>10</v>
      </c>
      <c r="L585" s="101">
        <f>IF(K585=0,"N/A",+J586/K585)</f>
        <v>1721.904</v>
      </c>
      <c r="M585" s="101"/>
      <c r="N585" s="101"/>
      <c r="O585" s="188">
        <v>10</v>
      </c>
      <c r="P585" s="188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9"/>
      <c r="H586" s="98" t="s">
        <v>204</v>
      </c>
      <c r="I586" s="85" t="s">
        <v>936</v>
      </c>
      <c r="J586" s="363">
        <v>17219.04</v>
      </c>
      <c r="K586" s="95">
        <v>3</v>
      </c>
      <c r="L586" s="101"/>
      <c r="M586" s="101"/>
      <c r="N586" s="101"/>
      <c r="O586" s="188">
        <v>10</v>
      </c>
      <c r="P586" s="188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3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8">
        <v>9</v>
      </c>
      <c r="P587" s="188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3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8">
        <v>9</v>
      </c>
      <c r="P588" s="188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3">
        <v>5329.62</v>
      </c>
      <c r="K589" s="95">
        <v>10</v>
      </c>
      <c r="L589" s="101"/>
      <c r="M589" s="101"/>
      <c r="N589" s="101"/>
      <c r="O589" s="188">
        <v>10</v>
      </c>
      <c r="P589" s="188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3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8">
        <v>10</v>
      </c>
      <c r="P590" s="188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3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8">
        <v>10</v>
      </c>
      <c r="P591" s="188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3">
        <v>3099.99</v>
      </c>
      <c r="K592" s="95">
        <v>10</v>
      </c>
      <c r="L592" s="101"/>
      <c r="M592" s="101">
        <f>IF(K595=0,"N/A",+L595/12)</f>
        <v>15.375</v>
      </c>
      <c r="N592" s="101"/>
      <c r="O592" s="188">
        <v>9</v>
      </c>
      <c r="P592" s="188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3">
        <v>2494</v>
      </c>
      <c r="K593" s="95">
        <v>10</v>
      </c>
      <c r="L593" s="101"/>
      <c r="M593" s="101">
        <f>IF(K596=0,"N/A",+L596/12)</f>
        <v>22.20675</v>
      </c>
      <c r="N593" s="101"/>
      <c r="O593" s="188">
        <v>8</v>
      </c>
      <c r="P593" s="188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60">
        <v>1</v>
      </c>
      <c r="F594" s="87" t="s">
        <v>25</v>
      </c>
      <c r="G594" s="549"/>
      <c r="H594" s="98" t="s">
        <v>211</v>
      </c>
      <c r="I594" s="85" t="s">
        <v>936</v>
      </c>
      <c r="J594" s="363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8">
        <v>8</v>
      </c>
      <c r="P594" s="188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5" t="s">
        <v>25</v>
      </c>
      <c r="G595" s="98"/>
      <c r="H595" s="98" t="s">
        <v>211</v>
      </c>
      <c r="I595" s="85" t="s">
        <v>936</v>
      </c>
      <c r="J595" s="363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8">
        <v>10</v>
      </c>
      <c r="P595" s="188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3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8">
        <v>5</v>
      </c>
      <c r="P596" s="188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3">
        <v>2664.81</v>
      </c>
      <c r="K597" s="95">
        <v>10</v>
      </c>
      <c r="L597" s="101">
        <f>IF(K597=0,"N/A",+J598/K597)</f>
        <v>309.488</v>
      </c>
      <c r="M597" s="101"/>
      <c r="N597" s="101"/>
      <c r="O597" s="188">
        <v>10</v>
      </c>
      <c r="P597" s="188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3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8">
        <v>10</v>
      </c>
      <c r="P598" s="188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3">
        <v>8113.74</v>
      </c>
      <c r="K599" s="95">
        <v>10</v>
      </c>
      <c r="L599" s="101"/>
      <c r="M599" s="101"/>
      <c r="N599" s="101"/>
      <c r="O599" s="188">
        <v>10</v>
      </c>
      <c r="P599" s="188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3">
        <v>1500</v>
      </c>
      <c r="K600" s="95">
        <v>10</v>
      </c>
      <c r="L600" s="101"/>
      <c r="M600" s="101"/>
      <c r="N600" s="101"/>
      <c r="O600" s="188">
        <v>10</v>
      </c>
      <c r="P600" s="188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3">
        <v>900</v>
      </c>
      <c r="K601" s="95">
        <v>10</v>
      </c>
      <c r="L601" s="101"/>
      <c r="M601" s="710"/>
      <c r="N601" s="710"/>
      <c r="O601" s="710"/>
      <c r="P601" s="710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3">
        <v>2494</v>
      </c>
      <c r="K602" s="95">
        <v>10</v>
      </c>
      <c r="L602" s="101"/>
      <c r="M602" s="710"/>
      <c r="N602" s="710"/>
      <c r="O602" s="710"/>
      <c r="P602" s="710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3">
        <v>4714.9399999999996</v>
      </c>
      <c r="K603" s="112">
        <v>10</v>
      </c>
      <c r="L603" s="101"/>
      <c r="M603" s="710"/>
      <c r="N603" s="710"/>
      <c r="O603" s="710"/>
      <c r="P603" s="710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10"/>
      <c r="N604" s="710"/>
      <c r="O604" s="710"/>
      <c r="P604" s="710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10"/>
      <c r="N605" s="710"/>
      <c r="O605" s="710"/>
      <c r="P605" s="710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10"/>
      <c r="N606" s="710"/>
      <c r="O606" s="710"/>
      <c r="P606" s="710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10"/>
      <c r="N607" s="710"/>
      <c r="O607" s="710"/>
      <c r="P607" s="710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10"/>
      <c r="N608" s="710"/>
      <c r="O608" s="710"/>
      <c r="P608" s="710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10"/>
      <c r="N609" s="710"/>
      <c r="O609" s="710"/>
      <c r="P609" s="710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10"/>
      <c r="N610" s="710"/>
      <c r="O610" s="710"/>
      <c r="P610" s="710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10"/>
      <c r="N611" s="710"/>
      <c r="O611" s="710"/>
      <c r="P611" s="710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10"/>
      <c r="N612" s="710"/>
      <c r="O612" s="710"/>
      <c r="P612" s="710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10"/>
      <c r="N613" s="710"/>
      <c r="O613" s="710"/>
      <c r="P613" s="710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10"/>
      <c r="N614" s="710"/>
      <c r="O614" s="710"/>
      <c r="P614" s="710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10"/>
      <c r="N615" s="710"/>
      <c r="O615" s="710"/>
      <c r="P615" s="710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10"/>
      <c r="N616" s="710"/>
      <c r="O616" s="710"/>
      <c r="P616" s="710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10"/>
      <c r="N617" s="710"/>
      <c r="O617" s="710"/>
      <c r="P617" s="710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10"/>
      <c r="N618" s="710"/>
      <c r="O618" s="710"/>
      <c r="P618" s="710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1"/>
      <c r="E619" s="85">
        <v>28</v>
      </c>
      <c r="F619" s="87" t="s">
        <v>1103</v>
      </c>
      <c r="G619" s="374"/>
      <c r="H619" s="85"/>
      <c r="I619" s="85" t="s">
        <v>551</v>
      </c>
      <c r="J619" s="111">
        <v>320184.58</v>
      </c>
      <c r="K619" s="112">
        <v>10</v>
      </c>
      <c r="L619" s="101"/>
      <c r="M619" s="710"/>
      <c r="N619" s="710"/>
      <c r="O619" s="710"/>
      <c r="P619" s="710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10"/>
      <c r="N620" s="710"/>
      <c r="O620" s="710"/>
      <c r="P620" s="710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10"/>
      <c r="N621" s="710"/>
      <c r="O621" s="710"/>
      <c r="P621" s="710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10"/>
      <c r="N622" s="710"/>
      <c r="O622" s="710"/>
      <c r="P622" s="710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10"/>
      <c r="N623" s="710"/>
      <c r="O623" s="710"/>
      <c r="P623" s="710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10"/>
      <c r="N624" s="710"/>
      <c r="O624" s="710"/>
      <c r="P624" s="710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10"/>
      <c r="N625" s="710"/>
      <c r="O625" s="710"/>
      <c r="P625" s="710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10"/>
      <c r="N626" s="710"/>
      <c r="O626" s="710"/>
      <c r="P626" s="710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10"/>
      <c r="N627" s="710"/>
      <c r="O627" s="710"/>
      <c r="P627" s="710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10"/>
      <c r="N628" s="710"/>
      <c r="O628" s="710"/>
      <c r="P628" s="710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10"/>
      <c r="N629" s="710"/>
      <c r="O629" s="710"/>
      <c r="P629" s="710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10"/>
      <c r="N630" s="710"/>
      <c r="O630" s="710"/>
      <c r="P630" s="710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10"/>
      <c r="N631" s="710"/>
      <c r="O631" s="710"/>
      <c r="P631" s="710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10"/>
      <c r="N632" s="710"/>
      <c r="O632" s="710"/>
      <c r="P632" s="710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10"/>
      <c r="N633" s="710"/>
      <c r="O633" s="710"/>
      <c r="P633" s="710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10"/>
      <c r="N634" s="710"/>
      <c r="O634" s="710"/>
      <c r="P634" s="710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10"/>
      <c r="N635" s="710"/>
      <c r="O635" s="710"/>
      <c r="P635" s="710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10"/>
      <c r="N636" s="710"/>
      <c r="O636" s="710"/>
      <c r="P636" s="710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1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10"/>
      <c r="N637" s="710"/>
      <c r="O637" s="710"/>
      <c r="P637" s="710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1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10"/>
      <c r="N638" s="710"/>
      <c r="O638" s="710"/>
      <c r="P638" s="710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1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10"/>
      <c r="N639" s="710"/>
      <c r="O639" s="710"/>
      <c r="P639" s="710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1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10"/>
      <c r="N640" s="710"/>
      <c r="O640" s="710"/>
      <c r="P640" s="710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1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10"/>
      <c r="N641" s="710"/>
      <c r="O641" s="710"/>
      <c r="P641" s="710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1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10"/>
      <c r="N642" s="710"/>
      <c r="O642" s="710"/>
      <c r="P642" s="710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1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10"/>
      <c r="N643" s="710"/>
      <c r="O643" s="710"/>
      <c r="P643" s="710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1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10"/>
      <c r="N644" s="710"/>
      <c r="O644" s="710"/>
      <c r="P644" s="710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1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10"/>
      <c r="N645" s="710"/>
      <c r="O645" s="710"/>
      <c r="P645" s="710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1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10"/>
      <c r="N646" s="710"/>
      <c r="O646" s="710"/>
      <c r="P646" s="710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1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10"/>
      <c r="N647" s="710"/>
      <c r="O647" s="710"/>
      <c r="P647" s="710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10"/>
      <c r="N648" s="710"/>
      <c r="O648" s="710"/>
      <c r="P648" s="710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10"/>
      <c r="N649" s="710"/>
      <c r="O649" s="710"/>
      <c r="P649" s="710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10"/>
      <c r="N650" s="710"/>
      <c r="O650" s="710"/>
      <c r="P650" s="710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10"/>
      <c r="N651" s="710"/>
      <c r="O651" s="710"/>
      <c r="P651" s="710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10"/>
      <c r="N652" s="710"/>
      <c r="O652" s="710"/>
      <c r="P652" s="710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10"/>
      <c r="N653" s="710"/>
      <c r="O653" s="710"/>
      <c r="P653" s="710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10"/>
      <c r="N654" s="710"/>
      <c r="O654" s="710"/>
      <c r="P654" s="710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10"/>
      <c r="N655" s="710"/>
      <c r="O655" s="710"/>
      <c r="P655" s="710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10"/>
      <c r="N656" s="710"/>
      <c r="O656" s="710"/>
      <c r="P656" s="710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10"/>
      <c r="N657" s="710"/>
      <c r="O657" s="710"/>
      <c r="P657" s="710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10"/>
      <c r="N658" s="710"/>
      <c r="O658" s="710"/>
      <c r="P658" s="710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10"/>
      <c r="N659" s="710"/>
      <c r="O659" s="710"/>
      <c r="P659" s="710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10"/>
      <c r="N660" s="710"/>
      <c r="O660" s="710"/>
      <c r="P660" s="710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10"/>
      <c r="N661" s="710"/>
      <c r="O661" s="710"/>
      <c r="P661" s="710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10"/>
      <c r="N662" s="710"/>
      <c r="O662" s="710"/>
      <c r="P662" s="710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10"/>
      <c r="N663" s="710"/>
      <c r="O663" s="710"/>
      <c r="P663" s="710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10"/>
      <c r="N664" s="710"/>
      <c r="O664" s="710"/>
      <c r="P664" s="710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10"/>
      <c r="N665" s="710"/>
      <c r="O665" s="710"/>
      <c r="P665" s="710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10"/>
      <c r="N666" s="710"/>
      <c r="O666" s="710"/>
      <c r="P666" s="710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10"/>
      <c r="N667" s="710"/>
      <c r="O667" s="710"/>
      <c r="P667" s="710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10"/>
      <c r="N668" s="710"/>
      <c r="O668" s="710"/>
      <c r="P668" s="710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10"/>
      <c r="N669" s="710"/>
      <c r="O669" s="710"/>
      <c r="P669" s="710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10"/>
      <c r="N670" s="710"/>
      <c r="O670" s="710"/>
      <c r="P670" s="710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10"/>
      <c r="N671" s="710"/>
      <c r="O671" s="710"/>
      <c r="P671" s="710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10"/>
      <c r="N672" s="710"/>
      <c r="O672" s="710"/>
      <c r="P672" s="710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10"/>
      <c r="N673" s="710"/>
      <c r="O673" s="710"/>
      <c r="P673" s="710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10"/>
      <c r="N674" s="710"/>
      <c r="O674" s="710"/>
      <c r="P674" s="710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10"/>
      <c r="N675" s="710"/>
      <c r="O675" s="710"/>
      <c r="P675" s="710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10"/>
      <c r="N676" s="710"/>
      <c r="O676" s="710"/>
      <c r="P676" s="710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10"/>
      <c r="N677" s="710"/>
      <c r="O677" s="710"/>
      <c r="P677" s="710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10"/>
      <c r="N678" s="710"/>
      <c r="O678" s="710"/>
      <c r="P678" s="710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10"/>
      <c r="N679" s="710"/>
      <c r="O679" s="710"/>
      <c r="P679" s="710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10"/>
      <c r="N680" s="710"/>
      <c r="O680" s="710"/>
      <c r="P680" s="710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10"/>
      <c r="N681" s="710"/>
      <c r="O681" s="710"/>
      <c r="P681" s="710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10"/>
      <c r="N682" s="710"/>
      <c r="O682" s="710"/>
      <c r="P682" s="710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10"/>
      <c r="N683" s="710"/>
      <c r="O683" s="710"/>
      <c r="P683" s="710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10"/>
      <c r="N684" s="710"/>
      <c r="O684" s="710"/>
      <c r="P684" s="710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1"/>
      <c r="H685" s="261"/>
      <c r="I685" s="85" t="s">
        <v>224</v>
      </c>
      <c r="J685" s="111">
        <v>1382.4</v>
      </c>
      <c r="K685" s="112">
        <v>10</v>
      </c>
      <c r="L685" s="101"/>
      <c r="M685" s="710"/>
      <c r="N685" s="710"/>
      <c r="O685" s="710"/>
      <c r="P685" s="710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1"/>
      <c r="H686" s="261"/>
      <c r="I686" s="85" t="s">
        <v>224</v>
      </c>
      <c r="J686" s="111">
        <v>1382.4</v>
      </c>
      <c r="K686" s="112">
        <v>10</v>
      </c>
      <c r="L686" s="101"/>
      <c r="M686" s="710"/>
      <c r="N686" s="710"/>
      <c r="O686" s="710"/>
      <c r="P686" s="710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10"/>
      <c r="N687" s="710"/>
      <c r="O687" s="710"/>
      <c r="P687" s="710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10"/>
      <c r="N688" s="710"/>
      <c r="O688" s="710"/>
      <c r="P688" s="710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10"/>
      <c r="N689" s="710"/>
      <c r="O689" s="710"/>
      <c r="P689" s="710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10"/>
      <c r="N690" s="710"/>
      <c r="O690" s="710"/>
      <c r="P690" s="710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10"/>
      <c r="N691" s="710"/>
      <c r="O691" s="710"/>
      <c r="P691" s="710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10"/>
      <c r="N692" s="710"/>
      <c r="O692" s="710"/>
      <c r="P692" s="710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10"/>
      <c r="N693" s="710"/>
      <c r="O693" s="710"/>
      <c r="P693" s="710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10"/>
      <c r="N694" s="710"/>
      <c r="O694" s="710"/>
      <c r="P694" s="710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10"/>
      <c r="N695" s="710"/>
      <c r="O695" s="710"/>
      <c r="P695" s="710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10"/>
      <c r="N696" s="710"/>
      <c r="O696" s="710"/>
      <c r="P696" s="710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10"/>
      <c r="N697" s="710"/>
      <c r="O697" s="710"/>
      <c r="P697" s="710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10"/>
      <c r="N698" s="710"/>
      <c r="O698" s="710"/>
      <c r="P698" s="710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10"/>
      <c r="N699" s="710"/>
      <c r="O699" s="710"/>
      <c r="P699" s="710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10"/>
      <c r="N700" s="710"/>
      <c r="O700" s="710"/>
      <c r="P700" s="710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10"/>
      <c r="N701" s="710"/>
      <c r="O701" s="710"/>
      <c r="P701" s="710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10"/>
      <c r="N702" s="710"/>
      <c r="O702" s="710"/>
      <c r="P702" s="710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10"/>
      <c r="N703" s="710"/>
      <c r="O703" s="710"/>
      <c r="P703" s="710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10"/>
      <c r="N704" s="710"/>
      <c r="O704" s="710"/>
      <c r="P704" s="710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10"/>
      <c r="N705" s="710"/>
      <c r="O705" s="710"/>
      <c r="P705" s="710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10"/>
      <c r="N706" s="710"/>
      <c r="O706" s="710"/>
      <c r="P706" s="710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10"/>
      <c r="N707" s="710"/>
      <c r="O707" s="710"/>
      <c r="P707" s="710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10"/>
      <c r="N708" s="710"/>
      <c r="O708" s="710"/>
      <c r="P708" s="710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10"/>
      <c r="N709" s="710"/>
      <c r="O709" s="710"/>
      <c r="P709" s="710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10"/>
      <c r="N710" s="710"/>
      <c r="O710" s="710"/>
      <c r="P710" s="710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10"/>
      <c r="N711" s="710"/>
      <c r="O711" s="710"/>
      <c r="P711" s="710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10"/>
      <c r="N712" s="710"/>
      <c r="O712" s="710"/>
      <c r="P712" s="710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10"/>
      <c r="N713" s="710"/>
      <c r="O713" s="710"/>
      <c r="P713" s="710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10"/>
      <c r="N714" s="710"/>
      <c r="O714" s="710"/>
      <c r="P714" s="710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10"/>
      <c r="N715" s="710"/>
      <c r="O715" s="710"/>
      <c r="P715" s="710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10"/>
      <c r="N716" s="710"/>
      <c r="O716" s="710"/>
      <c r="P716" s="710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10"/>
      <c r="N717" s="710"/>
      <c r="O717" s="710"/>
      <c r="P717" s="710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10"/>
      <c r="N718" s="710"/>
      <c r="O718" s="710"/>
      <c r="P718" s="710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10"/>
      <c r="N719" s="710"/>
      <c r="O719" s="710"/>
      <c r="P719" s="710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10"/>
      <c r="N720" s="710"/>
      <c r="O720" s="710"/>
      <c r="P720" s="710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10"/>
      <c r="N721" s="710"/>
      <c r="O721" s="710"/>
      <c r="P721" s="710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10"/>
      <c r="N722" s="710"/>
      <c r="O722" s="710"/>
      <c r="P722" s="710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10"/>
      <c r="N723" s="710"/>
      <c r="O723" s="710"/>
      <c r="P723" s="710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10"/>
      <c r="N724" s="710"/>
      <c r="O724" s="710"/>
      <c r="P724" s="710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10"/>
      <c r="N725" s="710"/>
      <c r="O725" s="710"/>
      <c r="P725" s="710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10"/>
      <c r="N726" s="710"/>
      <c r="O726" s="710"/>
      <c r="P726" s="710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10"/>
      <c r="N727" s="710"/>
      <c r="O727" s="710"/>
      <c r="P727" s="710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10"/>
      <c r="N728" s="710"/>
      <c r="O728" s="710"/>
      <c r="P728" s="710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10"/>
      <c r="N729" s="710"/>
      <c r="O729" s="710"/>
      <c r="P729" s="710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10"/>
      <c r="N730" s="710"/>
      <c r="O730" s="710"/>
      <c r="P730" s="710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10"/>
      <c r="N731" s="710"/>
      <c r="O731" s="710"/>
      <c r="P731" s="710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10"/>
      <c r="N732" s="710"/>
      <c r="O732" s="710"/>
      <c r="P732" s="710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10"/>
      <c r="N733" s="710"/>
      <c r="O733" s="710"/>
      <c r="P733" s="710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10"/>
      <c r="N734" s="710"/>
      <c r="O734" s="710"/>
      <c r="P734" s="710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10"/>
      <c r="N735" s="710"/>
      <c r="O735" s="710"/>
      <c r="P735" s="710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10"/>
      <c r="N736" s="710"/>
      <c r="O736" s="710"/>
      <c r="P736" s="710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10"/>
      <c r="N737" s="710"/>
      <c r="O737" s="710"/>
      <c r="P737" s="710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10"/>
      <c r="N738" s="710"/>
      <c r="O738" s="710"/>
      <c r="P738" s="710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10"/>
      <c r="N739" s="710"/>
      <c r="O739" s="710"/>
      <c r="P739" s="710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10"/>
      <c r="N740" s="710"/>
      <c r="O740" s="710"/>
      <c r="P740" s="710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10"/>
      <c r="N741" s="710"/>
      <c r="O741" s="710"/>
      <c r="P741" s="710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10"/>
      <c r="N742" s="710"/>
      <c r="O742" s="710"/>
      <c r="P742" s="710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10"/>
      <c r="N743" s="710"/>
      <c r="O743" s="710"/>
      <c r="P743" s="710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10"/>
      <c r="N744" s="710"/>
      <c r="O744" s="710"/>
      <c r="P744" s="710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10"/>
      <c r="N745" s="710"/>
      <c r="O745" s="710"/>
      <c r="P745" s="710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10"/>
      <c r="N746" s="710"/>
      <c r="O746" s="710"/>
      <c r="P746" s="710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10"/>
      <c r="N747" s="710"/>
      <c r="O747" s="710"/>
      <c r="P747" s="710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10"/>
      <c r="N748" s="710"/>
      <c r="O748" s="710"/>
      <c r="P748" s="710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10"/>
      <c r="N749" s="710"/>
      <c r="O749" s="710"/>
      <c r="P749" s="710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10"/>
      <c r="N750" s="710"/>
      <c r="O750" s="710"/>
      <c r="P750" s="710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10"/>
      <c r="N751" s="710"/>
      <c r="O751" s="710"/>
      <c r="P751" s="710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10"/>
      <c r="N752" s="710"/>
      <c r="O752" s="710"/>
      <c r="P752" s="710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10"/>
      <c r="N753" s="710"/>
      <c r="O753" s="710"/>
      <c r="P753" s="710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10"/>
      <c r="N754" s="710"/>
      <c r="O754" s="710"/>
      <c r="P754" s="710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10"/>
      <c r="N755" s="710"/>
      <c r="O755" s="710"/>
      <c r="P755" s="710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10"/>
      <c r="N756" s="710"/>
      <c r="O756" s="710"/>
      <c r="P756" s="710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10"/>
      <c r="N757" s="710"/>
      <c r="O757" s="710"/>
      <c r="P757" s="710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10"/>
      <c r="N758" s="710"/>
      <c r="O758" s="710"/>
      <c r="P758" s="710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10"/>
      <c r="N759" s="710"/>
      <c r="O759" s="710"/>
      <c r="P759" s="710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10"/>
      <c r="N760" s="710"/>
      <c r="O760" s="710"/>
      <c r="P760" s="710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10"/>
      <c r="N761" s="710"/>
      <c r="O761" s="710"/>
      <c r="P761" s="710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10"/>
      <c r="N762" s="710"/>
      <c r="O762" s="710"/>
      <c r="P762" s="710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10"/>
      <c r="N763" s="710"/>
      <c r="O763" s="710"/>
      <c r="P763" s="710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10"/>
      <c r="N764" s="710"/>
      <c r="O764" s="710"/>
      <c r="P764" s="710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10"/>
      <c r="N765" s="710"/>
      <c r="O765" s="710"/>
      <c r="P765" s="710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10"/>
      <c r="N766" s="710"/>
      <c r="O766" s="710"/>
      <c r="P766" s="710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10"/>
      <c r="N767" s="710"/>
      <c r="O767" s="710"/>
      <c r="P767" s="710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10"/>
      <c r="N768" s="710"/>
      <c r="O768" s="710"/>
      <c r="P768" s="710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10"/>
      <c r="N769" s="710"/>
      <c r="O769" s="710"/>
      <c r="P769" s="710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10"/>
      <c r="N770" s="710"/>
      <c r="O770" s="710"/>
      <c r="P770" s="710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10"/>
      <c r="N771" s="710"/>
      <c r="O771" s="710"/>
      <c r="P771" s="710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10"/>
      <c r="N772" s="710"/>
      <c r="O772" s="710"/>
      <c r="P772" s="710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10"/>
      <c r="N773" s="710"/>
      <c r="O773" s="710"/>
      <c r="P773" s="710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10"/>
      <c r="N774" s="710"/>
      <c r="O774" s="710"/>
      <c r="P774" s="710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10"/>
      <c r="N775" s="710"/>
      <c r="O775" s="710"/>
      <c r="P775" s="710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10"/>
      <c r="N776" s="710"/>
      <c r="O776" s="710"/>
      <c r="P776" s="710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10"/>
      <c r="N777" s="710"/>
      <c r="O777" s="710"/>
      <c r="P777" s="710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10"/>
      <c r="N778" s="710"/>
      <c r="O778" s="710"/>
      <c r="P778" s="710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10"/>
      <c r="N779" s="710"/>
      <c r="O779" s="710"/>
      <c r="P779" s="710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10"/>
      <c r="N780" s="710"/>
      <c r="O780" s="710"/>
      <c r="P780" s="710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10"/>
      <c r="N781" s="710"/>
      <c r="O781" s="710"/>
      <c r="P781" s="710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10"/>
      <c r="N782" s="710"/>
      <c r="O782" s="710"/>
      <c r="P782" s="710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10"/>
      <c r="N783" s="710"/>
      <c r="O783" s="710"/>
      <c r="P783" s="710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10"/>
      <c r="N784" s="710"/>
      <c r="O784" s="710"/>
      <c r="P784" s="710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10"/>
      <c r="N785" s="710"/>
      <c r="O785" s="710"/>
      <c r="P785" s="710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10"/>
      <c r="N786" s="710"/>
      <c r="O786" s="710"/>
      <c r="P786" s="710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10"/>
      <c r="N787" s="710"/>
      <c r="O787" s="710"/>
      <c r="P787" s="710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10"/>
      <c r="N788" s="710"/>
      <c r="O788" s="710"/>
      <c r="P788" s="710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10"/>
      <c r="N789" s="710"/>
      <c r="O789" s="710"/>
      <c r="P789" s="710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10"/>
      <c r="N790" s="710"/>
      <c r="O790" s="710"/>
      <c r="P790" s="710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10"/>
      <c r="N791" s="710"/>
      <c r="O791" s="710"/>
      <c r="P791" s="710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10"/>
      <c r="N792" s="710"/>
      <c r="O792" s="710"/>
      <c r="P792" s="710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10"/>
      <c r="N793" s="710"/>
      <c r="O793" s="710"/>
      <c r="P793" s="710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10"/>
      <c r="N794" s="710"/>
      <c r="O794" s="710"/>
      <c r="P794" s="710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10"/>
      <c r="N795" s="710"/>
      <c r="O795" s="710"/>
      <c r="P795" s="710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10"/>
      <c r="N796" s="710"/>
      <c r="O796" s="710"/>
      <c r="P796" s="710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10"/>
      <c r="N797" s="710"/>
      <c r="O797" s="710"/>
      <c r="P797" s="710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10"/>
      <c r="N798" s="710"/>
      <c r="O798" s="710"/>
      <c r="P798" s="710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10"/>
      <c r="N799" s="710"/>
      <c r="O799" s="710"/>
      <c r="P799" s="710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10"/>
      <c r="N800" s="710"/>
      <c r="O800" s="710"/>
      <c r="P800" s="710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10"/>
      <c r="N801" s="710"/>
      <c r="O801" s="710"/>
      <c r="P801" s="710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10"/>
      <c r="N802" s="710"/>
      <c r="O802" s="710"/>
      <c r="P802" s="710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10"/>
      <c r="N803" s="710"/>
      <c r="O803" s="710"/>
      <c r="P803" s="710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10"/>
      <c r="N804" s="710"/>
      <c r="O804" s="710"/>
      <c r="P804" s="710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10"/>
      <c r="N805" s="710"/>
      <c r="O805" s="710"/>
      <c r="P805" s="710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10"/>
      <c r="N806" s="710"/>
      <c r="O806" s="710"/>
      <c r="P806" s="710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10"/>
      <c r="N807" s="710"/>
      <c r="O807" s="710"/>
      <c r="P807" s="710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10"/>
      <c r="N808" s="710"/>
      <c r="O808" s="710"/>
      <c r="P808" s="710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10"/>
      <c r="N809" s="710"/>
      <c r="O809" s="710"/>
      <c r="P809" s="710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8">
        <v>10</v>
      </c>
      <c r="P810" s="188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8">
        <v>8</v>
      </c>
      <c r="P811" s="188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8">
        <v>8</v>
      </c>
      <c r="P812" s="188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8">
        <v>10</v>
      </c>
      <c r="P813" s="188"/>
      <c r="Q813" s="15"/>
      <c r="R813" s="15"/>
    </row>
    <row r="814" spans="1:18" ht="15" x14ac:dyDescent="0.3">
      <c r="A814" s="236">
        <v>617</v>
      </c>
      <c r="B814" s="236">
        <v>61</v>
      </c>
      <c r="C814" s="236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8">
        <v>8</v>
      </c>
      <c r="P814" s="188">
        <v>4</v>
      </c>
      <c r="Q814" s="15"/>
      <c r="R814" s="15"/>
    </row>
    <row r="815" spans="1:18" ht="15" x14ac:dyDescent="0.3">
      <c r="A815" s="236">
        <v>617</v>
      </c>
      <c r="B815" s="236">
        <v>61</v>
      </c>
      <c r="C815" s="236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8">
        <v>10</v>
      </c>
      <c r="P815" s="188"/>
      <c r="Q815" s="15"/>
      <c r="R815" s="15"/>
    </row>
    <row r="816" spans="1:18" ht="15" x14ac:dyDescent="0.3">
      <c r="A816" s="236">
        <v>617</v>
      </c>
      <c r="B816" s="236">
        <v>61</v>
      </c>
      <c r="C816" s="236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8">
        <v>10</v>
      </c>
      <c r="P816" s="188"/>
      <c r="Q816" s="15"/>
      <c r="R816" s="15"/>
    </row>
    <row r="817" spans="1:18" ht="15" x14ac:dyDescent="0.3">
      <c r="A817" s="236">
        <v>617</v>
      </c>
      <c r="B817" s="236">
        <v>61</v>
      </c>
      <c r="C817" s="236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8">
        <v>10</v>
      </c>
      <c r="P817" s="188"/>
      <c r="Q817" s="15"/>
      <c r="R817" s="15"/>
    </row>
    <row r="818" spans="1:18" ht="15" x14ac:dyDescent="0.3">
      <c r="A818" s="236">
        <v>617</v>
      </c>
      <c r="B818" s="236">
        <v>61</v>
      </c>
      <c r="C818" s="236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8">
        <v>10</v>
      </c>
      <c r="P818" s="188"/>
      <c r="Q818" s="15"/>
      <c r="R818" s="15"/>
    </row>
    <row r="819" spans="1:18" ht="15" x14ac:dyDescent="0.3">
      <c r="A819" s="236">
        <v>617</v>
      </c>
      <c r="B819" s="236">
        <v>61</v>
      </c>
      <c r="C819" s="236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8">
        <v>10</v>
      </c>
      <c r="P819" s="188"/>
      <c r="Q819" s="15"/>
      <c r="R819" s="15"/>
    </row>
    <row r="820" spans="1:18" ht="15" x14ac:dyDescent="0.3">
      <c r="A820" s="236">
        <v>617</v>
      </c>
      <c r="B820" s="236">
        <v>61</v>
      </c>
      <c r="C820" s="236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8">
        <v>5</v>
      </c>
      <c r="P820" s="188">
        <v>11</v>
      </c>
      <c r="Q820" s="15"/>
      <c r="R820" s="15"/>
    </row>
    <row r="821" spans="1:18" ht="15" x14ac:dyDescent="0.3">
      <c r="A821" s="236">
        <v>617</v>
      </c>
      <c r="B821" s="236">
        <v>61</v>
      </c>
      <c r="C821" s="236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8">
        <v>5</v>
      </c>
      <c r="P821" s="188">
        <v>5</v>
      </c>
      <c r="Q821" s="15"/>
      <c r="R821" s="15"/>
    </row>
    <row r="822" spans="1:18" ht="15" x14ac:dyDescent="0.3">
      <c r="A822" s="236">
        <v>617</v>
      </c>
      <c r="B822" s="236">
        <v>61</v>
      </c>
      <c r="C822" s="236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8">
        <v>10</v>
      </c>
      <c r="P822" s="188"/>
      <c r="Q822" s="15"/>
      <c r="R822" s="15"/>
    </row>
    <row r="823" spans="1:18" ht="15" x14ac:dyDescent="0.3">
      <c r="A823" s="236">
        <v>617</v>
      </c>
      <c r="B823" s="236">
        <v>61</v>
      </c>
      <c r="C823" s="236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2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8">
        <v>10</v>
      </c>
      <c r="P823" s="188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1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8">
        <v>3</v>
      </c>
      <c r="P824" s="188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8">
        <v>8</v>
      </c>
      <c r="P825" s="188">
        <v>4</v>
      </c>
      <c r="Q825" s="15"/>
      <c r="R825" s="15"/>
    </row>
    <row r="826" spans="1:18" ht="15" x14ac:dyDescent="0.3">
      <c r="A826" s="236">
        <v>617</v>
      </c>
      <c r="B826" s="236">
        <v>61</v>
      </c>
      <c r="C826" s="236">
        <v>617</v>
      </c>
      <c r="D826" s="356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8">
        <v>10</v>
      </c>
      <c r="P826" s="188"/>
      <c r="Q826" s="15"/>
      <c r="R826" s="15"/>
    </row>
    <row r="827" spans="1:18" ht="15" x14ac:dyDescent="0.3">
      <c r="A827" s="236">
        <v>617</v>
      </c>
      <c r="B827" s="236">
        <v>61</v>
      </c>
      <c r="C827" s="236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8">
        <v>10</v>
      </c>
      <c r="P827" s="188"/>
      <c r="Q827" s="15"/>
      <c r="R827" s="15"/>
    </row>
    <row r="828" spans="1:18" ht="15" x14ac:dyDescent="0.3">
      <c r="A828" s="236">
        <v>617</v>
      </c>
      <c r="B828" s="236">
        <v>61</v>
      </c>
      <c r="C828" s="236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8">
        <v>10</v>
      </c>
      <c r="P828" s="188"/>
      <c r="Q828" s="15"/>
      <c r="R828" s="15"/>
    </row>
    <row r="829" spans="1:18" ht="15" x14ac:dyDescent="0.3">
      <c r="A829" s="236">
        <v>617</v>
      </c>
      <c r="B829" s="236">
        <v>61</v>
      </c>
      <c r="C829" s="236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8">
        <v>10</v>
      </c>
      <c r="P829" s="188"/>
      <c r="Q829" s="15"/>
      <c r="R829" s="15"/>
    </row>
    <row r="830" spans="1:18" ht="15" x14ac:dyDescent="0.3">
      <c r="A830" s="236">
        <v>617</v>
      </c>
      <c r="B830" s="85">
        <v>61</v>
      </c>
      <c r="C830" s="236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8">
        <v>10</v>
      </c>
      <c r="P830" s="188"/>
      <c r="Q830" s="15"/>
      <c r="R830" s="15"/>
    </row>
    <row r="831" spans="1:18" ht="15" x14ac:dyDescent="0.3">
      <c r="A831" s="236">
        <v>617</v>
      </c>
      <c r="B831" s="85">
        <v>61</v>
      </c>
      <c r="C831" s="236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8">
        <v>10</v>
      </c>
      <c r="P831" s="188"/>
      <c r="Q831" s="15"/>
      <c r="R831" s="15"/>
    </row>
    <row r="832" spans="1:18" ht="15" x14ac:dyDescent="0.3">
      <c r="A832" s="236">
        <v>617</v>
      </c>
      <c r="B832" s="85">
        <v>61</v>
      </c>
      <c r="C832" s="236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8">
        <v>10</v>
      </c>
      <c r="P832" s="188"/>
      <c r="Q832" s="15"/>
      <c r="R832" s="15"/>
    </row>
    <row r="833" spans="1:18" ht="15" x14ac:dyDescent="0.3">
      <c r="A833" s="236">
        <v>617</v>
      </c>
      <c r="B833" s="85">
        <v>61</v>
      </c>
      <c r="C833" s="236">
        <v>617</v>
      </c>
      <c r="D833" s="85"/>
      <c r="E833" s="85">
        <v>1</v>
      </c>
      <c r="F833" s="87" t="s">
        <v>361</v>
      </c>
      <c r="G833" s="353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8">
        <v>10</v>
      </c>
      <c r="P833" s="188"/>
      <c r="Q833" s="15"/>
      <c r="R833" s="15"/>
    </row>
    <row r="834" spans="1:18" ht="15" x14ac:dyDescent="0.3">
      <c r="A834" s="236">
        <v>617</v>
      </c>
      <c r="B834" s="85">
        <v>61</v>
      </c>
      <c r="C834" s="236">
        <v>617</v>
      </c>
      <c r="D834" s="85">
        <v>127621</v>
      </c>
      <c r="E834" s="85">
        <v>1</v>
      </c>
      <c r="F834" s="87" t="s">
        <v>361</v>
      </c>
      <c r="G834" s="353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8">
        <v>10</v>
      </c>
      <c r="P834" s="188"/>
      <c r="Q834" s="15"/>
      <c r="R834" s="15"/>
    </row>
    <row r="835" spans="1:18" ht="15" x14ac:dyDescent="0.3">
      <c r="A835" s="236">
        <v>617</v>
      </c>
      <c r="B835" s="85">
        <v>61</v>
      </c>
      <c r="C835" s="236">
        <v>617</v>
      </c>
      <c r="D835" s="85">
        <v>127619</v>
      </c>
      <c r="E835" s="85">
        <v>1</v>
      </c>
      <c r="F835" s="87" t="s">
        <v>361</v>
      </c>
      <c r="G835" s="353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8">
        <v>10</v>
      </c>
      <c r="P835" s="188"/>
      <c r="Q835" s="15"/>
      <c r="R835" s="15"/>
    </row>
    <row r="836" spans="1:18" ht="15" x14ac:dyDescent="0.3">
      <c r="A836" s="236">
        <v>617</v>
      </c>
      <c r="B836" s="85">
        <v>61</v>
      </c>
      <c r="C836" s="236">
        <v>617</v>
      </c>
      <c r="D836" s="85">
        <v>127618</v>
      </c>
      <c r="E836" s="85">
        <v>1</v>
      </c>
      <c r="F836" s="87" t="s">
        <v>361</v>
      </c>
      <c r="G836" s="353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8">
        <v>10</v>
      </c>
      <c r="P836" s="188"/>
      <c r="Q836" s="15"/>
      <c r="R836" s="15"/>
    </row>
    <row r="837" spans="1:18" ht="15" x14ac:dyDescent="0.3">
      <c r="A837" s="236">
        <v>617</v>
      </c>
      <c r="B837" s="85">
        <v>61</v>
      </c>
      <c r="C837" s="236">
        <v>617</v>
      </c>
      <c r="D837" s="85">
        <v>127617</v>
      </c>
      <c r="E837" s="85">
        <v>1</v>
      </c>
      <c r="F837" s="87" t="s">
        <v>361</v>
      </c>
      <c r="G837" s="353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8">
        <v>10</v>
      </c>
      <c r="P837" s="188"/>
      <c r="Q837" s="15"/>
      <c r="R837" s="15"/>
    </row>
    <row r="838" spans="1:18" ht="15" x14ac:dyDescent="0.3">
      <c r="A838" s="236">
        <v>617</v>
      </c>
      <c r="B838" s="85">
        <v>61</v>
      </c>
      <c r="C838" s="236">
        <v>617</v>
      </c>
      <c r="D838" s="85">
        <v>127616</v>
      </c>
      <c r="E838" s="85">
        <v>1</v>
      </c>
      <c r="F838" s="87" t="s">
        <v>361</v>
      </c>
      <c r="G838" s="353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8">
        <v>10</v>
      </c>
      <c r="P838" s="188"/>
      <c r="Q838" s="15"/>
      <c r="R838" s="15"/>
    </row>
    <row r="839" spans="1:18" ht="15" x14ac:dyDescent="0.3">
      <c r="A839" s="236">
        <v>617</v>
      </c>
      <c r="B839" s="85">
        <v>61</v>
      </c>
      <c r="C839" s="236">
        <v>617</v>
      </c>
      <c r="D839" s="85"/>
      <c r="E839" s="85">
        <v>1</v>
      </c>
      <c r="F839" s="87" t="s">
        <v>230</v>
      </c>
      <c r="G839" s="353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6">
        <v>617</v>
      </c>
      <c r="B840" s="85">
        <v>61</v>
      </c>
      <c r="C840" s="236">
        <v>617</v>
      </c>
      <c r="D840" s="85"/>
      <c r="E840" s="85">
        <v>1</v>
      </c>
      <c r="F840" s="87" t="s">
        <v>158</v>
      </c>
      <c r="G840" s="353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6">
        <v>617</v>
      </c>
      <c r="B841" s="85">
        <v>61</v>
      </c>
      <c r="C841" s="236">
        <v>617</v>
      </c>
      <c r="D841" s="85"/>
      <c r="E841" s="85">
        <v>2</v>
      </c>
      <c r="F841" s="96" t="s">
        <v>236</v>
      </c>
      <c r="G841" s="353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6">
        <v>617</v>
      </c>
      <c r="B842" s="85">
        <v>61</v>
      </c>
      <c r="C842" s="236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6">
        <v>617</v>
      </c>
      <c r="B843" s="236">
        <v>61</v>
      </c>
      <c r="C843" s="236">
        <v>617</v>
      </c>
      <c r="D843" s="356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6">
        <v>617</v>
      </c>
      <c r="B844" s="236">
        <v>61</v>
      </c>
      <c r="C844" s="236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6">
        <v>617</v>
      </c>
      <c r="B845" s="85">
        <v>61</v>
      </c>
      <c r="C845" s="236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2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6">
        <v>617</v>
      </c>
      <c r="B846" s="236">
        <v>61</v>
      </c>
      <c r="C846" s="236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2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6">
        <v>617</v>
      </c>
      <c r="B847" s="236">
        <v>61</v>
      </c>
      <c r="C847" s="236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2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6">
        <v>617</v>
      </c>
      <c r="B848" s="85">
        <v>61</v>
      </c>
      <c r="C848" s="236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2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6">
        <v>617</v>
      </c>
      <c r="B849" s="236">
        <v>61</v>
      </c>
      <c r="C849" s="236">
        <v>617</v>
      </c>
      <c r="D849" s="356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6">
        <v>617</v>
      </c>
      <c r="B850" s="85">
        <v>61</v>
      </c>
      <c r="C850" s="236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6">
        <v>617</v>
      </c>
      <c r="B851" s="85">
        <v>61</v>
      </c>
      <c r="C851" s="236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9"/>
      <c r="Q851" s="15"/>
      <c r="R851" s="15"/>
    </row>
    <row r="852" spans="1:18" ht="15" x14ac:dyDescent="0.3">
      <c r="A852" s="236">
        <v>617</v>
      </c>
      <c r="B852" s="85">
        <v>61</v>
      </c>
      <c r="C852" s="236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6">
        <v>617</v>
      </c>
      <c r="B853" s="85">
        <v>61</v>
      </c>
      <c r="C853" s="236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6">
        <v>617</v>
      </c>
      <c r="B854" s="85">
        <v>61</v>
      </c>
      <c r="C854" s="236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6">
        <v>617</v>
      </c>
      <c r="B855" s="236">
        <v>61</v>
      </c>
      <c r="C855" s="236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8">
        <v>10</v>
      </c>
      <c r="P855" s="188"/>
      <c r="Q855" s="15"/>
      <c r="R855" s="15"/>
    </row>
    <row r="856" spans="1:18" ht="15" x14ac:dyDescent="0.3">
      <c r="A856" s="236">
        <v>617</v>
      </c>
      <c r="B856" s="236">
        <v>61</v>
      </c>
      <c r="C856" s="236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4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8">
        <v>7</v>
      </c>
      <c r="P856" s="188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4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6">
        <v>617</v>
      </c>
      <c r="B858" s="236">
        <v>61</v>
      </c>
      <c r="C858" s="236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8">
        <v>6</v>
      </c>
      <c r="P858" s="188">
        <v>3</v>
      </c>
      <c r="Q858" s="15"/>
      <c r="R858" s="15"/>
    </row>
    <row r="859" spans="1:18" ht="15" x14ac:dyDescent="0.3">
      <c r="A859" s="236">
        <v>617</v>
      </c>
      <c r="B859" s="236">
        <v>61</v>
      </c>
      <c r="C859" s="236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8">
        <v>10</v>
      </c>
      <c r="P859" s="188"/>
      <c r="Q859" s="15"/>
      <c r="R859" s="15"/>
    </row>
    <row r="860" spans="1:18" ht="15" x14ac:dyDescent="0.3">
      <c r="A860" s="236">
        <v>617</v>
      </c>
      <c r="B860" s="236">
        <v>61</v>
      </c>
      <c r="C860" s="236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8">
        <v>10</v>
      </c>
      <c r="P860" s="188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8">
        <v>10</v>
      </c>
      <c r="P861" s="188"/>
      <c r="Q861" s="15"/>
      <c r="R861" s="15"/>
    </row>
    <row r="862" spans="1:18" ht="15" x14ac:dyDescent="0.3">
      <c r="A862" s="236">
        <v>617</v>
      </c>
      <c r="B862" s="236">
        <v>61</v>
      </c>
      <c r="C862" s="236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8">
        <v>10</v>
      </c>
      <c r="P862" s="188"/>
      <c r="Q862" s="15"/>
      <c r="R862" s="15"/>
    </row>
    <row r="863" spans="1:18" ht="15" x14ac:dyDescent="0.3">
      <c r="A863" s="236">
        <v>617</v>
      </c>
      <c r="B863" s="236">
        <v>61</v>
      </c>
      <c r="C863" s="236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8">
        <v>10</v>
      </c>
      <c r="P863" s="188"/>
      <c r="Q863" s="15"/>
      <c r="R863" s="15"/>
    </row>
    <row r="864" spans="1:18" ht="15" x14ac:dyDescent="0.3">
      <c r="A864" s="236">
        <v>617</v>
      </c>
      <c r="B864" s="236">
        <v>61</v>
      </c>
      <c r="C864" s="236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8">
        <v>10</v>
      </c>
      <c r="P864" s="188"/>
      <c r="Q864" s="15"/>
      <c r="R864" s="15"/>
    </row>
    <row r="865" spans="1:18" ht="15" x14ac:dyDescent="0.3">
      <c r="A865" s="236">
        <v>617</v>
      </c>
      <c r="B865" s="236">
        <v>61</v>
      </c>
      <c r="C865" s="236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8">
        <v>2</v>
      </c>
      <c r="P865" s="188">
        <v>6</v>
      </c>
      <c r="Q865" s="15"/>
      <c r="R865" s="15"/>
    </row>
    <row r="866" spans="1:18" ht="15" x14ac:dyDescent="0.3">
      <c r="A866" s="236">
        <v>617</v>
      </c>
      <c r="B866" s="236">
        <v>61</v>
      </c>
      <c r="C866" s="236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8"/>
      <c r="P866" s="188">
        <v>5</v>
      </c>
      <c r="Q866" s="15"/>
      <c r="R866" s="15"/>
    </row>
    <row r="867" spans="1:18" ht="15" x14ac:dyDescent="0.3">
      <c r="A867" s="236">
        <v>617</v>
      </c>
      <c r="B867" s="236">
        <v>61</v>
      </c>
      <c r="C867" s="236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8">
        <v>3</v>
      </c>
      <c r="P867" s="188">
        <v>7</v>
      </c>
      <c r="Q867" s="15"/>
      <c r="R867" s="15"/>
    </row>
    <row r="868" spans="1:18" ht="15" x14ac:dyDescent="0.3">
      <c r="A868" s="236">
        <v>617</v>
      </c>
      <c r="B868" s="236">
        <v>61</v>
      </c>
      <c r="C868" s="236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8">
        <v>3</v>
      </c>
      <c r="P868" s="188">
        <v>7</v>
      </c>
      <c r="Q868" s="15"/>
      <c r="R868" s="15"/>
    </row>
    <row r="869" spans="1:18" ht="15" x14ac:dyDescent="0.3">
      <c r="A869" s="236">
        <v>617</v>
      </c>
      <c r="B869" s="236">
        <v>61</v>
      </c>
      <c r="C869" s="236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8">
        <v>3</v>
      </c>
      <c r="P869" s="188">
        <v>11</v>
      </c>
      <c r="Q869" s="15"/>
      <c r="R869" s="15"/>
    </row>
    <row r="870" spans="1:18" ht="15" x14ac:dyDescent="0.3">
      <c r="A870" s="236">
        <v>617</v>
      </c>
      <c r="B870" s="236">
        <v>61</v>
      </c>
      <c r="C870" s="236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2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8">
        <v>3</v>
      </c>
      <c r="P870" s="188">
        <v>11</v>
      </c>
      <c r="Q870" s="15"/>
      <c r="R870" s="15"/>
    </row>
    <row r="871" spans="1:18" ht="15" x14ac:dyDescent="0.3">
      <c r="A871" s="85">
        <v>617</v>
      </c>
      <c r="B871" s="236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8">
        <v>2</v>
      </c>
      <c r="P871" s="188"/>
      <c r="Q871" s="15"/>
      <c r="R871" s="15"/>
    </row>
    <row r="872" spans="1:18" ht="15" x14ac:dyDescent="0.3">
      <c r="A872" s="85">
        <v>617</v>
      </c>
      <c r="B872" s="236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8">
        <v>3</v>
      </c>
      <c r="P872" s="188"/>
      <c r="Q872" s="15"/>
      <c r="R872" s="15"/>
    </row>
    <row r="873" spans="1:18" ht="15" x14ac:dyDescent="0.3">
      <c r="A873" s="85">
        <v>617</v>
      </c>
      <c r="B873" s="236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8">
        <v>5</v>
      </c>
      <c r="P873" s="188">
        <v>1</v>
      </c>
      <c r="Q873" s="15"/>
      <c r="R873" s="15"/>
    </row>
    <row r="874" spans="1:18" ht="15" x14ac:dyDescent="0.3">
      <c r="A874" s="85">
        <v>617</v>
      </c>
      <c r="B874" s="236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8">
        <v>6</v>
      </c>
      <c r="P874" s="188">
        <v>4</v>
      </c>
      <c r="Q874" s="15"/>
      <c r="R874" s="15"/>
    </row>
    <row r="875" spans="1:18" ht="15" x14ac:dyDescent="0.3">
      <c r="A875" s="85">
        <v>617</v>
      </c>
      <c r="B875" s="236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8">
        <v>5</v>
      </c>
      <c r="P875" s="188"/>
      <c r="Q875" s="15"/>
      <c r="R875" s="15"/>
    </row>
    <row r="876" spans="1:18" ht="15" x14ac:dyDescent="0.3">
      <c r="A876" s="85">
        <v>617</v>
      </c>
      <c r="B876" s="236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8">
        <v>10</v>
      </c>
      <c r="P876" s="188"/>
      <c r="Q876" s="15"/>
      <c r="R876" s="15"/>
    </row>
    <row r="877" spans="1:18" ht="15" x14ac:dyDescent="0.3">
      <c r="A877" s="85">
        <v>617</v>
      </c>
      <c r="B877" s="236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8">
        <v>10</v>
      </c>
      <c r="P877" s="188"/>
      <c r="Q877" s="15"/>
      <c r="R877" s="15"/>
    </row>
    <row r="878" spans="1:18" ht="15" x14ac:dyDescent="0.3">
      <c r="A878" s="85">
        <v>617</v>
      </c>
      <c r="B878" s="236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8">
        <v>4</v>
      </c>
      <c r="P878" s="188">
        <v>1</v>
      </c>
      <c r="Q878" s="15"/>
      <c r="R878" s="15"/>
    </row>
    <row r="879" spans="1:18" ht="15" x14ac:dyDescent="0.3">
      <c r="A879" s="85">
        <v>617</v>
      </c>
      <c r="B879" s="236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8">
        <v>10</v>
      </c>
      <c r="P879" s="188"/>
      <c r="Q879" s="15"/>
      <c r="R879" s="15"/>
    </row>
    <row r="880" spans="1:18" ht="15" x14ac:dyDescent="0.3">
      <c r="A880" s="85">
        <v>617</v>
      </c>
      <c r="B880" s="236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8">
        <v>10</v>
      </c>
      <c r="P880" s="188"/>
      <c r="Q880" s="15"/>
      <c r="R880" s="15"/>
    </row>
    <row r="881" spans="1:18" ht="15" x14ac:dyDescent="0.3">
      <c r="A881" s="85">
        <v>617</v>
      </c>
      <c r="B881" s="236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8">
        <v>10</v>
      </c>
      <c r="P881" s="188"/>
      <c r="Q881" s="15"/>
      <c r="R881" s="15"/>
    </row>
    <row r="882" spans="1:18" ht="15" x14ac:dyDescent="0.3">
      <c r="A882" s="85">
        <v>617</v>
      </c>
      <c r="B882" s="236">
        <v>61</v>
      </c>
      <c r="C882" s="85">
        <v>617</v>
      </c>
      <c r="D882" s="374"/>
      <c r="E882" s="374">
        <v>1</v>
      </c>
      <c r="F882" s="96" t="s">
        <v>145</v>
      </c>
      <c r="G882" s="374"/>
      <c r="H882" s="374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8">
        <v>10</v>
      </c>
      <c r="P882" s="188"/>
      <c r="Q882" s="15"/>
      <c r="R882" s="15"/>
    </row>
    <row r="883" spans="1:18" ht="15" x14ac:dyDescent="0.3">
      <c r="A883" s="85">
        <v>617</v>
      </c>
      <c r="B883" s="236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8">
        <v>7</v>
      </c>
      <c r="P883" s="188">
        <v>11</v>
      </c>
      <c r="Q883" s="15"/>
      <c r="R883" s="15"/>
    </row>
    <row r="884" spans="1:18" ht="15" x14ac:dyDescent="0.3">
      <c r="A884" s="85">
        <v>617</v>
      </c>
      <c r="B884" s="236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8">
        <v>10</v>
      </c>
      <c r="P884" s="188"/>
      <c r="Q884" s="15"/>
      <c r="R884" s="15"/>
    </row>
    <row r="885" spans="1:18" ht="15" x14ac:dyDescent="0.3">
      <c r="A885" s="85">
        <v>617</v>
      </c>
      <c r="B885" s="236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8">
        <v>10</v>
      </c>
      <c r="P885" s="188"/>
      <c r="Q885" s="15"/>
      <c r="R885" s="15"/>
    </row>
    <row r="886" spans="1:18" ht="15" x14ac:dyDescent="0.3">
      <c r="A886" s="85">
        <v>617</v>
      </c>
      <c r="B886" s="236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8">
        <v>10</v>
      </c>
      <c r="P886" s="188"/>
      <c r="Q886" s="15"/>
      <c r="R886" s="15"/>
    </row>
    <row r="887" spans="1:18" ht="15" x14ac:dyDescent="0.3">
      <c r="A887" s="85">
        <v>617</v>
      </c>
      <c r="B887" s="236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8">
        <v>5</v>
      </c>
      <c r="P887" s="188">
        <v>10</v>
      </c>
      <c r="Q887" s="15"/>
      <c r="R887" s="15"/>
    </row>
    <row r="888" spans="1:18" ht="15" x14ac:dyDescent="0.3">
      <c r="A888" s="85">
        <v>617</v>
      </c>
      <c r="B888" s="236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8">
        <v>10</v>
      </c>
      <c r="P888" s="188"/>
      <c r="Q888" s="15"/>
      <c r="R888" s="15"/>
    </row>
    <row r="889" spans="1:18" ht="15" x14ac:dyDescent="0.3">
      <c r="A889" s="92">
        <v>617</v>
      </c>
      <c r="B889" s="245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2" t="s">
        <v>372</v>
      </c>
      <c r="J889" s="111">
        <v>2664.81</v>
      </c>
      <c r="K889" s="95">
        <v>10</v>
      </c>
      <c r="L889" s="101"/>
      <c r="M889" s="101"/>
      <c r="N889" s="101"/>
      <c r="O889" s="188">
        <v>10</v>
      </c>
      <c r="P889" s="188"/>
      <c r="Q889" s="15"/>
      <c r="R889" s="15"/>
    </row>
    <row r="890" spans="1:18" ht="15" x14ac:dyDescent="0.3">
      <c r="A890" s="92">
        <v>617</v>
      </c>
      <c r="B890" s="245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2" t="s">
        <v>372</v>
      </c>
      <c r="J890" s="94">
        <v>400</v>
      </c>
      <c r="K890" s="366">
        <v>10</v>
      </c>
      <c r="L890" s="101">
        <v>243.8</v>
      </c>
      <c r="M890" s="101"/>
      <c r="N890" s="101"/>
      <c r="O890" s="188">
        <v>10</v>
      </c>
      <c r="P890" s="188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8"/>
      <c r="E891" s="92">
        <v>1</v>
      </c>
      <c r="F891" s="93" t="s">
        <v>564</v>
      </c>
      <c r="G891" s="568"/>
      <c r="H891" s="92"/>
      <c r="I891" s="242" t="s">
        <v>379</v>
      </c>
      <c r="J891" s="592">
        <v>2438</v>
      </c>
      <c r="K891" s="366">
        <v>10</v>
      </c>
      <c r="L891" s="101"/>
      <c r="M891" s="101"/>
      <c r="N891" s="101"/>
      <c r="O891" s="188">
        <v>10</v>
      </c>
      <c r="P891" s="188"/>
      <c r="Q891" s="15"/>
      <c r="R891" s="15"/>
    </row>
    <row r="892" spans="1:18" ht="15" x14ac:dyDescent="0.3">
      <c r="A892" s="245">
        <v>617</v>
      </c>
      <c r="B892" s="245">
        <v>61</v>
      </c>
      <c r="C892" s="245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2" t="s">
        <v>379</v>
      </c>
      <c r="J892" s="94">
        <v>1200</v>
      </c>
      <c r="K892" s="366">
        <v>10</v>
      </c>
      <c r="L892" s="101"/>
      <c r="M892" s="101">
        <f>IF(K895=0,"N/A",+L895/12)</f>
        <v>0</v>
      </c>
      <c r="N892" s="101"/>
      <c r="O892" s="188">
        <v>11</v>
      </c>
      <c r="P892" s="188">
        <v>7</v>
      </c>
      <c r="Q892" s="15"/>
      <c r="R892" s="15"/>
    </row>
    <row r="893" spans="1:18" ht="15" x14ac:dyDescent="0.3">
      <c r="A893" s="245">
        <v>617</v>
      </c>
      <c r="B893" s="245">
        <v>61</v>
      </c>
      <c r="C893" s="245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2" t="s">
        <v>379</v>
      </c>
      <c r="J893" s="94">
        <v>500</v>
      </c>
      <c r="K893" s="366">
        <v>10</v>
      </c>
      <c r="L893" s="101"/>
      <c r="M893" s="101"/>
      <c r="N893" s="101"/>
      <c r="O893" s="188">
        <v>10</v>
      </c>
      <c r="P893" s="188"/>
      <c r="Q893" s="15"/>
      <c r="R893" s="15"/>
    </row>
    <row r="894" spans="1:18" ht="15" x14ac:dyDescent="0.3">
      <c r="A894" s="518">
        <v>617</v>
      </c>
      <c r="B894" s="518">
        <v>61</v>
      </c>
      <c r="C894" s="518">
        <v>617</v>
      </c>
      <c r="D894" s="98">
        <v>127632</v>
      </c>
      <c r="E894" s="98">
        <v>1</v>
      </c>
      <c r="F894" s="325" t="s">
        <v>25</v>
      </c>
      <c r="G894" s="325"/>
      <c r="H894" s="98" t="s">
        <v>309</v>
      </c>
      <c r="I894" s="85" t="s">
        <v>379</v>
      </c>
      <c r="J894" s="363">
        <v>3132</v>
      </c>
      <c r="K894" s="224">
        <v>10</v>
      </c>
      <c r="L894" s="101"/>
      <c r="M894" s="101"/>
      <c r="N894" s="101"/>
      <c r="O894" s="188">
        <v>10</v>
      </c>
      <c r="P894" s="188"/>
      <c r="Q894" s="15"/>
      <c r="R894" s="15"/>
    </row>
    <row r="895" spans="1:18" ht="15" x14ac:dyDescent="0.3">
      <c r="A895" s="236">
        <v>617</v>
      </c>
      <c r="B895" s="236">
        <v>61</v>
      </c>
      <c r="C895" s="236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8">
        <v>10</v>
      </c>
      <c r="P895" s="188"/>
      <c r="Q895" s="15"/>
      <c r="R895" s="15"/>
    </row>
    <row r="896" spans="1:18" ht="15" x14ac:dyDescent="0.3">
      <c r="A896" s="236">
        <v>617</v>
      </c>
      <c r="B896" s="236">
        <v>61</v>
      </c>
      <c r="C896" s="236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4">
        <v>10</v>
      </c>
      <c r="L896" s="101"/>
      <c r="M896" s="101"/>
      <c r="N896" s="101"/>
      <c r="O896" s="188">
        <v>10</v>
      </c>
      <c r="P896" s="188"/>
      <c r="Q896" s="15"/>
      <c r="R896" s="15"/>
    </row>
    <row r="897" spans="1:18" ht="15" x14ac:dyDescent="0.3">
      <c r="A897" s="236">
        <v>617</v>
      </c>
      <c r="B897" s="85">
        <v>61</v>
      </c>
      <c r="C897" s="236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4">
        <v>10</v>
      </c>
      <c r="L897" s="101"/>
      <c r="M897" s="101"/>
      <c r="N897" s="101"/>
      <c r="O897" s="188">
        <v>10</v>
      </c>
      <c r="P897" s="188"/>
      <c r="Q897" s="15"/>
      <c r="R897" s="15"/>
    </row>
    <row r="898" spans="1:18" ht="15" x14ac:dyDescent="0.3">
      <c r="A898" s="236">
        <v>617</v>
      </c>
      <c r="B898" s="236">
        <v>61</v>
      </c>
      <c r="C898" s="236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4">
        <v>10</v>
      </c>
      <c r="L898" s="101"/>
      <c r="M898" s="101"/>
      <c r="N898" s="101"/>
      <c r="O898" s="188">
        <v>10</v>
      </c>
      <c r="P898" s="188"/>
      <c r="Q898" s="15"/>
      <c r="R898" s="15"/>
    </row>
    <row r="899" spans="1:18" ht="15" x14ac:dyDescent="0.3">
      <c r="A899" s="236">
        <v>617</v>
      </c>
      <c r="B899" s="85">
        <v>61</v>
      </c>
      <c r="C899" s="236">
        <v>617</v>
      </c>
      <c r="D899" s="85">
        <v>34955</v>
      </c>
      <c r="E899" s="85">
        <v>1</v>
      </c>
      <c r="F899" s="87" t="s">
        <v>707</v>
      </c>
      <c r="G899" s="279"/>
      <c r="H899" s="85"/>
      <c r="I899" s="85" t="s">
        <v>379</v>
      </c>
      <c r="J899" s="111">
        <v>1200</v>
      </c>
      <c r="K899" s="224">
        <v>10</v>
      </c>
      <c r="L899" s="101"/>
      <c r="M899" s="101">
        <f>IF(K902=0,"N/A",+L902/12)</f>
        <v>13.231333333333334</v>
      </c>
      <c r="N899" s="101"/>
      <c r="O899" s="188">
        <v>10</v>
      </c>
      <c r="P899" s="188"/>
      <c r="Q899" s="15"/>
      <c r="R899" s="15"/>
    </row>
    <row r="900" spans="1:18" ht="15" x14ac:dyDescent="0.3">
      <c r="A900" s="245">
        <v>617</v>
      </c>
      <c r="B900" s="92">
        <v>61</v>
      </c>
      <c r="C900" s="245">
        <v>617</v>
      </c>
      <c r="D900" s="92">
        <v>34954</v>
      </c>
      <c r="E900" s="92">
        <v>1</v>
      </c>
      <c r="F900" s="93" t="s">
        <v>707</v>
      </c>
      <c r="G900" s="635"/>
      <c r="H900" s="92"/>
      <c r="I900" s="85" t="s">
        <v>379</v>
      </c>
      <c r="J900" s="111">
        <v>1200</v>
      </c>
      <c r="K900" s="224">
        <v>10</v>
      </c>
      <c r="L900" s="101"/>
      <c r="M900" s="101">
        <f>IF(K903=0,"N/A",+L903/12)</f>
        <v>20.316666666666666</v>
      </c>
      <c r="N900" s="101"/>
      <c r="O900" s="188">
        <v>3</v>
      </c>
      <c r="P900" s="188">
        <v>7</v>
      </c>
      <c r="Q900" s="15"/>
      <c r="R900" s="15"/>
    </row>
    <row r="901" spans="1:18" ht="15" x14ac:dyDescent="0.3">
      <c r="A901" s="236">
        <v>617</v>
      </c>
      <c r="B901" s="236">
        <v>61</v>
      </c>
      <c r="C901" s="236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4">
        <v>10</v>
      </c>
      <c r="L901" s="101"/>
      <c r="M901" s="101"/>
      <c r="N901" s="101"/>
      <c r="O901" s="188">
        <v>10</v>
      </c>
      <c r="P901" s="188"/>
      <c r="Q901" s="15"/>
      <c r="R901" s="15"/>
    </row>
    <row r="902" spans="1:18" ht="15" x14ac:dyDescent="0.3">
      <c r="A902" s="236">
        <v>617</v>
      </c>
      <c r="B902" s="236">
        <v>61</v>
      </c>
      <c r="C902" s="236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4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8">
        <v>6</v>
      </c>
      <c r="P902" s="188">
        <v>6</v>
      </c>
      <c r="Q902" s="15"/>
      <c r="R902" s="15"/>
    </row>
    <row r="903" spans="1:18" ht="15" x14ac:dyDescent="0.3">
      <c r="A903" s="236">
        <v>617</v>
      </c>
      <c r="B903" s="236">
        <v>61</v>
      </c>
      <c r="C903" s="236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4">
        <v>10</v>
      </c>
      <c r="L903" s="101">
        <v>243.8</v>
      </c>
      <c r="M903" s="101">
        <f>IF(K906=0,"N/A",+L906/12)</f>
        <v>62.5</v>
      </c>
      <c r="N903" s="101"/>
      <c r="O903" s="188">
        <v>6</v>
      </c>
      <c r="P903" s="188">
        <v>3</v>
      </c>
      <c r="Q903" s="15"/>
      <c r="R903" s="15"/>
    </row>
    <row r="904" spans="1:18" ht="15" x14ac:dyDescent="0.3">
      <c r="A904" s="236">
        <v>617</v>
      </c>
      <c r="B904" s="236">
        <v>61</v>
      </c>
      <c r="C904" s="236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8">
        <v>4</v>
      </c>
      <c r="P904" s="188">
        <v>10</v>
      </c>
      <c r="Q904" s="15"/>
      <c r="R904" s="15"/>
    </row>
    <row r="905" spans="1:18" ht="15" x14ac:dyDescent="0.3">
      <c r="A905" s="236">
        <v>617</v>
      </c>
      <c r="B905" s="85">
        <v>61</v>
      </c>
      <c r="C905" s="236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8">
        <v>2</v>
      </c>
      <c r="P905" s="188">
        <v>6</v>
      </c>
      <c r="Q905" s="15"/>
      <c r="R905" s="15"/>
    </row>
    <row r="906" spans="1:18" ht="15" x14ac:dyDescent="0.3">
      <c r="A906" s="236">
        <v>617</v>
      </c>
      <c r="B906" s="85">
        <v>61</v>
      </c>
      <c r="C906" s="236">
        <v>617</v>
      </c>
      <c r="D906" s="356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8">
        <v>10</v>
      </c>
      <c r="P906" s="188"/>
      <c r="Q906" s="15"/>
      <c r="R906" s="15"/>
    </row>
    <row r="907" spans="1:18" ht="15" x14ac:dyDescent="0.3">
      <c r="A907" s="236">
        <v>617</v>
      </c>
      <c r="B907" s="85">
        <v>61</v>
      </c>
      <c r="C907" s="236">
        <v>617</v>
      </c>
      <c r="D907" s="356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8">
        <v>10</v>
      </c>
      <c r="P907" s="188"/>
      <c r="Q907" s="15"/>
      <c r="R907" s="15"/>
    </row>
    <row r="908" spans="1:18" ht="15" x14ac:dyDescent="0.3">
      <c r="A908" s="236">
        <v>617</v>
      </c>
      <c r="B908" s="85">
        <v>61</v>
      </c>
      <c r="C908" s="236">
        <v>617</v>
      </c>
      <c r="D908" s="261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8">
        <v>6</v>
      </c>
      <c r="P908" s="188">
        <v>4</v>
      </c>
      <c r="Q908" s="15"/>
      <c r="R908" s="15"/>
    </row>
    <row r="909" spans="1:18" ht="15" x14ac:dyDescent="0.3">
      <c r="A909" s="522">
        <v>617</v>
      </c>
      <c r="B909" s="85">
        <v>61</v>
      </c>
      <c r="C909" s="522">
        <v>617</v>
      </c>
      <c r="D909" s="527"/>
      <c r="E909" s="85">
        <v>1</v>
      </c>
      <c r="F909" s="528" t="s">
        <v>901</v>
      </c>
      <c r="G909" s="527"/>
      <c r="H909" s="527"/>
      <c r="I909" s="85" t="s">
        <v>382</v>
      </c>
      <c r="J909" s="352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8">
        <v>10</v>
      </c>
      <c r="P909" s="188"/>
      <c r="Q909" s="15"/>
      <c r="R909" s="15"/>
    </row>
    <row r="910" spans="1:18" ht="15" x14ac:dyDescent="0.3">
      <c r="A910" s="236">
        <v>617</v>
      </c>
      <c r="B910" s="85">
        <v>61</v>
      </c>
      <c r="C910" s="236">
        <v>617</v>
      </c>
      <c r="D910" s="356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8">
        <v>10</v>
      </c>
      <c r="P910" s="188"/>
      <c r="Q910" s="15"/>
      <c r="R910" s="15"/>
    </row>
    <row r="911" spans="1:18" ht="15" x14ac:dyDescent="0.3">
      <c r="A911" s="236">
        <v>617</v>
      </c>
      <c r="B911" s="85">
        <v>61</v>
      </c>
      <c r="C911" s="236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8">
        <v>4</v>
      </c>
      <c r="P911" s="188"/>
      <c r="Q911" s="15"/>
      <c r="R911" s="15"/>
    </row>
    <row r="912" spans="1:18" ht="15" x14ac:dyDescent="0.3">
      <c r="A912" s="236">
        <v>617</v>
      </c>
      <c r="B912" s="85">
        <v>61</v>
      </c>
      <c r="C912" s="236">
        <v>617</v>
      </c>
      <c r="D912" s="356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8">
        <v>10</v>
      </c>
      <c r="P912" s="188"/>
      <c r="Q912" s="15"/>
      <c r="R912" s="15"/>
    </row>
    <row r="913" spans="1:18" ht="15" x14ac:dyDescent="0.3">
      <c r="A913" s="245">
        <v>617</v>
      </c>
      <c r="B913" s="92">
        <v>61</v>
      </c>
      <c r="C913" s="245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8">
        <v>2</v>
      </c>
      <c r="P913" s="188"/>
      <c r="Q913" s="15"/>
      <c r="R913" s="15"/>
    </row>
    <row r="914" spans="1:18" ht="15" x14ac:dyDescent="0.3">
      <c r="A914" s="236">
        <v>617</v>
      </c>
      <c r="B914" s="85">
        <v>61</v>
      </c>
      <c r="C914" s="236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8">
        <v>6</v>
      </c>
      <c r="P914" s="188">
        <v>7</v>
      </c>
      <c r="Q914" s="15"/>
      <c r="R914" s="15"/>
    </row>
    <row r="915" spans="1:18" ht="15" x14ac:dyDescent="0.3">
      <c r="A915" s="236">
        <v>617</v>
      </c>
      <c r="B915" s="85">
        <v>61</v>
      </c>
      <c r="C915" s="236">
        <v>617</v>
      </c>
      <c r="D915" s="261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8">
        <v>2</v>
      </c>
      <c r="P915" s="188">
        <v>10</v>
      </c>
      <c r="Q915" s="15"/>
      <c r="R915" s="15"/>
    </row>
    <row r="916" spans="1:18" ht="15" x14ac:dyDescent="0.3">
      <c r="A916" s="236">
        <v>617</v>
      </c>
      <c r="B916" s="85">
        <v>61</v>
      </c>
      <c r="C916" s="236">
        <v>617</v>
      </c>
      <c r="D916" s="261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6">
        <v>617</v>
      </c>
      <c r="B917" s="85">
        <v>61</v>
      </c>
      <c r="C917" s="236">
        <v>617</v>
      </c>
      <c r="D917" s="261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5">
        <v>617</v>
      </c>
      <c r="B918" s="245">
        <v>61</v>
      </c>
      <c r="C918" s="245">
        <v>617</v>
      </c>
      <c r="D918" s="512"/>
      <c r="E918" s="92">
        <v>11</v>
      </c>
      <c r="F918" s="235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6">
        <v>617</v>
      </c>
      <c r="B919" s="236">
        <v>61</v>
      </c>
      <c r="C919" s="236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6">
        <v>617</v>
      </c>
      <c r="B920" s="236">
        <v>61</v>
      </c>
      <c r="C920" s="236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2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6">
        <v>617</v>
      </c>
      <c r="B921" s="236">
        <v>61</v>
      </c>
      <c r="C921" s="236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70"/>
      <c r="Q921" s="15"/>
      <c r="R921" s="15"/>
    </row>
    <row r="922" spans="1:18" ht="15" x14ac:dyDescent="0.3">
      <c r="A922" s="236">
        <v>617</v>
      </c>
      <c r="B922" s="236">
        <v>61</v>
      </c>
      <c r="C922" s="236">
        <v>617</v>
      </c>
      <c r="D922" s="261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6">
        <v>617</v>
      </c>
      <c r="B923" s="236">
        <v>61</v>
      </c>
      <c r="C923" s="236">
        <v>617</v>
      </c>
      <c r="D923" s="261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6">
        <v>617</v>
      </c>
      <c r="B924" s="236">
        <v>61</v>
      </c>
      <c r="C924" s="236">
        <v>617</v>
      </c>
      <c r="D924" s="261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6">
        <v>617</v>
      </c>
      <c r="B925" s="236">
        <v>61</v>
      </c>
      <c r="C925" s="236">
        <v>617</v>
      </c>
      <c r="D925" s="261"/>
      <c r="E925" s="85">
        <v>1</v>
      </c>
      <c r="F925" s="87" t="s">
        <v>732</v>
      </c>
      <c r="G925" s="261"/>
      <c r="H925" s="261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6">
        <v>617</v>
      </c>
      <c r="B926" s="236">
        <v>61</v>
      </c>
      <c r="C926" s="236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2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6">
        <v>617</v>
      </c>
      <c r="B928" s="236">
        <v>61</v>
      </c>
      <c r="C928" s="236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2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6">
        <v>617</v>
      </c>
      <c r="B929" s="236">
        <v>61</v>
      </c>
      <c r="C929" s="236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2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6">
        <v>617</v>
      </c>
      <c r="B930" s="236">
        <v>61</v>
      </c>
      <c r="C930" s="236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2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6">
        <v>617</v>
      </c>
      <c r="B931" s="236">
        <v>61</v>
      </c>
      <c r="C931" s="236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2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6">
        <v>617</v>
      </c>
      <c r="B932" s="236">
        <v>61</v>
      </c>
      <c r="C932" s="236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2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6">
        <v>617</v>
      </c>
      <c r="B933" s="236">
        <v>61</v>
      </c>
      <c r="C933" s="236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2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5">
        <v>617</v>
      </c>
      <c r="B934" s="245">
        <v>61</v>
      </c>
      <c r="C934" s="245">
        <v>617</v>
      </c>
      <c r="D934" s="343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5">
        <v>617</v>
      </c>
      <c r="B935" s="245">
        <v>61</v>
      </c>
      <c r="C935" s="245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6">
        <v>617</v>
      </c>
      <c r="B936" s="236">
        <v>61</v>
      </c>
      <c r="C936" s="236">
        <v>617</v>
      </c>
      <c r="D936" s="353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8">
        <v>4</v>
      </c>
      <c r="P936" s="188">
        <v>1</v>
      </c>
      <c r="Q936" s="15"/>
      <c r="R936" s="15"/>
    </row>
    <row r="937" spans="1:18" ht="15" x14ac:dyDescent="0.3">
      <c r="A937" s="236">
        <v>617</v>
      </c>
      <c r="B937" s="236">
        <v>61</v>
      </c>
      <c r="C937" s="236">
        <v>617</v>
      </c>
      <c r="D937" s="261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8">
        <v>4</v>
      </c>
      <c r="P937" s="188">
        <v>1</v>
      </c>
      <c r="Q937" s="15"/>
      <c r="R937" s="15"/>
    </row>
    <row r="938" spans="1:18" ht="15" x14ac:dyDescent="0.3">
      <c r="A938" s="236">
        <v>617</v>
      </c>
      <c r="B938" s="236">
        <v>61</v>
      </c>
      <c r="C938" s="236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6">
        <v>617</v>
      </c>
      <c r="B939" s="236">
        <v>61</v>
      </c>
      <c r="C939" s="236">
        <v>617</v>
      </c>
      <c r="D939" s="261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2">
        <v>23520</v>
      </c>
      <c r="K939" s="224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4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20">
        <v>617</v>
      </c>
      <c r="B942" s="85">
        <v>61</v>
      </c>
      <c r="C942" s="520">
        <v>617</v>
      </c>
      <c r="D942" s="261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2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92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8">
        <v>6</v>
      </c>
      <c r="P953" s="188">
        <v>5</v>
      </c>
      <c r="Q953" s="15"/>
      <c r="R953" s="15"/>
    </row>
    <row r="954" spans="1:18" ht="15" x14ac:dyDescent="0.3">
      <c r="A954" s="376">
        <v>617</v>
      </c>
      <c r="B954" s="85">
        <v>61</v>
      </c>
      <c r="C954" s="376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8">
        <v>10</v>
      </c>
      <c r="P954" s="188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8">
        <v>5</v>
      </c>
      <c r="P955" s="188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8">
        <v>10</v>
      </c>
      <c r="P956" s="233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8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8">
        <v>5</v>
      </c>
      <c r="P957" s="233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2">
        <v>800</v>
      </c>
      <c r="K958" s="112">
        <v>10</v>
      </c>
      <c r="L958" s="101"/>
      <c r="M958" s="101">
        <f>IF(K961=0,"N/A",+L961/12)</f>
        <v>46.4</v>
      </c>
      <c r="N958" s="101"/>
      <c r="O958" s="188">
        <v>5</v>
      </c>
      <c r="P958" s="233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4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8">
        <v>5</v>
      </c>
      <c r="P959" s="233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2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8">
        <v>5</v>
      </c>
      <c r="P960" s="233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8">
        <v>10</v>
      </c>
      <c r="P961" s="233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3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8">
        <v>10</v>
      </c>
      <c r="P962" s="233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3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8">
        <v>10</v>
      </c>
      <c r="P963" s="233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8">
        <v>10</v>
      </c>
      <c r="P964" s="233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2">
        <v>17818.36</v>
      </c>
      <c r="K965" s="112">
        <v>10</v>
      </c>
      <c r="L965" s="101"/>
      <c r="M965" s="101"/>
      <c r="N965" s="101"/>
      <c r="O965" s="188">
        <v>10</v>
      </c>
      <c r="P965" s="233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2">
        <v>2182.84</v>
      </c>
      <c r="K966" s="112">
        <v>10</v>
      </c>
      <c r="L966" s="101"/>
      <c r="M966" s="101"/>
      <c r="N966" s="101"/>
      <c r="O966" s="188">
        <v>10</v>
      </c>
      <c r="P966" s="233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2"/>
      <c r="K967" s="112">
        <v>10</v>
      </c>
      <c r="L967" s="101"/>
      <c r="M967" s="101"/>
      <c r="N967" s="101"/>
      <c r="O967" s="188">
        <v>10</v>
      </c>
      <c r="P967" s="233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2">
        <v>20000</v>
      </c>
      <c r="K968" s="112">
        <v>10</v>
      </c>
      <c r="L968" s="101"/>
      <c r="M968" s="101"/>
      <c r="N968" s="101"/>
      <c r="O968" s="188">
        <v>10</v>
      </c>
      <c r="P968" s="233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2">
        <v>20000</v>
      </c>
      <c r="K969" s="112">
        <v>10</v>
      </c>
      <c r="L969" s="101"/>
      <c r="M969" s="101"/>
      <c r="N969" s="101"/>
      <c r="O969" s="188">
        <v>10</v>
      </c>
      <c r="P969" s="233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2">
        <v>20000</v>
      </c>
      <c r="K970" s="112">
        <v>10</v>
      </c>
      <c r="L970" s="101"/>
      <c r="M970" s="101"/>
      <c r="N970" s="101"/>
      <c r="O970" s="188">
        <v>10</v>
      </c>
      <c r="P970" s="233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2">
        <v>20000</v>
      </c>
      <c r="K971" s="112">
        <v>10</v>
      </c>
      <c r="L971" s="101"/>
      <c r="M971" s="101"/>
      <c r="N971" s="101"/>
      <c r="O971" s="188">
        <v>10</v>
      </c>
      <c r="P971" s="233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2">
        <v>5000</v>
      </c>
      <c r="K972" s="112">
        <v>10</v>
      </c>
      <c r="L972" s="101"/>
      <c r="M972" s="101"/>
      <c r="N972" s="101"/>
      <c r="O972" s="188">
        <v>10</v>
      </c>
      <c r="P972" s="233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2">
        <v>3800</v>
      </c>
      <c r="K973" s="112">
        <v>10</v>
      </c>
      <c r="L973" s="101"/>
      <c r="M973" s="103"/>
      <c r="N973" s="103"/>
      <c r="O973" s="233">
        <v>10</v>
      </c>
      <c r="P973" s="233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2">
        <v>3800</v>
      </c>
      <c r="K974" s="112">
        <v>10</v>
      </c>
      <c r="L974" s="101"/>
      <c r="M974" s="103"/>
      <c r="N974" s="103"/>
      <c r="O974" s="233">
        <v>10</v>
      </c>
      <c r="P974" s="233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2">
        <v>20000</v>
      </c>
      <c r="K975" s="112">
        <v>10</v>
      </c>
      <c r="L975" s="101"/>
      <c r="M975" s="103"/>
      <c r="N975" s="103"/>
      <c r="O975" s="233">
        <v>10</v>
      </c>
      <c r="P975" s="233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2">
        <v>3800</v>
      </c>
      <c r="K976" s="95">
        <v>10</v>
      </c>
      <c r="L976" s="103"/>
      <c r="M976" s="103">
        <f>IF(K979=0,"N/A",+L979/12)</f>
        <v>600</v>
      </c>
      <c r="N976" s="103"/>
      <c r="O976" s="233">
        <v>2</v>
      </c>
      <c r="P976" s="233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2">
        <v>400</v>
      </c>
      <c r="K977" s="95">
        <v>10</v>
      </c>
      <c r="L977" s="103"/>
      <c r="M977" s="103"/>
      <c r="N977" s="103"/>
      <c r="O977" s="233">
        <v>10</v>
      </c>
      <c r="P977" s="233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2">
        <v>5000</v>
      </c>
      <c r="K978" s="95">
        <v>10</v>
      </c>
      <c r="L978" s="103"/>
      <c r="M978" s="103"/>
      <c r="N978" s="103"/>
      <c r="O978" s="233">
        <v>10</v>
      </c>
      <c r="P978" s="233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2">
        <v>3200</v>
      </c>
      <c r="K979" s="95">
        <v>10</v>
      </c>
      <c r="L979" s="103">
        <f>IF(K979=0,"N/A",+J980/K979)</f>
        <v>7200</v>
      </c>
      <c r="M979" s="103"/>
      <c r="N979" s="103"/>
      <c r="O979" s="233">
        <v>10</v>
      </c>
      <c r="P979" s="233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5" t="s">
        <v>1141</v>
      </c>
      <c r="G980" s="98"/>
      <c r="H980" s="98"/>
      <c r="I980" s="108" t="s">
        <v>725</v>
      </c>
      <c r="J980" s="326">
        <v>72000</v>
      </c>
      <c r="K980" s="95">
        <v>10</v>
      </c>
      <c r="L980" s="103"/>
      <c r="M980" s="103"/>
      <c r="N980" s="103"/>
      <c r="O980" s="233">
        <v>10</v>
      </c>
      <c r="P980" s="233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3">
        <v>5100</v>
      </c>
      <c r="K981" s="95">
        <v>10</v>
      </c>
      <c r="L981" s="103"/>
      <c r="M981" s="103"/>
      <c r="N981" s="103"/>
      <c r="O981" s="233">
        <v>10</v>
      </c>
      <c r="P981" s="233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3">
        <v>5100</v>
      </c>
      <c r="K982" s="95">
        <v>10</v>
      </c>
      <c r="L982" s="103"/>
      <c r="M982" s="103"/>
      <c r="N982" s="103"/>
      <c r="O982" s="233">
        <v>10</v>
      </c>
      <c r="P982" s="233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3">
        <v>320</v>
      </c>
      <c r="K983" s="95">
        <v>10</v>
      </c>
      <c r="L983" s="103"/>
      <c r="M983" s="209"/>
      <c r="N983" s="101"/>
      <c r="O983" s="257">
        <v>10</v>
      </c>
      <c r="P983" s="257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3">
        <v>3800</v>
      </c>
      <c r="K984" s="95">
        <v>10</v>
      </c>
      <c r="L984" s="103"/>
      <c r="M984" s="101"/>
      <c r="N984" s="101"/>
      <c r="O984" s="188">
        <v>10</v>
      </c>
      <c r="P984" s="188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3">
        <v>950</v>
      </c>
      <c r="K985" s="95">
        <v>10</v>
      </c>
      <c r="L985" s="103"/>
      <c r="M985" s="101"/>
      <c r="N985" s="101"/>
      <c r="O985" s="188">
        <v>10</v>
      </c>
      <c r="P985" s="188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3">
        <v>6960</v>
      </c>
      <c r="K986" s="130">
        <v>10</v>
      </c>
      <c r="L986" s="208"/>
      <c r="M986" s="101"/>
      <c r="N986" s="101"/>
      <c r="O986" s="188">
        <v>10</v>
      </c>
      <c r="P986" s="188"/>
      <c r="Q986" s="15"/>
      <c r="R986" s="15"/>
    </row>
    <row r="987" spans="1:18" ht="15" x14ac:dyDescent="0.3">
      <c r="A987" s="254">
        <v>617</v>
      </c>
      <c r="B987" s="105">
        <v>61</v>
      </c>
      <c r="C987" s="254">
        <v>617</v>
      </c>
      <c r="D987" s="105"/>
      <c r="E987" s="526">
        <v>1</v>
      </c>
      <c r="F987" s="106" t="s">
        <v>331</v>
      </c>
      <c r="G987" s="105"/>
      <c r="H987" s="105" t="s">
        <v>122</v>
      </c>
      <c r="I987" s="254" t="s">
        <v>327</v>
      </c>
      <c r="J987" s="646">
        <v>1100</v>
      </c>
      <c r="K987" s="112">
        <v>10</v>
      </c>
      <c r="L987" s="101"/>
      <c r="M987" s="101"/>
      <c r="N987" s="101"/>
      <c r="O987" s="188">
        <v>10</v>
      </c>
      <c r="P987" s="188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2">
        <v>1300</v>
      </c>
      <c r="K988" s="95">
        <v>10</v>
      </c>
      <c r="L988" s="101"/>
      <c r="M988" s="101"/>
      <c r="N988" s="101"/>
      <c r="O988" s="188">
        <v>10</v>
      </c>
      <c r="P988" s="188"/>
      <c r="Q988" s="15"/>
      <c r="R988" s="15"/>
    </row>
    <row r="989" spans="1:18" ht="15" x14ac:dyDescent="0.3">
      <c r="A989" s="549">
        <v>617</v>
      </c>
      <c r="B989" s="98">
        <v>61</v>
      </c>
      <c r="C989" s="549">
        <v>617</v>
      </c>
      <c r="D989" s="98">
        <v>126108</v>
      </c>
      <c r="E989" s="98">
        <v>1</v>
      </c>
      <c r="F989" s="325" t="s">
        <v>39</v>
      </c>
      <c r="G989" s="98"/>
      <c r="H989" s="98"/>
      <c r="I989" s="98" t="s">
        <v>327</v>
      </c>
      <c r="J989" s="363">
        <v>2177.29</v>
      </c>
      <c r="K989" s="95">
        <v>10</v>
      </c>
      <c r="L989" s="101"/>
      <c r="M989" s="101"/>
      <c r="N989" s="101"/>
      <c r="O989" s="188">
        <v>10</v>
      </c>
      <c r="P989" s="188"/>
      <c r="Q989" s="15"/>
      <c r="R989" s="15"/>
    </row>
    <row r="990" spans="1:18" ht="15" x14ac:dyDescent="0.3">
      <c r="A990" s="376">
        <v>617</v>
      </c>
      <c r="B990" s="98">
        <v>61</v>
      </c>
      <c r="C990" s="376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2">
        <v>850</v>
      </c>
      <c r="K990" s="95">
        <v>10</v>
      </c>
      <c r="L990" s="101"/>
      <c r="M990" s="101"/>
      <c r="N990" s="101"/>
      <c r="O990" s="188">
        <v>10</v>
      </c>
      <c r="P990" s="188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2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8">
        <v>8</v>
      </c>
      <c r="P991" s="188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2">
        <v>1200</v>
      </c>
      <c r="K992" s="95">
        <v>10</v>
      </c>
      <c r="L992" s="101"/>
      <c r="M992" s="101"/>
      <c r="N992" s="101"/>
      <c r="O992" s="188">
        <v>10</v>
      </c>
      <c r="P992" s="188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2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8">
        <v>3</v>
      </c>
      <c r="P993" s="188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8">
        <v>3</v>
      </c>
      <c r="P994" s="188">
        <v>7</v>
      </c>
      <c r="Q994" s="15"/>
      <c r="R994" s="15"/>
    </row>
    <row r="995" spans="1:18" ht="15" x14ac:dyDescent="0.3">
      <c r="A995" s="236">
        <v>617</v>
      </c>
      <c r="B995" s="98">
        <v>61</v>
      </c>
      <c r="C995" s="236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10">
        <v>121794.91</v>
      </c>
      <c r="K995" s="95">
        <v>10</v>
      </c>
      <c r="L995" s="101"/>
      <c r="M995" s="101">
        <f>IF(K998=0,"N/A",+L998/12)</f>
        <v>5.8</v>
      </c>
      <c r="N995" s="101"/>
      <c r="O995" s="188">
        <v>10</v>
      </c>
      <c r="P995" s="188"/>
      <c r="Q995" s="15"/>
      <c r="R995" s="15"/>
    </row>
    <row r="996" spans="1:18" ht="15" x14ac:dyDescent="0.3">
      <c r="A996" s="236">
        <v>617</v>
      </c>
      <c r="B996" s="98">
        <v>61</v>
      </c>
      <c r="C996" s="236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10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8">
        <v>10</v>
      </c>
      <c r="P996" s="188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8">
        <v>10</v>
      </c>
      <c r="P997" s="188"/>
      <c r="Q997" s="15"/>
      <c r="R997" s="15"/>
    </row>
    <row r="998" spans="1:18" ht="15" x14ac:dyDescent="0.3">
      <c r="A998" s="376">
        <v>617</v>
      </c>
      <c r="B998" s="98">
        <v>61</v>
      </c>
      <c r="C998" s="376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8">
        <v>10</v>
      </c>
      <c r="P998" s="188"/>
      <c r="Q998" s="15"/>
      <c r="R998" s="15"/>
    </row>
    <row r="999" spans="1:18" ht="15" x14ac:dyDescent="0.3">
      <c r="A999" s="376">
        <v>617</v>
      </c>
      <c r="B999" s="98">
        <v>61</v>
      </c>
      <c r="C999" s="376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8">
        <v>10</v>
      </c>
      <c r="P999" s="188"/>
      <c r="Q999" s="15"/>
      <c r="R999" s="15"/>
    </row>
    <row r="1000" spans="1:18" ht="15" x14ac:dyDescent="0.3">
      <c r="A1000" s="376">
        <v>617</v>
      </c>
      <c r="B1000" s="98">
        <v>61</v>
      </c>
      <c r="C1000" s="376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8">
        <v>10</v>
      </c>
      <c r="P1000" s="188"/>
      <c r="Q1000" s="15"/>
      <c r="R1000" s="15"/>
    </row>
    <row r="1001" spans="1:18" ht="15" x14ac:dyDescent="0.3">
      <c r="A1001" s="376">
        <v>617</v>
      </c>
      <c r="B1001" s="98">
        <v>61</v>
      </c>
      <c r="C1001" s="376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2">
        <v>1600</v>
      </c>
      <c r="K1001" s="95">
        <v>10</v>
      </c>
      <c r="L1001" s="101"/>
      <c r="M1001" s="101">
        <f>IF(K1004=0,"N/A",+L1004/12)</f>
        <v>200</v>
      </c>
      <c r="N1001" s="101"/>
      <c r="O1001" s="188">
        <v>6</v>
      </c>
      <c r="P1001" s="188">
        <v>2</v>
      </c>
      <c r="Q1001" s="15"/>
      <c r="R1001" s="15"/>
    </row>
    <row r="1002" spans="1:18" ht="15" x14ac:dyDescent="0.3">
      <c r="A1002" s="376">
        <v>617</v>
      </c>
      <c r="B1002" s="98">
        <v>61</v>
      </c>
      <c r="C1002" s="376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2">
        <v>1500</v>
      </c>
      <c r="K1002" s="95">
        <v>10</v>
      </c>
      <c r="L1002" s="101"/>
      <c r="M1002" s="101"/>
      <c r="N1002" s="101"/>
      <c r="O1002" s="188">
        <v>10</v>
      </c>
      <c r="P1002" s="188"/>
      <c r="Q1002" s="15"/>
      <c r="R1002" s="15"/>
    </row>
    <row r="1003" spans="1:18" ht="15" x14ac:dyDescent="0.3">
      <c r="A1003" s="376">
        <v>617</v>
      </c>
      <c r="B1003" s="98">
        <v>61</v>
      </c>
      <c r="C1003" s="376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2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8">
        <v>8</v>
      </c>
      <c r="P1003" s="188">
        <v>10</v>
      </c>
      <c r="Q1003" s="15"/>
      <c r="R1003" s="15"/>
    </row>
    <row r="1004" spans="1:18" ht="15" x14ac:dyDescent="0.3">
      <c r="A1004" s="376">
        <v>617</v>
      </c>
      <c r="B1004" s="98">
        <v>61</v>
      </c>
      <c r="C1004" s="376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2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8">
        <v>10</v>
      </c>
      <c r="P1004" s="188"/>
      <c r="Q1004" s="15"/>
      <c r="R1004" s="15"/>
    </row>
    <row r="1005" spans="1:18" ht="15" x14ac:dyDescent="0.3">
      <c r="A1005" s="376">
        <v>617</v>
      </c>
      <c r="B1005" s="98">
        <v>61</v>
      </c>
      <c r="C1005" s="376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2">
        <v>24000</v>
      </c>
      <c r="K1005" s="95">
        <v>10</v>
      </c>
      <c r="L1005" s="101"/>
      <c r="M1005" s="101"/>
      <c r="N1005" s="101"/>
      <c r="O1005" s="188">
        <v>10</v>
      </c>
      <c r="P1005" s="188"/>
      <c r="Q1005" s="15"/>
      <c r="R1005" s="15"/>
    </row>
    <row r="1006" spans="1:18" ht="15" x14ac:dyDescent="0.3">
      <c r="A1006" s="376">
        <v>617</v>
      </c>
      <c r="B1006" s="98">
        <v>61</v>
      </c>
      <c r="C1006" s="376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8">
        <v>10</v>
      </c>
      <c r="P1006" s="188"/>
      <c r="Q1006" s="15"/>
      <c r="R1006" s="15"/>
    </row>
    <row r="1007" spans="1:18" ht="15" x14ac:dyDescent="0.3">
      <c r="A1007" s="376">
        <v>617</v>
      </c>
      <c r="B1007" s="98">
        <v>61</v>
      </c>
      <c r="C1007" s="376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8">
        <v>5</v>
      </c>
      <c r="P1007" s="188">
        <v>7</v>
      </c>
      <c r="Q1007" s="15"/>
      <c r="R1007" s="15"/>
    </row>
    <row r="1008" spans="1:18" ht="15" x14ac:dyDescent="0.3">
      <c r="A1008" s="376">
        <v>617</v>
      </c>
      <c r="B1008" s="98">
        <v>61</v>
      </c>
      <c r="C1008" s="376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8">
        <v>9</v>
      </c>
      <c r="P1008" s="188">
        <v>6</v>
      </c>
      <c r="Q1008" s="15"/>
      <c r="R1008" s="15"/>
    </row>
    <row r="1009" spans="1:18" ht="15" x14ac:dyDescent="0.3">
      <c r="A1009" s="376">
        <v>617</v>
      </c>
      <c r="B1009" s="98">
        <v>61</v>
      </c>
      <c r="C1009" s="376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8">
        <v>9</v>
      </c>
      <c r="P1009" s="188">
        <v>6</v>
      </c>
      <c r="Q1009" s="15"/>
      <c r="R1009" s="15"/>
    </row>
    <row r="1010" spans="1:18" ht="15" x14ac:dyDescent="0.3">
      <c r="A1010" s="376">
        <v>617</v>
      </c>
      <c r="B1010" s="98">
        <v>61</v>
      </c>
      <c r="C1010" s="376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8">
        <v>10</v>
      </c>
      <c r="P1010" s="188"/>
      <c r="Q1010" s="15"/>
      <c r="R1010" s="15"/>
    </row>
    <row r="1011" spans="1:18" ht="15" x14ac:dyDescent="0.3">
      <c r="A1011" s="376">
        <v>617</v>
      </c>
      <c r="B1011" s="98">
        <v>61</v>
      </c>
      <c r="C1011" s="376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8">
        <v>7</v>
      </c>
      <c r="P1011" s="188">
        <v>10</v>
      </c>
      <c r="Q1011" s="15"/>
      <c r="R1011" s="15"/>
    </row>
    <row r="1012" spans="1:18" ht="15" x14ac:dyDescent="0.3">
      <c r="A1012" s="376">
        <v>617</v>
      </c>
      <c r="B1012" s="98">
        <v>61</v>
      </c>
      <c r="C1012" s="376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8">
        <v>6</v>
      </c>
      <c r="P1012" s="188">
        <v>3</v>
      </c>
      <c r="Q1012" s="15"/>
      <c r="R1012" s="15"/>
    </row>
    <row r="1013" spans="1:18" ht="15" x14ac:dyDescent="0.3">
      <c r="A1013" s="376">
        <v>617</v>
      </c>
      <c r="B1013" s="98">
        <v>61</v>
      </c>
      <c r="C1013" s="376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8">
        <v>10</v>
      </c>
      <c r="P1013" s="188"/>
      <c r="Q1013" s="15"/>
      <c r="R1013" s="15"/>
    </row>
    <row r="1014" spans="1:18" ht="15" x14ac:dyDescent="0.3">
      <c r="A1014" s="376">
        <v>617</v>
      </c>
      <c r="B1014" s="98">
        <v>61</v>
      </c>
      <c r="C1014" s="376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2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8">
        <v>10</v>
      </c>
      <c r="P1014" s="188"/>
      <c r="Q1014" s="15"/>
      <c r="R1014" s="15"/>
    </row>
    <row r="1015" spans="1:18" ht="15" customHeight="1" x14ac:dyDescent="0.3">
      <c r="A1015" s="376">
        <v>617</v>
      </c>
      <c r="B1015" s="98">
        <v>61</v>
      </c>
      <c r="C1015" s="376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8">
        <v>9</v>
      </c>
      <c r="P1015" s="188">
        <v>10</v>
      </c>
      <c r="Q1015" s="15"/>
      <c r="R1015" s="15"/>
    </row>
    <row r="1016" spans="1:18" ht="15" customHeight="1" x14ac:dyDescent="0.3">
      <c r="A1016" s="376">
        <v>617</v>
      </c>
      <c r="B1016" s="98">
        <v>61</v>
      </c>
      <c r="C1016" s="376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8">
        <v>10</v>
      </c>
      <c r="P1016" s="188"/>
      <c r="Q1016" s="15"/>
      <c r="R1016" s="15"/>
    </row>
    <row r="1017" spans="1:18" ht="15" x14ac:dyDescent="0.3">
      <c r="A1017" s="376">
        <v>617</v>
      </c>
      <c r="B1017" s="98">
        <v>61</v>
      </c>
      <c r="C1017" s="376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8">
        <v>5</v>
      </c>
      <c r="P1017" s="188"/>
      <c r="Q1017" s="15"/>
      <c r="R1017" s="15"/>
    </row>
    <row r="1018" spans="1:18" ht="15" x14ac:dyDescent="0.3">
      <c r="A1018" s="376">
        <v>617</v>
      </c>
      <c r="B1018" s="98">
        <v>61</v>
      </c>
      <c r="C1018" s="376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8">
        <v>5</v>
      </c>
      <c r="P1018" s="188"/>
      <c r="Q1018" s="15"/>
      <c r="R1018" s="15"/>
    </row>
    <row r="1019" spans="1:18" ht="15" x14ac:dyDescent="0.3">
      <c r="A1019" s="376">
        <v>617</v>
      </c>
      <c r="B1019" s="98">
        <v>61</v>
      </c>
      <c r="C1019" s="376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8">
        <v>4</v>
      </c>
      <c r="P1019" s="188">
        <v>9</v>
      </c>
      <c r="Q1019" s="15"/>
      <c r="R1019" s="15"/>
    </row>
    <row r="1020" spans="1:18" ht="15" x14ac:dyDescent="0.3">
      <c r="A1020" s="376">
        <v>617</v>
      </c>
      <c r="B1020" s="98">
        <v>61</v>
      </c>
      <c r="C1020" s="376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8">
        <v>9</v>
      </c>
      <c r="P1020" s="188">
        <v>10</v>
      </c>
      <c r="Q1020" s="15"/>
      <c r="R1020" s="15"/>
    </row>
    <row r="1021" spans="1:18" ht="15" x14ac:dyDescent="0.3">
      <c r="A1021" s="376">
        <v>617</v>
      </c>
      <c r="B1021" s="98">
        <v>61</v>
      </c>
      <c r="C1021" s="376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8">
        <v>2</v>
      </c>
      <c r="P1021" s="188"/>
      <c r="Q1021" s="15"/>
      <c r="R1021" s="15"/>
    </row>
    <row r="1022" spans="1:18" ht="15" x14ac:dyDescent="0.3">
      <c r="A1022" s="376">
        <v>617</v>
      </c>
      <c r="B1022" s="98">
        <v>61</v>
      </c>
      <c r="C1022" s="376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8">
        <v>5</v>
      </c>
      <c r="P1022" s="188"/>
      <c r="Q1022" s="15"/>
      <c r="R1022" s="15"/>
    </row>
    <row r="1023" spans="1:18" ht="15" x14ac:dyDescent="0.3">
      <c r="A1023" s="376">
        <v>617</v>
      </c>
      <c r="B1023" s="518">
        <v>61</v>
      </c>
      <c r="C1023" s="376">
        <v>617</v>
      </c>
      <c r="D1023" s="261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8">
        <v>10</v>
      </c>
      <c r="P1023" s="188"/>
      <c r="Q1023" s="15"/>
      <c r="R1023" s="15"/>
    </row>
    <row r="1024" spans="1:18" ht="15" x14ac:dyDescent="0.3">
      <c r="A1024" s="376">
        <v>617</v>
      </c>
      <c r="B1024" s="518">
        <v>61</v>
      </c>
      <c r="C1024" s="376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8">
        <v>10</v>
      </c>
      <c r="P1024" s="188"/>
      <c r="Q1024" s="15"/>
      <c r="R1024" s="15"/>
    </row>
    <row r="1025" spans="1:18" ht="15" x14ac:dyDescent="0.3">
      <c r="A1025" s="376">
        <v>617</v>
      </c>
      <c r="B1025" s="518">
        <v>61</v>
      </c>
      <c r="C1025" s="376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8">
        <v>6</v>
      </c>
      <c r="P1025" s="188">
        <v>6</v>
      </c>
      <c r="Q1025" s="15"/>
      <c r="R1025" s="15"/>
    </row>
    <row r="1026" spans="1:18" ht="15" x14ac:dyDescent="0.3">
      <c r="A1026" s="376">
        <v>617</v>
      </c>
      <c r="B1026" s="236">
        <v>61</v>
      </c>
      <c r="C1026" s="376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8">
        <v>8</v>
      </c>
      <c r="P1026" s="188"/>
      <c r="Q1026" s="15"/>
      <c r="R1026" s="15"/>
    </row>
    <row r="1027" spans="1:18" ht="15" customHeight="1" x14ac:dyDescent="0.3">
      <c r="A1027" s="376">
        <v>617</v>
      </c>
      <c r="B1027" s="236">
        <v>61</v>
      </c>
      <c r="C1027" s="376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4">
        <f>IF(K1030=0,"N/A",+L1030/12)</f>
        <v>71.625</v>
      </c>
      <c r="N1027" s="394"/>
      <c r="O1027" s="395">
        <v>4</v>
      </c>
      <c r="P1027" s="395">
        <v>9</v>
      </c>
      <c r="Q1027" s="15"/>
      <c r="R1027" s="15"/>
    </row>
    <row r="1028" spans="1:18" ht="15" customHeight="1" x14ac:dyDescent="0.3">
      <c r="A1028" s="376">
        <v>617</v>
      </c>
      <c r="B1028" s="236">
        <v>61</v>
      </c>
      <c r="C1028" s="376">
        <v>617</v>
      </c>
      <c r="D1028" s="242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4">
        <f>IF(K1031=0,"N/A",+L1031/12)</f>
        <v>49.958333333333336</v>
      </c>
      <c r="N1028" s="394">
        <f>+M1028+M1027</f>
        <v>121.58333333333334</v>
      </c>
      <c r="O1028" s="395">
        <v>6</v>
      </c>
      <c r="P1028" s="395"/>
      <c r="Q1028" s="15"/>
      <c r="R1028" s="15"/>
    </row>
    <row r="1029" spans="1:18" ht="15" x14ac:dyDescent="0.3">
      <c r="A1029" s="376">
        <v>617</v>
      </c>
      <c r="B1029" s="85">
        <v>61</v>
      </c>
      <c r="C1029" s="376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6">
        <v>617</v>
      </c>
      <c r="B1030" s="85">
        <v>61</v>
      </c>
      <c r="C1030" s="376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6">
        <v>10</v>
      </c>
      <c r="L1030" s="394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60">
        <v>617</v>
      </c>
      <c r="B1031" s="390">
        <v>61</v>
      </c>
      <c r="C1031" s="560">
        <v>617</v>
      </c>
      <c r="D1031" s="391"/>
      <c r="E1031" s="390">
        <v>1</v>
      </c>
      <c r="F1031" s="391" t="s">
        <v>735</v>
      </c>
      <c r="G1031" s="390" t="s">
        <v>736</v>
      </c>
      <c r="H1031" s="390" t="s">
        <v>737</v>
      </c>
      <c r="I1031" s="390" t="s">
        <v>427</v>
      </c>
      <c r="J1031" s="392">
        <v>8595</v>
      </c>
      <c r="K1031" s="456">
        <v>10</v>
      </c>
      <c r="L1031" s="394">
        <f>IF(K1031=0,"N/A",+J1032/K1031)</f>
        <v>599.5</v>
      </c>
      <c r="M1031" s="710"/>
      <c r="N1031" s="710"/>
      <c r="O1031" s="710"/>
      <c r="P1031" s="710"/>
      <c r="Q1031" s="15"/>
      <c r="R1031" s="15"/>
    </row>
    <row r="1032" spans="1:18" ht="15.75" x14ac:dyDescent="0.3">
      <c r="A1032" s="560">
        <v>617</v>
      </c>
      <c r="B1032" s="390">
        <v>61</v>
      </c>
      <c r="C1032" s="560">
        <v>617</v>
      </c>
      <c r="D1032" s="391"/>
      <c r="E1032" s="390">
        <v>1</v>
      </c>
      <c r="F1032" s="391" t="s">
        <v>101</v>
      </c>
      <c r="G1032" s="390" t="s">
        <v>430</v>
      </c>
      <c r="H1032" s="390" t="s">
        <v>429</v>
      </c>
      <c r="I1032" s="390" t="s">
        <v>427</v>
      </c>
      <c r="J1032" s="392">
        <v>5995</v>
      </c>
      <c r="K1032" s="154">
        <v>10</v>
      </c>
      <c r="L1032" s="161"/>
      <c r="M1032" s="101"/>
      <c r="N1032" s="101"/>
      <c r="O1032" s="188">
        <v>10</v>
      </c>
      <c r="P1032" s="188"/>
      <c r="Q1032" s="15"/>
      <c r="R1032" s="15"/>
    </row>
    <row r="1033" spans="1:18" ht="15.75" x14ac:dyDescent="0.3">
      <c r="A1033" s="684"/>
      <c r="B1033" s="671"/>
      <c r="C1033" s="684"/>
      <c r="D1033" s="685"/>
      <c r="E1033" s="671"/>
      <c r="F1033" s="665" t="s">
        <v>1343</v>
      </c>
      <c r="G1033" s="671"/>
      <c r="H1033" s="671"/>
      <c r="I1033" s="671"/>
      <c r="J1033" s="686"/>
      <c r="K1033" s="687"/>
      <c r="L1033" s="760">
        <f>SUM(L328:L1032)</f>
        <v>418917.35533333331</v>
      </c>
      <c r="M1033" s="761"/>
      <c r="N1033" s="761"/>
      <c r="O1033" s="761"/>
      <c r="P1033" s="761"/>
    </row>
    <row r="1034" spans="1:18" ht="15" x14ac:dyDescent="0.3">
      <c r="A1034" s="558">
        <v>619</v>
      </c>
      <c r="B1034" s="147">
        <v>61</v>
      </c>
      <c r="C1034" s="558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70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6">
        <v>619</v>
      </c>
      <c r="B1035" s="85">
        <v>61</v>
      </c>
      <c r="C1035" s="376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9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4">
        <v>619</v>
      </c>
      <c r="B1036" s="99">
        <v>61</v>
      </c>
      <c r="C1036" s="524">
        <v>619</v>
      </c>
      <c r="D1036" s="86"/>
      <c r="E1036" s="86"/>
      <c r="F1036" s="186" t="s">
        <v>923</v>
      </c>
      <c r="G1036" s="86"/>
      <c r="H1036" s="86" t="s">
        <v>273</v>
      </c>
      <c r="I1036" s="86" t="s">
        <v>924</v>
      </c>
      <c r="J1036" s="272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6">
        <v>619</v>
      </c>
      <c r="B1037" s="85">
        <v>61</v>
      </c>
      <c r="C1037" s="376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6">
        <v>619</v>
      </c>
      <c r="B1038" s="85">
        <v>61</v>
      </c>
      <c r="C1038" s="376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6">
        <v>619</v>
      </c>
      <c r="B1039" s="85">
        <v>61</v>
      </c>
      <c r="C1039" s="376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6">
        <v>619</v>
      </c>
      <c r="B1040" s="85">
        <v>61</v>
      </c>
      <c r="C1040" s="376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3">
        <v>3</v>
      </c>
      <c r="P1040" s="233"/>
    </row>
    <row r="1041" spans="1:16" ht="15" x14ac:dyDescent="0.3">
      <c r="A1041" s="376">
        <v>619</v>
      </c>
      <c r="B1041" s="85">
        <v>61</v>
      </c>
      <c r="C1041" s="376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3">
        <v>3</v>
      </c>
      <c r="P1041" s="233"/>
    </row>
    <row r="1042" spans="1:16" ht="15" x14ac:dyDescent="0.3">
      <c r="A1042" s="376">
        <v>619</v>
      </c>
      <c r="B1042" s="85">
        <v>61</v>
      </c>
      <c r="C1042" s="376">
        <v>619</v>
      </c>
      <c r="D1042" s="85">
        <v>127135</v>
      </c>
      <c r="E1042" s="85">
        <v>1</v>
      </c>
      <c r="F1042" s="96" t="s">
        <v>241</v>
      </c>
      <c r="G1042" s="261"/>
      <c r="H1042" s="261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8">
        <v>3</v>
      </c>
      <c r="P1042" s="188"/>
    </row>
    <row r="1043" spans="1:16" ht="15" customHeight="1" x14ac:dyDescent="0.3">
      <c r="A1043" s="376">
        <v>619</v>
      </c>
      <c r="B1043" s="85">
        <v>61</v>
      </c>
      <c r="C1043" s="376">
        <v>619</v>
      </c>
      <c r="D1043" s="85">
        <v>127136</v>
      </c>
      <c r="E1043" s="85">
        <v>1</v>
      </c>
      <c r="F1043" s="96" t="s">
        <v>241</v>
      </c>
      <c r="G1043" s="261"/>
      <c r="H1043" s="261"/>
      <c r="I1043" s="85" t="s">
        <v>224</v>
      </c>
      <c r="J1043" s="111">
        <v>2000</v>
      </c>
      <c r="K1043" s="112">
        <v>10</v>
      </c>
      <c r="L1043" s="101"/>
      <c r="M1043" s="394">
        <f>IF(K1047=0,"N/A",+L1047/12)</f>
        <v>12.458333333333334</v>
      </c>
      <c r="N1043" s="394">
        <f>+M1043</f>
        <v>12.458333333333334</v>
      </c>
      <c r="O1043" s="395">
        <v>5</v>
      </c>
      <c r="P1043" s="395">
        <v>9</v>
      </c>
    </row>
    <row r="1044" spans="1:16" ht="15" x14ac:dyDescent="0.3">
      <c r="A1044" s="376">
        <v>619</v>
      </c>
      <c r="B1044" s="85">
        <v>61</v>
      </c>
      <c r="C1044" s="376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3">
        <v>1</v>
      </c>
      <c r="P1044" s="233"/>
    </row>
    <row r="1045" spans="1:16" ht="15" x14ac:dyDescent="0.3">
      <c r="A1045" s="259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9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8">
        <v>1</v>
      </c>
      <c r="P1046" s="188">
        <v>6</v>
      </c>
    </row>
    <row r="1047" spans="1:16" ht="15" customHeight="1" x14ac:dyDescent="0.3">
      <c r="A1047" s="259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3">
        <v>10</v>
      </c>
      <c r="L1047" s="394">
        <f>IF(K1047=0,"N/A",+J1048/K1047)</f>
        <v>149.5</v>
      </c>
      <c r="M1047" s="101">
        <f>IF(K1052=0,"N/A",+L1052/12)</f>
        <v>45.916666666666664</v>
      </c>
      <c r="N1047" s="101"/>
      <c r="O1047" s="188">
        <v>1</v>
      </c>
      <c r="P1047" s="188">
        <v>6</v>
      </c>
    </row>
    <row r="1048" spans="1:16" ht="15.75" x14ac:dyDescent="0.3">
      <c r="A1048" s="469">
        <v>619</v>
      </c>
      <c r="B1048" s="390">
        <v>61</v>
      </c>
      <c r="C1048" s="390">
        <v>619</v>
      </c>
      <c r="D1048" s="391"/>
      <c r="E1048" s="390">
        <v>1</v>
      </c>
      <c r="F1048" s="396" t="s">
        <v>576</v>
      </c>
      <c r="G1048" s="390"/>
      <c r="H1048" s="390"/>
      <c r="I1048" s="390" t="s">
        <v>427</v>
      </c>
      <c r="J1048" s="392">
        <v>1495</v>
      </c>
      <c r="K1048" s="542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8">
        <v>1</v>
      </c>
      <c r="P1048" s="189">
        <v>2</v>
      </c>
    </row>
    <row r="1049" spans="1:16" s="689" customFormat="1" ht="15.75" x14ac:dyDescent="0.3">
      <c r="A1049" s="762"/>
      <c r="B1049" s="671"/>
      <c r="C1049" s="671"/>
      <c r="D1049" s="685"/>
      <c r="E1049" s="671"/>
      <c r="F1049" s="768" t="s">
        <v>1342</v>
      </c>
      <c r="G1049" s="671"/>
      <c r="H1049" s="671"/>
      <c r="I1049" s="671"/>
      <c r="J1049" s="686"/>
      <c r="K1049" s="769"/>
      <c r="L1049" s="668">
        <f>SUM(L1034:L1048)</f>
        <v>2105.6440000000002</v>
      </c>
      <c r="M1049" s="668"/>
      <c r="N1049" s="668"/>
      <c r="O1049" s="700"/>
      <c r="P1049" s="700"/>
    </row>
    <row r="1050" spans="1:16" ht="15.75" x14ac:dyDescent="0.3">
      <c r="A1050" s="763" t="s">
        <v>1109</v>
      </c>
      <c r="B1050" s="236">
        <v>61</v>
      </c>
      <c r="C1050" s="236" t="s">
        <v>1109</v>
      </c>
      <c r="D1050" s="99"/>
      <c r="E1050" s="99">
        <v>1</v>
      </c>
      <c r="F1050" s="96" t="s">
        <v>722</v>
      </c>
      <c r="G1050" s="85"/>
      <c r="H1050" s="85"/>
      <c r="I1050" s="228" t="s">
        <v>165</v>
      </c>
      <c r="J1050" s="541">
        <v>366</v>
      </c>
      <c r="K1050" s="393">
        <v>3</v>
      </c>
      <c r="L1050" s="394">
        <f>IF(K1050=0,"N/A",+J1051/K1050)</f>
        <v>551</v>
      </c>
      <c r="M1050" s="161"/>
      <c r="N1050" s="161"/>
      <c r="O1050" s="535"/>
      <c r="P1050" s="163">
        <v>1</v>
      </c>
    </row>
    <row r="1051" spans="1:16" ht="15.75" x14ac:dyDescent="0.3">
      <c r="A1051" s="764" t="s">
        <v>1109</v>
      </c>
      <c r="B1051" s="453">
        <v>61</v>
      </c>
      <c r="C1051" s="453" t="s">
        <v>1109</v>
      </c>
      <c r="D1051" s="453"/>
      <c r="E1051" s="453">
        <v>1</v>
      </c>
      <c r="F1051" s="391" t="s">
        <v>978</v>
      </c>
      <c r="G1051" s="390"/>
      <c r="H1051" s="390" t="s">
        <v>73</v>
      </c>
      <c r="I1051" s="85" t="s">
        <v>933</v>
      </c>
      <c r="J1051" s="392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5"/>
      <c r="P1051" s="163"/>
    </row>
    <row r="1052" spans="1:16" ht="15" x14ac:dyDescent="0.3">
      <c r="A1052" s="732" t="s">
        <v>1109</v>
      </c>
      <c r="B1052" s="85">
        <v>61</v>
      </c>
      <c r="C1052" s="85" t="s">
        <v>1109</v>
      </c>
      <c r="D1052" s="261"/>
      <c r="E1052" s="85">
        <v>1</v>
      </c>
      <c r="F1052" s="87" t="s">
        <v>978</v>
      </c>
      <c r="G1052" s="261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5"/>
      <c r="P1052" s="163"/>
    </row>
    <row r="1053" spans="1:16" ht="15" x14ac:dyDescent="0.3">
      <c r="A1053" s="242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5" t="s">
        <v>1109</v>
      </c>
      <c r="B1054" s="236">
        <v>61</v>
      </c>
      <c r="C1054" s="236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1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9" customFormat="1" ht="15" x14ac:dyDescent="0.3">
      <c r="A1055" s="766"/>
      <c r="B1055" s="658"/>
      <c r="C1055" s="658"/>
      <c r="D1055" s="674"/>
      <c r="E1055" s="659"/>
      <c r="F1055" s="768" t="s">
        <v>1344</v>
      </c>
      <c r="G1055" s="659"/>
      <c r="H1055" s="659"/>
      <c r="I1055" s="659"/>
      <c r="J1055" s="666"/>
      <c r="K1055" s="677"/>
      <c r="L1055" s="678">
        <f>SUM(L1050:L1054)</f>
        <v>2278.3765833333337</v>
      </c>
      <c r="M1055" s="694"/>
      <c r="N1055" s="694"/>
      <c r="O1055" s="694"/>
      <c r="P1055" s="694"/>
    </row>
    <row r="1056" spans="1:16" ht="15" x14ac:dyDescent="0.3">
      <c r="A1056" s="242" t="s">
        <v>1107</v>
      </c>
      <c r="B1056" s="147">
        <v>61</v>
      </c>
      <c r="C1056" s="85" t="s">
        <v>1107</v>
      </c>
      <c r="D1056" s="502"/>
      <c r="E1056" s="147">
        <v>1</v>
      </c>
      <c r="F1056" s="148" t="s">
        <v>1150</v>
      </c>
      <c r="G1056" s="502"/>
      <c r="H1056" s="147"/>
      <c r="I1056" s="588" t="s">
        <v>165</v>
      </c>
      <c r="J1056" s="170">
        <v>8165.19</v>
      </c>
      <c r="K1056" s="171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8">
        <v>1</v>
      </c>
      <c r="P1056" s="188">
        <v>6</v>
      </c>
    </row>
    <row r="1057" spans="1:16" ht="15" x14ac:dyDescent="0.3">
      <c r="A1057" s="242" t="s">
        <v>1107</v>
      </c>
      <c r="B1057" s="147">
        <v>61</v>
      </c>
      <c r="C1057" s="85" t="s">
        <v>1107</v>
      </c>
      <c r="D1057" s="502"/>
      <c r="E1057" s="147">
        <v>1</v>
      </c>
      <c r="F1057" s="148" t="s">
        <v>1151</v>
      </c>
      <c r="G1057" s="502"/>
      <c r="H1057" s="147"/>
      <c r="I1057" s="588" t="s">
        <v>165</v>
      </c>
      <c r="J1057" s="170">
        <v>5469.3</v>
      </c>
      <c r="K1057" s="171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8">
        <v>1</v>
      </c>
      <c r="P1057" s="188">
        <v>6</v>
      </c>
    </row>
    <row r="1058" spans="1:16" ht="15" x14ac:dyDescent="0.3">
      <c r="A1058" s="242" t="s">
        <v>1107</v>
      </c>
      <c r="B1058" s="147">
        <v>61</v>
      </c>
      <c r="C1058" s="85" t="s">
        <v>1107</v>
      </c>
      <c r="D1058" s="502"/>
      <c r="E1058" s="147">
        <v>1</v>
      </c>
      <c r="F1058" s="148" t="s">
        <v>1152</v>
      </c>
      <c r="G1058" s="502"/>
      <c r="H1058" s="147"/>
      <c r="I1058" s="588" t="s">
        <v>165</v>
      </c>
      <c r="J1058" s="170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8">
        <v>6</v>
      </c>
      <c r="P1058" s="188">
        <v>1</v>
      </c>
    </row>
    <row r="1059" spans="1:16" ht="15" x14ac:dyDescent="0.3">
      <c r="A1059" s="247" t="s">
        <v>1107</v>
      </c>
      <c r="B1059" s="236">
        <v>61</v>
      </c>
      <c r="C1059" s="236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8">
        <v>6</v>
      </c>
      <c r="P1059" s="188">
        <v>1</v>
      </c>
    </row>
    <row r="1060" spans="1:16" ht="15" customHeight="1" x14ac:dyDescent="0.3">
      <c r="A1060" s="242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4">
        <f t="shared" si="25"/>
        <v>42.758333333333333</v>
      </c>
      <c r="N1060" s="394"/>
      <c r="O1060" s="461">
        <v>1</v>
      </c>
      <c r="P1060" s="461">
        <v>2</v>
      </c>
    </row>
    <row r="1061" spans="1:16" ht="15" customHeight="1" x14ac:dyDescent="0.3">
      <c r="A1061" s="767" t="s">
        <v>1107</v>
      </c>
      <c r="B1061" s="236">
        <v>61</v>
      </c>
      <c r="C1061" s="236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4">
        <f t="shared" si="25"/>
        <v>32.94166666666667</v>
      </c>
      <c r="N1061" s="394"/>
      <c r="O1061" s="461">
        <v>1</v>
      </c>
      <c r="P1061" s="461">
        <v>2</v>
      </c>
    </row>
    <row r="1062" spans="1:16" ht="15" x14ac:dyDescent="0.3">
      <c r="A1062" s="236" t="s">
        <v>1107</v>
      </c>
      <c r="B1062" s="518">
        <v>61</v>
      </c>
      <c r="C1062" s="518" t="s">
        <v>1107</v>
      </c>
      <c r="D1062" s="318"/>
      <c r="E1062" s="318">
        <v>1</v>
      </c>
      <c r="F1062" s="312" t="s">
        <v>967</v>
      </c>
      <c r="G1062" s="98"/>
      <c r="H1062" s="98" t="s">
        <v>968</v>
      </c>
      <c r="I1062" s="108" t="s">
        <v>165</v>
      </c>
      <c r="J1062" s="326">
        <v>6264.62</v>
      </c>
      <c r="K1062" s="606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5" t="s">
        <v>1107</v>
      </c>
      <c r="B1063" s="245">
        <v>61</v>
      </c>
      <c r="C1063" s="245" t="s">
        <v>1107</v>
      </c>
      <c r="D1063" s="282">
        <v>65</v>
      </c>
      <c r="E1063" s="282">
        <v>1</v>
      </c>
      <c r="F1063" s="235" t="s">
        <v>347</v>
      </c>
      <c r="G1063" s="92"/>
      <c r="H1063" s="92"/>
      <c r="I1063" s="581" t="s">
        <v>165</v>
      </c>
      <c r="J1063" s="605">
        <v>5400</v>
      </c>
      <c r="K1063" s="606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5" t="s">
        <v>1107</v>
      </c>
      <c r="B1064" s="245">
        <v>61</v>
      </c>
      <c r="C1064" s="245" t="s">
        <v>1107</v>
      </c>
      <c r="D1064" s="282">
        <v>610</v>
      </c>
      <c r="E1064" s="282">
        <v>1</v>
      </c>
      <c r="F1064" s="235" t="s">
        <v>983</v>
      </c>
      <c r="G1064" s="92"/>
      <c r="H1064" s="92"/>
      <c r="I1064" s="581" t="s">
        <v>165</v>
      </c>
      <c r="J1064" s="605">
        <v>3033.73</v>
      </c>
      <c r="K1064" s="456">
        <v>10</v>
      </c>
      <c r="L1064" s="457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4" t="s">
        <v>1107</v>
      </c>
      <c r="B1065" s="454">
        <v>61</v>
      </c>
      <c r="C1065" s="454" t="s">
        <v>1107</v>
      </c>
      <c r="D1065" s="454"/>
      <c r="E1065" s="454">
        <v>1</v>
      </c>
      <c r="F1065" s="516" t="s">
        <v>988</v>
      </c>
      <c r="G1065" s="517"/>
      <c r="H1065" s="517"/>
      <c r="I1065" s="517" t="s">
        <v>181</v>
      </c>
      <c r="J1065" s="455">
        <v>5131</v>
      </c>
      <c r="K1065" s="456">
        <v>10</v>
      </c>
      <c r="L1065" s="457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4" t="s">
        <v>1107</v>
      </c>
      <c r="B1066" s="454">
        <v>61</v>
      </c>
      <c r="C1066" s="454" t="s">
        <v>1107</v>
      </c>
      <c r="D1066" s="454"/>
      <c r="E1066" s="454">
        <v>1</v>
      </c>
      <c r="F1066" s="516" t="s">
        <v>988</v>
      </c>
      <c r="G1066" s="517"/>
      <c r="H1066" s="517"/>
      <c r="I1066" s="517" t="s">
        <v>183</v>
      </c>
      <c r="J1066" s="455">
        <v>3953</v>
      </c>
      <c r="K1066" s="112">
        <v>10</v>
      </c>
      <c r="L1066" s="101">
        <f>+J1067/120*P1062</f>
        <v>589.41</v>
      </c>
      <c r="M1066" s="101"/>
      <c r="N1066" s="314">
        <f>+M1064+M1066</f>
        <v>24.484999999999999</v>
      </c>
      <c r="O1066" s="188"/>
      <c r="P1066" s="188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4">
        <f>+M1065+M1067</f>
        <v>24.484999999999999</v>
      </c>
      <c r="O1067" s="188"/>
      <c r="P1067" s="188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8">
        <v>1</v>
      </c>
      <c r="P1068" s="188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8">
        <v>1</v>
      </c>
      <c r="P1069" s="188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8">
        <v>1</v>
      </c>
      <c r="P1070" s="188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8"/>
      <c r="H1071" s="85"/>
      <c r="I1071" s="85" t="s">
        <v>1186</v>
      </c>
      <c r="J1071" s="272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8">
        <v>1</v>
      </c>
      <c r="P1071" s="188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8"/>
      <c r="H1072" s="85"/>
      <c r="I1072" s="85" t="s">
        <v>140</v>
      </c>
      <c r="J1072" s="272">
        <v>19736.21</v>
      </c>
      <c r="K1072" s="112">
        <v>10</v>
      </c>
      <c r="L1072" s="190">
        <v>660.8</v>
      </c>
      <c r="M1072" s="101"/>
      <c r="N1072" s="101"/>
      <c r="O1072" s="188">
        <v>1</v>
      </c>
      <c r="P1072" s="188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8"/>
      <c r="P1073" s="188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8"/>
      <c r="P1074" s="188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8"/>
      <c r="P1075" s="188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8"/>
      <c r="P1076" s="188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1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1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8"/>
      <c r="P1078" s="188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1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8"/>
      <c r="P1079" s="188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1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8"/>
      <c r="P1080" s="188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1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8"/>
      <c r="P1081" s="188">
        <v>6</v>
      </c>
    </row>
    <row r="1082" spans="1:16" ht="15" x14ac:dyDescent="0.3">
      <c r="A1082" s="236" t="s">
        <v>1107</v>
      </c>
      <c r="B1082" s="86">
        <v>61</v>
      </c>
      <c r="C1082" s="236" t="s">
        <v>1107</v>
      </c>
      <c r="D1082" s="193"/>
      <c r="E1082" s="86">
        <v>6</v>
      </c>
      <c r="F1082" s="87" t="s">
        <v>1037</v>
      </c>
      <c r="G1082" s="86"/>
      <c r="H1082" s="86"/>
      <c r="I1082" s="86" t="s">
        <v>363</v>
      </c>
      <c r="J1082" s="272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6" t="s">
        <v>1107</v>
      </c>
      <c r="B1083" s="236">
        <v>61</v>
      </c>
      <c r="C1083" s="236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3">
        <v>27505.8</v>
      </c>
      <c r="K1083" s="112">
        <v>10</v>
      </c>
      <c r="L1083" s="101">
        <f>+J1084/120*P1079</f>
        <v>128.66125</v>
      </c>
      <c r="M1083" s="101"/>
      <c r="N1083" s="101"/>
      <c r="O1083" s="188"/>
      <c r="P1083" s="188">
        <v>6</v>
      </c>
    </row>
    <row r="1084" spans="1:16" ht="15" x14ac:dyDescent="0.3">
      <c r="A1084" s="236" t="s">
        <v>1107</v>
      </c>
      <c r="B1084" s="236">
        <v>61</v>
      </c>
      <c r="C1084" s="236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3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8"/>
      <c r="P1084" s="188">
        <v>6</v>
      </c>
    </row>
    <row r="1085" spans="1:16" ht="15" x14ac:dyDescent="0.3">
      <c r="A1085" s="236" t="s">
        <v>1107</v>
      </c>
      <c r="B1085" s="236">
        <v>61</v>
      </c>
      <c r="C1085" s="236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3">
        <v>12935.16</v>
      </c>
      <c r="K1085" s="112">
        <v>10</v>
      </c>
      <c r="L1085" s="101">
        <f>+J1086/120*P1081</f>
        <v>2649.1</v>
      </c>
      <c r="M1085" s="101"/>
      <c r="N1085" s="101"/>
      <c r="O1085" s="188"/>
      <c r="P1085" s="188">
        <v>6</v>
      </c>
    </row>
    <row r="1086" spans="1:16" ht="15" x14ac:dyDescent="0.3">
      <c r="A1086" s="236" t="s">
        <v>1107</v>
      </c>
      <c r="B1086" s="236">
        <v>61</v>
      </c>
      <c r="C1086" s="236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3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8"/>
      <c r="P1086" s="188">
        <v>6</v>
      </c>
    </row>
    <row r="1087" spans="1:16" ht="15" x14ac:dyDescent="0.3">
      <c r="A1087" s="85" t="s">
        <v>1107</v>
      </c>
      <c r="B1087" s="236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3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8"/>
      <c r="P1087" s="188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91">
        <v>23482</v>
      </c>
      <c r="K1088" s="112">
        <v>10</v>
      </c>
      <c r="L1088" s="101">
        <f t="shared" si="26"/>
        <v>241.90000000000003</v>
      </c>
      <c r="M1088" s="101"/>
      <c r="N1088" s="101"/>
      <c r="O1088" s="188"/>
      <c r="P1088" s="188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8"/>
      <c r="P1089" s="188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8"/>
      <c r="P1090" s="188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8"/>
      <c r="P1091" s="188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8"/>
      <c r="P1092" s="188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8"/>
      <c r="P1093" s="188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8"/>
      <c r="P1094" s="188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8"/>
      <c r="P1095" s="188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8"/>
      <c r="P1096" s="188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8"/>
      <c r="P1097" s="188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8"/>
      <c r="P1098" s="188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8"/>
      <c r="P1099" s="188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8"/>
      <c r="P1100" s="188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8"/>
      <c r="P1101" s="188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8"/>
      <c r="P1102" s="188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8">
        <v>1</v>
      </c>
      <c r="P1103" s="188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8">
        <v>1</v>
      </c>
      <c r="P1104" s="188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8">
        <v>1</v>
      </c>
      <c r="P1105" s="188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8">
        <v>61</v>
      </c>
      <c r="C1108" s="98" t="s">
        <v>1107</v>
      </c>
      <c r="D1108" s="98"/>
      <c r="E1108" s="269">
        <v>3</v>
      </c>
      <c r="F1108" s="325" t="s">
        <v>1039</v>
      </c>
      <c r="G1108" s="269"/>
      <c r="H1108" s="269"/>
      <c r="I1108" s="86" t="s">
        <v>372</v>
      </c>
      <c r="J1108" s="363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8" t="s">
        <v>1107</v>
      </c>
      <c r="B1109" s="98">
        <v>61</v>
      </c>
      <c r="C1109" s="518" t="s">
        <v>1107</v>
      </c>
      <c r="D1109" s="571"/>
      <c r="E1109" s="98">
        <v>1</v>
      </c>
      <c r="F1109" s="325" t="s">
        <v>1003</v>
      </c>
      <c r="G1109" s="98"/>
      <c r="H1109" s="98"/>
      <c r="I1109" s="86" t="s">
        <v>382</v>
      </c>
      <c r="J1109" s="363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8">
        <v>1</v>
      </c>
      <c r="P1109" s="188">
        <v>6</v>
      </c>
    </row>
    <row r="1110" spans="1:16" ht="15" x14ac:dyDescent="0.3">
      <c r="A1110" s="518" t="s">
        <v>1107</v>
      </c>
      <c r="B1110" s="98">
        <v>61</v>
      </c>
      <c r="C1110" s="518" t="s">
        <v>1107</v>
      </c>
      <c r="D1110" s="325"/>
      <c r="E1110" s="98">
        <v>1</v>
      </c>
      <c r="F1110" s="325" t="s">
        <v>1041</v>
      </c>
      <c r="G1110" s="98"/>
      <c r="H1110" s="98"/>
      <c r="I1110" s="86" t="s">
        <v>382</v>
      </c>
      <c r="J1110" s="363">
        <v>4559.5200000000004</v>
      </c>
      <c r="K1110" s="269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8">
        <v>8</v>
      </c>
      <c r="P1110" s="188">
        <v>5</v>
      </c>
    </row>
    <row r="1111" spans="1:16" ht="15" x14ac:dyDescent="0.3">
      <c r="A1111" s="518" t="s">
        <v>1107</v>
      </c>
      <c r="B1111" s="318">
        <v>61</v>
      </c>
      <c r="C1111" s="518" t="s">
        <v>1107</v>
      </c>
      <c r="D1111" s="269"/>
      <c r="E1111" s="269">
        <v>2</v>
      </c>
      <c r="F1111" s="312" t="s">
        <v>25</v>
      </c>
      <c r="G1111" s="98"/>
      <c r="H1111" s="98"/>
      <c r="I1111" s="86" t="s">
        <v>1275</v>
      </c>
      <c r="J1111" s="268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8">
        <v>1</v>
      </c>
      <c r="P1111" s="188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2" t="s">
        <v>1276</v>
      </c>
      <c r="G1112" s="98"/>
      <c r="H1112" s="98"/>
      <c r="I1112" s="85" t="s">
        <v>307</v>
      </c>
      <c r="J1112" s="363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8">
        <v>1</v>
      </c>
      <c r="P1112" s="188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2" t="s">
        <v>1277</v>
      </c>
      <c r="G1113" s="98"/>
      <c r="H1113" s="98"/>
      <c r="I1113" s="85" t="s">
        <v>307</v>
      </c>
      <c r="J1113" s="363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8">
        <v>1</v>
      </c>
      <c r="P1113" s="188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5" t="s">
        <v>1076</v>
      </c>
      <c r="G1114" s="98"/>
      <c r="H1114" s="98"/>
      <c r="I1114" s="85" t="s">
        <v>318</v>
      </c>
      <c r="J1114" s="511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8">
        <v>1</v>
      </c>
      <c r="P1114" s="188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5" t="s">
        <v>1144</v>
      </c>
      <c r="G1115" s="98"/>
      <c r="H1115" s="98"/>
      <c r="I1115" s="85" t="s">
        <v>336</v>
      </c>
      <c r="J1115" s="363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5" t="s">
        <v>1038</v>
      </c>
      <c r="G1116" s="98"/>
      <c r="H1116" s="98"/>
      <c r="I1116" s="85" t="s">
        <v>336</v>
      </c>
      <c r="J1116" s="363">
        <v>8968</v>
      </c>
      <c r="K1116" s="95">
        <v>10</v>
      </c>
      <c r="L1116" s="101">
        <f t="shared" si="28"/>
        <v>2735.712</v>
      </c>
      <c r="M1116" s="101"/>
      <c r="N1116" s="101"/>
      <c r="O1116" s="188"/>
      <c r="P1116" s="188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9"/>
      <c r="E1117" s="269">
        <v>6</v>
      </c>
      <c r="F1117" s="199" t="s">
        <v>1068</v>
      </c>
      <c r="G1117" s="199"/>
      <c r="H1117" s="269"/>
      <c r="I1117" s="86" t="s">
        <v>855</v>
      </c>
      <c r="J1117" s="363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5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9"/>
      <c r="E1118" s="269">
        <v>1</v>
      </c>
      <c r="F1118" s="199" t="s">
        <v>1065</v>
      </c>
      <c r="G1118" s="199"/>
      <c r="H1118" s="269" t="s">
        <v>1066</v>
      </c>
      <c r="I1118" s="86" t="s">
        <v>855</v>
      </c>
      <c r="J1118" s="363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5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9"/>
      <c r="E1119" s="269">
        <v>2</v>
      </c>
      <c r="F1119" s="199" t="s">
        <v>1064</v>
      </c>
      <c r="G1119" s="199"/>
      <c r="H1119" s="269"/>
      <c r="I1119" s="86" t="s">
        <v>855</v>
      </c>
      <c r="J1119" s="363">
        <v>14844.4</v>
      </c>
      <c r="K1119" s="95">
        <v>10</v>
      </c>
      <c r="L1119" s="101">
        <f t="shared" si="28"/>
        <v>1652</v>
      </c>
      <c r="M1119" s="161"/>
      <c r="N1119" s="161"/>
      <c r="O1119" s="535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9"/>
      <c r="E1120" s="98">
        <v>2</v>
      </c>
      <c r="F1120" s="199" t="s">
        <v>1144</v>
      </c>
      <c r="G1120" s="98"/>
      <c r="H1120" s="98"/>
      <c r="I1120" s="86" t="s">
        <v>580</v>
      </c>
      <c r="J1120" s="596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5">
        <v>1</v>
      </c>
      <c r="P1120" s="163">
        <v>6</v>
      </c>
    </row>
    <row r="1121" spans="1:16" ht="15" x14ac:dyDescent="0.3">
      <c r="A1121" s="98" t="s">
        <v>1143</v>
      </c>
      <c r="B1121" s="318">
        <v>61</v>
      </c>
      <c r="C1121" s="98" t="s">
        <v>1143</v>
      </c>
      <c r="D1121" s="98"/>
      <c r="E1121" s="98">
        <v>1</v>
      </c>
      <c r="F1121" s="312" t="s">
        <v>1254</v>
      </c>
      <c r="G1121" s="98"/>
      <c r="H1121" s="98"/>
      <c r="I1121" s="85" t="s">
        <v>372</v>
      </c>
      <c r="J1121" s="326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5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1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4">
        <v>10</v>
      </c>
      <c r="L1122" s="101">
        <f>+J1123/120*6</f>
        <v>241.90000000000003</v>
      </c>
      <c r="M1122" s="101"/>
      <c r="N1122" s="101"/>
      <c r="O1122" s="233"/>
      <c r="P1122" s="233">
        <v>3</v>
      </c>
    </row>
    <row r="1123" spans="1:16" ht="15" x14ac:dyDescent="0.3">
      <c r="A1123" s="98"/>
      <c r="B1123" s="236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3"/>
      <c r="P1123" s="233">
        <v>9</v>
      </c>
    </row>
    <row r="1124" spans="1:16" s="689" customFormat="1" ht="15" x14ac:dyDescent="0.3">
      <c r="A1124" s="663"/>
      <c r="B1124" s="690"/>
      <c r="C1124" s="663"/>
      <c r="D1124" s="663"/>
      <c r="E1124" s="663"/>
      <c r="F1124" s="665" t="s">
        <v>1345</v>
      </c>
      <c r="G1124" s="663"/>
      <c r="H1124" s="663"/>
      <c r="I1124" s="659"/>
      <c r="J1124" s="691"/>
      <c r="K1124" s="687"/>
      <c r="L1124" s="678">
        <f>SUM(L1056:L1123)</f>
        <v>133353.68400000001</v>
      </c>
      <c r="M1124" s="678"/>
      <c r="N1124" s="678"/>
      <c r="O1124" s="692"/>
      <c r="P1124" s="693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9"/>
      <c r="E1125" s="159">
        <v>1</v>
      </c>
      <c r="F1125" s="504" t="s">
        <v>972</v>
      </c>
      <c r="G1125" s="569"/>
      <c r="H1125" s="159" t="s">
        <v>28</v>
      </c>
      <c r="I1125" s="147" t="s">
        <v>927</v>
      </c>
      <c r="J1125" s="595">
        <v>5938</v>
      </c>
      <c r="K1125" s="171">
        <v>3</v>
      </c>
      <c r="L1125" s="161">
        <f>+J1126/36*3</f>
        <v>224.5841666666667</v>
      </c>
      <c r="M1125" s="710"/>
      <c r="N1125" s="710"/>
      <c r="O1125" s="710"/>
      <c r="P1125" s="710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2"/>
      <c r="E1126" s="147">
        <v>1</v>
      </c>
      <c r="F1126" s="148" t="s">
        <v>30</v>
      </c>
      <c r="G1126" s="502"/>
      <c r="H1126" s="147" t="s">
        <v>129</v>
      </c>
      <c r="I1126" s="147" t="s">
        <v>927</v>
      </c>
      <c r="J1126" s="170">
        <v>2695.01</v>
      </c>
      <c r="K1126" s="171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8">
        <v>3</v>
      </c>
      <c r="P1126" s="188">
        <v>8</v>
      </c>
    </row>
    <row r="1127" spans="1:16" ht="15" x14ac:dyDescent="0.3">
      <c r="A1127" s="527" t="s">
        <v>1106</v>
      </c>
      <c r="B1127" s="159">
        <v>61</v>
      </c>
      <c r="C1127" s="527" t="s">
        <v>1106</v>
      </c>
      <c r="D1127" s="502"/>
      <c r="E1127" s="147">
        <v>1</v>
      </c>
      <c r="F1127" s="148" t="s">
        <v>30</v>
      </c>
      <c r="G1127" s="502"/>
      <c r="H1127" s="147" t="s">
        <v>129</v>
      </c>
      <c r="I1127" s="147" t="s">
        <v>927</v>
      </c>
      <c r="J1127" s="170">
        <v>2695.0010000000002</v>
      </c>
      <c r="K1127" s="171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8"/>
      <c r="P1127" s="188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2"/>
      <c r="E1128" s="147">
        <v>1</v>
      </c>
      <c r="F1128" s="148" t="s">
        <v>31</v>
      </c>
      <c r="G1128" s="502"/>
      <c r="H1128" s="147"/>
      <c r="I1128" s="147" t="s">
        <v>927</v>
      </c>
      <c r="J1128" s="170">
        <v>2388</v>
      </c>
      <c r="K1128" s="171">
        <v>3</v>
      </c>
      <c r="L1128" s="161">
        <f>IF(K1128=0,"N/A",+J1129/K1128)</f>
        <v>551</v>
      </c>
      <c r="M1128" s="101"/>
      <c r="N1128" s="101">
        <f t="shared" si="29"/>
        <v>0</v>
      </c>
      <c r="O1128" s="188"/>
      <c r="P1128" s="188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2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70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8"/>
      <c r="P1129" s="188">
        <v>9</v>
      </c>
    </row>
    <row r="1130" spans="1:16" ht="15" customHeight="1" x14ac:dyDescent="0.3">
      <c r="A1130" s="236" t="s">
        <v>1106</v>
      </c>
      <c r="B1130" s="518">
        <v>61</v>
      </c>
      <c r="C1130" s="236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8"/>
      <c r="P1130" s="188">
        <v>9</v>
      </c>
    </row>
    <row r="1131" spans="1:16" ht="15" customHeight="1" x14ac:dyDescent="0.3">
      <c r="A1131" s="236" t="s">
        <v>1106</v>
      </c>
      <c r="B1131" s="518">
        <v>61</v>
      </c>
      <c r="C1131" s="236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8"/>
      <c r="P1131" s="188">
        <v>7</v>
      </c>
    </row>
    <row r="1132" spans="1:16" ht="15" x14ac:dyDescent="0.3">
      <c r="A1132" s="236" t="s">
        <v>1106</v>
      </c>
      <c r="B1132" s="518">
        <v>61</v>
      </c>
      <c r="C1132" s="236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6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8"/>
      <c r="P1132" s="188"/>
    </row>
    <row r="1133" spans="1:16" ht="15" x14ac:dyDescent="0.3">
      <c r="A1133" s="518" t="s">
        <v>1106</v>
      </c>
      <c r="B1133" s="518">
        <v>61</v>
      </c>
      <c r="C1133" s="518" t="s">
        <v>1106</v>
      </c>
      <c r="D1133" s="318"/>
      <c r="E1133" s="318">
        <v>1</v>
      </c>
      <c r="F1133" s="312" t="s">
        <v>1155</v>
      </c>
      <c r="G1133" s="98"/>
      <c r="H1133" s="98" t="s">
        <v>118</v>
      </c>
      <c r="I1133" s="85" t="s">
        <v>1154</v>
      </c>
      <c r="J1133" s="326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8"/>
      <c r="P1133" s="188"/>
    </row>
    <row r="1134" spans="1:16" ht="15" x14ac:dyDescent="0.3">
      <c r="A1134" s="518" t="s">
        <v>1106</v>
      </c>
      <c r="B1134" s="518">
        <v>61</v>
      </c>
      <c r="C1134" s="518" t="s">
        <v>1106</v>
      </c>
      <c r="D1134" s="318"/>
      <c r="E1134" s="318">
        <v>1</v>
      </c>
      <c r="F1134" s="312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8"/>
      <c r="P1134" s="188"/>
    </row>
    <row r="1135" spans="1:16" ht="15" x14ac:dyDescent="0.3">
      <c r="A1135" s="236" t="s">
        <v>1106</v>
      </c>
      <c r="B1135" s="236">
        <v>61</v>
      </c>
      <c r="C1135" s="236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8"/>
      <c r="P1135" s="188"/>
    </row>
    <row r="1136" spans="1:16" ht="15" x14ac:dyDescent="0.3">
      <c r="A1136" s="236" t="s">
        <v>1106</v>
      </c>
      <c r="B1136" s="236">
        <v>61</v>
      </c>
      <c r="C1136" s="236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8"/>
      <c r="P1136" s="188"/>
    </row>
    <row r="1137" spans="1:16" ht="15" x14ac:dyDescent="0.3">
      <c r="A1137" s="236" t="s">
        <v>1106</v>
      </c>
      <c r="B1137" s="236">
        <v>61</v>
      </c>
      <c r="C1137" s="236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8"/>
      <c r="P1137" s="188">
        <v>1</v>
      </c>
    </row>
    <row r="1138" spans="1:16" ht="15" x14ac:dyDescent="0.3">
      <c r="A1138" s="236" t="s">
        <v>1106</v>
      </c>
      <c r="B1138" s="236">
        <v>61</v>
      </c>
      <c r="C1138" s="236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8"/>
      <c r="P1138" s="188"/>
    </row>
    <row r="1139" spans="1:16" ht="15" x14ac:dyDescent="0.3">
      <c r="A1139" s="236" t="s">
        <v>1106</v>
      </c>
      <c r="B1139" s="236">
        <v>61</v>
      </c>
      <c r="C1139" s="236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8">
        <v>1</v>
      </c>
      <c r="P1139" s="188">
        <v>6</v>
      </c>
    </row>
    <row r="1140" spans="1:16" ht="15" x14ac:dyDescent="0.3">
      <c r="A1140" s="236" t="s">
        <v>1106</v>
      </c>
      <c r="B1140" s="236">
        <v>61</v>
      </c>
      <c r="C1140" s="236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8">
        <v>1</v>
      </c>
      <c r="P1140" s="188"/>
    </row>
    <row r="1141" spans="1:16" ht="15" customHeight="1" x14ac:dyDescent="0.3">
      <c r="A1141" s="236" t="s">
        <v>1106</v>
      </c>
      <c r="B1141" s="236">
        <v>61</v>
      </c>
      <c r="C1141" s="236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4"/>
      <c r="N1141" s="394"/>
      <c r="O1141" s="461"/>
      <c r="P1141" s="461">
        <v>4</v>
      </c>
    </row>
    <row r="1142" spans="1:16" ht="15" customHeight="1" x14ac:dyDescent="0.3">
      <c r="A1142" s="236" t="s">
        <v>1106</v>
      </c>
      <c r="B1142" s="236">
        <v>61</v>
      </c>
      <c r="C1142" s="236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2">
        <v>5</v>
      </c>
      <c r="L1142" s="101">
        <f>IF(K1142=0,"N/A",+J1143/K1142)</f>
        <v>1264.3420000000001</v>
      </c>
      <c r="M1142" s="394"/>
      <c r="N1142" s="394"/>
      <c r="O1142" s="461"/>
      <c r="P1142" s="461">
        <v>9</v>
      </c>
    </row>
    <row r="1143" spans="1:16" ht="15" customHeight="1" x14ac:dyDescent="0.3">
      <c r="A1143" s="236" t="s">
        <v>1106</v>
      </c>
      <c r="B1143" s="236">
        <v>61</v>
      </c>
      <c r="C1143" s="236" t="s">
        <v>1106</v>
      </c>
      <c r="D1143" s="99"/>
      <c r="E1143" s="99">
        <v>1</v>
      </c>
      <c r="F1143" s="96" t="s">
        <v>1169</v>
      </c>
      <c r="G1143" s="85"/>
      <c r="H1143" s="85"/>
      <c r="I1143" s="228" t="s">
        <v>1154</v>
      </c>
      <c r="J1143" s="541">
        <v>6321.71</v>
      </c>
      <c r="K1143" s="542">
        <v>3</v>
      </c>
      <c r="L1143" s="101">
        <f>IF(K1143=0,"N/A",+J1144/K1143)</f>
        <v>1770</v>
      </c>
      <c r="M1143" s="394"/>
      <c r="N1143" s="394"/>
      <c r="O1143" s="461">
        <v>10</v>
      </c>
      <c r="P1143" s="461"/>
    </row>
    <row r="1144" spans="1:16" ht="15" x14ac:dyDescent="0.3">
      <c r="A1144" s="236" t="s">
        <v>1106</v>
      </c>
      <c r="B1144" s="236">
        <v>61</v>
      </c>
      <c r="C1144" s="236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8" t="s">
        <v>165</v>
      </c>
      <c r="J1144" s="541">
        <v>5310</v>
      </c>
      <c r="K1144" s="542">
        <v>3</v>
      </c>
      <c r="L1144" s="101">
        <f>IF(K1144=0,"N/A",+J1145/K1144)</f>
        <v>168.33333333333334</v>
      </c>
      <c r="M1144" s="710"/>
      <c r="N1144" s="710"/>
      <c r="O1144" s="710"/>
      <c r="P1144" s="710"/>
    </row>
    <row r="1145" spans="1:16" ht="15.75" x14ac:dyDescent="0.3">
      <c r="A1145" s="236" t="s">
        <v>1106</v>
      </c>
      <c r="B1145" s="236">
        <v>61</v>
      </c>
      <c r="C1145" s="236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8" t="s">
        <v>165</v>
      </c>
      <c r="J1145" s="541">
        <v>505</v>
      </c>
      <c r="K1145" s="393">
        <v>10</v>
      </c>
      <c r="L1145" s="394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3" t="s">
        <v>1106</v>
      </c>
      <c r="B1146" s="453">
        <v>61</v>
      </c>
      <c r="C1146" s="453" t="s">
        <v>1106</v>
      </c>
      <c r="D1146" s="452"/>
      <c r="E1146" s="453">
        <v>1</v>
      </c>
      <c r="F1146" s="391" t="s">
        <v>139</v>
      </c>
      <c r="G1146" s="390"/>
      <c r="H1146" s="390" t="s">
        <v>240</v>
      </c>
      <c r="I1146" s="390" t="s">
        <v>181</v>
      </c>
      <c r="J1146" s="392">
        <v>26500</v>
      </c>
      <c r="K1146" s="390">
        <v>3</v>
      </c>
      <c r="L1146" s="394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2" t="s">
        <v>1106</v>
      </c>
      <c r="B1147" s="453">
        <v>61</v>
      </c>
      <c r="C1147" s="452" t="s">
        <v>1106</v>
      </c>
      <c r="D1147" s="22"/>
      <c r="E1147" s="453">
        <v>1</v>
      </c>
      <c r="F1147" s="459" t="s">
        <v>27</v>
      </c>
      <c r="G1147" s="390"/>
      <c r="H1147" s="390" t="s">
        <v>134</v>
      </c>
      <c r="I1147" s="460" t="s">
        <v>188</v>
      </c>
      <c r="J1147" s="770">
        <v>9536</v>
      </c>
      <c r="K1147" s="393">
        <v>10</v>
      </c>
      <c r="L1147" s="394"/>
      <c r="M1147" s="101"/>
      <c r="N1147" s="101"/>
      <c r="O1147" s="102"/>
      <c r="P1147" s="102">
        <v>9</v>
      </c>
    </row>
    <row r="1148" spans="1:16" ht="15.75" x14ac:dyDescent="0.3">
      <c r="A1148" s="453" t="s">
        <v>1106</v>
      </c>
      <c r="B1148" s="453">
        <v>61</v>
      </c>
      <c r="C1148" s="453" t="s">
        <v>1106</v>
      </c>
      <c r="D1148" s="453"/>
      <c r="E1148" s="453">
        <v>1</v>
      </c>
      <c r="F1148" s="391" t="s">
        <v>39</v>
      </c>
      <c r="G1148" s="390" t="s">
        <v>793</v>
      </c>
      <c r="H1148" s="390" t="s">
        <v>826</v>
      </c>
      <c r="I1148" s="390" t="s">
        <v>188</v>
      </c>
      <c r="J1148" s="392">
        <v>1740</v>
      </c>
      <c r="K1148" s="414">
        <v>3</v>
      </c>
      <c r="L1148" s="410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9" t="s">
        <v>1106</v>
      </c>
      <c r="B1149" s="375">
        <v>61</v>
      </c>
      <c r="C1149" s="509" t="s">
        <v>1106</v>
      </c>
      <c r="D1149" s="231"/>
      <c r="E1149" s="231">
        <v>1</v>
      </c>
      <c r="F1149" s="96" t="s">
        <v>969</v>
      </c>
      <c r="G1149" s="85" t="s">
        <v>970</v>
      </c>
      <c r="H1149" s="85" t="s">
        <v>167</v>
      </c>
      <c r="I1149" s="408" t="s">
        <v>440</v>
      </c>
      <c r="J1149" s="750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8"/>
      <c r="E1150" s="85">
        <v>1</v>
      </c>
      <c r="F1150" s="122" t="s">
        <v>920</v>
      </c>
      <c r="G1150" s="228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10"/>
      <c r="N1155" s="710"/>
      <c r="O1155" s="710"/>
      <c r="P1155" s="710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10"/>
      <c r="N1156" s="710"/>
      <c r="O1156" s="710"/>
      <c r="P1156" s="710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4">
        <f>+M1155+M1157</f>
        <v>0</v>
      </c>
      <c r="O1157" s="188"/>
      <c r="P1157" s="188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10"/>
      <c r="N1158" s="710"/>
      <c r="O1158" s="710"/>
      <c r="P1158" s="710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8"/>
      <c r="P1159" s="188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2">
        <v>2635</v>
      </c>
      <c r="K1160" s="85">
        <v>3</v>
      </c>
      <c r="L1160" s="101">
        <f>IF(K1160=0,"N/A",+J1161/K1160)</f>
        <v>3751.67</v>
      </c>
      <c r="M1160" s="101"/>
      <c r="N1160" s="101"/>
      <c r="O1160" s="188"/>
      <c r="P1160" s="188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2">
        <v>11255.01</v>
      </c>
      <c r="K1161" s="85">
        <v>5</v>
      </c>
      <c r="L1161" s="101">
        <f>+J1162/60*P1157</f>
        <v>705.75</v>
      </c>
      <c r="M1161" s="101"/>
      <c r="N1161" s="101"/>
      <c r="O1161" s="188"/>
      <c r="P1161" s="188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8"/>
      <c r="H1162" s="85"/>
      <c r="I1162" s="85" t="s">
        <v>1188</v>
      </c>
      <c r="J1162" s="352">
        <v>4705</v>
      </c>
      <c r="K1162" s="393">
        <v>3</v>
      </c>
      <c r="L1162" s="394">
        <f>IF(K1162=0,"N/A",+J1163/K1162)</f>
        <v>2224</v>
      </c>
      <c r="M1162" s="101"/>
      <c r="N1162" s="101"/>
      <c r="O1162" s="188"/>
      <c r="P1162" s="188">
        <v>4</v>
      </c>
    </row>
    <row r="1163" spans="1:16" ht="15.75" x14ac:dyDescent="0.3">
      <c r="A1163" s="453" t="s">
        <v>1106</v>
      </c>
      <c r="B1163" s="453">
        <v>61</v>
      </c>
      <c r="C1163" s="453" t="s">
        <v>1106</v>
      </c>
      <c r="D1163" s="453"/>
      <c r="E1163" s="453">
        <v>1</v>
      </c>
      <c r="F1163" s="391" t="s">
        <v>31</v>
      </c>
      <c r="G1163" s="390"/>
      <c r="H1163" s="390" t="s">
        <v>987</v>
      </c>
      <c r="I1163" s="85" t="s">
        <v>933</v>
      </c>
      <c r="J1163" s="392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8">
        <v>1</v>
      </c>
      <c r="P1163" s="188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8"/>
      <c r="E1164" s="85">
        <v>1</v>
      </c>
      <c r="F1164" s="87" t="s">
        <v>1199</v>
      </c>
      <c r="G1164" s="228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8">
        <v>1</v>
      </c>
      <c r="P1164" s="188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8"/>
      <c r="E1165" s="85">
        <v>1</v>
      </c>
      <c r="F1165" s="87" t="s">
        <v>1200</v>
      </c>
      <c r="G1165" s="228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8">
        <v>1</v>
      </c>
      <c r="P1165" s="188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8"/>
      <c r="E1166" s="85">
        <v>1</v>
      </c>
      <c r="F1166" s="87" t="s">
        <v>1202</v>
      </c>
      <c r="G1166" s="228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3"/>
      <c r="P1166" s="233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8"/>
      <c r="E1167" s="85">
        <v>1</v>
      </c>
      <c r="F1167" s="87" t="s">
        <v>1203</v>
      </c>
      <c r="G1167" s="228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8"/>
      <c r="P1167" s="188">
        <v>4</v>
      </c>
    </row>
    <row r="1168" spans="1:16" ht="15" x14ac:dyDescent="0.3">
      <c r="A1168" s="236" t="s">
        <v>1106</v>
      </c>
      <c r="B1168" s="236">
        <v>61</v>
      </c>
      <c r="C1168" s="236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10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8"/>
      <c r="P1168" s="188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1"/>
      <c r="E1169" s="85">
        <v>1</v>
      </c>
      <c r="F1169" s="87" t="s">
        <v>1009</v>
      </c>
      <c r="G1169" s="261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8">
        <v>1</v>
      </c>
      <c r="P1169" s="188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1"/>
      <c r="E1170" s="85">
        <v>1</v>
      </c>
      <c r="F1170" s="87" t="s">
        <v>31</v>
      </c>
      <c r="G1170" s="261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8"/>
      <c r="P1170" s="188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7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8">
        <v>1</v>
      </c>
      <c r="P1171" s="188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8"/>
      <c r="P1172" s="188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8"/>
      <c r="P1173" s="188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1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3"/>
      <c r="P1174" s="233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3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3"/>
      <c r="P1175" s="233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1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3"/>
      <c r="P1176" s="233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1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3"/>
      <c r="P1177" s="233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1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3"/>
      <c r="P1178" s="233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5"/>
      <c r="E1179" s="105">
        <v>1</v>
      </c>
      <c r="F1179" s="106" t="s">
        <v>1235</v>
      </c>
      <c r="G1179" s="105"/>
      <c r="H1179" s="309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3"/>
      <c r="P1179" s="233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8"/>
      <c r="E1180" s="92">
        <v>1</v>
      </c>
      <c r="F1180" s="237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3"/>
      <c r="P1180" s="233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8"/>
      <c r="E1181" s="92">
        <v>1</v>
      </c>
      <c r="F1181" s="237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8"/>
      <c r="P1181" s="188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8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8"/>
      <c r="P1182" s="188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8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8"/>
      <c r="P1183" s="188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8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8">
        <v>1</v>
      </c>
      <c r="P1184" s="188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8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3">
        <v>1</v>
      </c>
      <c r="P1185" s="233">
        <v>6</v>
      </c>
    </row>
    <row r="1186" spans="1:16" ht="15" x14ac:dyDescent="0.3">
      <c r="A1186" s="550" t="s">
        <v>1106</v>
      </c>
      <c r="B1186" s="85">
        <v>61</v>
      </c>
      <c r="C1186" s="550" t="s">
        <v>1106</v>
      </c>
      <c r="D1186" s="261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8">
        <v>1</v>
      </c>
      <c r="P1186" s="188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1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8">
        <v>1</v>
      </c>
      <c r="P1187" s="188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1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10"/>
      <c r="N1188" s="710"/>
      <c r="O1188" s="710"/>
      <c r="P1188" s="710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1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10"/>
      <c r="N1189" s="710"/>
      <c r="O1189" s="710"/>
      <c r="P1189" s="710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9"/>
      <c r="E1190" s="98">
        <v>1</v>
      </c>
      <c r="F1190" s="312" t="s">
        <v>1101</v>
      </c>
      <c r="G1190" s="636" t="s">
        <v>1102</v>
      </c>
      <c r="H1190" s="95" t="s">
        <v>167</v>
      </c>
      <c r="I1190" s="98" t="s">
        <v>936</v>
      </c>
      <c r="J1190" s="363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8">
        <v>1</v>
      </c>
      <c r="P1190" s="188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3">
        <v>1</v>
      </c>
      <c r="P1191" s="233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1"/>
      <c r="E1192" s="85">
        <v>1</v>
      </c>
      <c r="F1192" s="96" t="s">
        <v>31</v>
      </c>
      <c r="G1192" s="301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8">
        <v>1</v>
      </c>
      <c r="P1192" s="188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3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8">
        <v>1</v>
      </c>
      <c r="P1193" s="188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8"/>
      <c r="P1194" s="188">
        <v>5</v>
      </c>
    </row>
    <row r="1195" spans="1:16" ht="15" x14ac:dyDescent="0.3">
      <c r="A1195" s="236" t="s">
        <v>1106</v>
      </c>
      <c r="B1195" s="236">
        <v>61</v>
      </c>
      <c r="C1195" s="236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6" t="s">
        <v>1106</v>
      </c>
      <c r="B1196" s="236">
        <v>61</v>
      </c>
      <c r="C1196" s="236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8"/>
      <c r="P1196" s="188">
        <v>3</v>
      </c>
    </row>
    <row r="1197" spans="1:16" ht="15" x14ac:dyDescent="0.3">
      <c r="A1197" s="236" t="s">
        <v>1106</v>
      </c>
      <c r="B1197" s="236">
        <v>61</v>
      </c>
      <c r="C1197" s="236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8"/>
      <c r="P1197" s="188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8"/>
      <c r="P1198" s="188">
        <v>3</v>
      </c>
    </row>
    <row r="1199" spans="1:16" ht="15" x14ac:dyDescent="0.3">
      <c r="A1199" s="236" t="s">
        <v>1106</v>
      </c>
      <c r="B1199" s="236">
        <v>61</v>
      </c>
      <c r="C1199" s="236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8"/>
      <c r="P1199" s="188">
        <v>3</v>
      </c>
    </row>
    <row r="1200" spans="1:16" ht="15" x14ac:dyDescent="0.3">
      <c r="A1200" s="85" t="s">
        <v>1106</v>
      </c>
      <c r="B1200" s="236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8"/>
      <c r="P1200" s="188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3"/>
      <c r="P1201" s="233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8"/>
      <c r="P1202" s="188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8"/>
      <c r="P1203" s="188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8"/>
      <c r="P1204" s="188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8"/>
      <c r="P1205" s="188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3"/>
      <c r="P1206" s="233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8"/>
      <c r="P1207" s="188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2" t="s">
        <v>1106</v>
      </c>
      <c r="B1211" s="85">
        <v>61</v>
      </c>
      <c r="C1211" s="522" t="s">
        <v>1106</v>
      </c>
      <c r="D1211" s="261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2" t="s">
        <v>1106</v>
      </c>
      <c r="B1212" s="85">
        <v>61</v>
      </c>
      <c r="C1212" s="522" t="s">
        <v>1106</v>
      </c>
      <c r="D1212" s="261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6" t="s">
        <v>1106</v>
      </c>
      <c r="B1213" s="99">
        <v>61</v>
      </c>
      <c r="C1213" s="236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2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8">
        <v>1</v>
      </c>
      <c r="P1214" s="188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8"/>
      <c r="P1215" s="188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8"/>
      <c r="P1216" s="188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8"/>
      <c r="P1217" s="188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8"/>
      <c r="P1218" s="188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3"/>
      <c r="E1219" s="86">
        <v>1</v>
      </c>
      <c r="F1219" s="193" t="s">
        <v>1067</v>
      </c>
      <c r="G1219" s="193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10"/>
      <c r="N1219" s="710"/>
      <c r="O1219" s="710"/>
      <c r="P1219" s="710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4"/>
      <c r="H1220" s="261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8"/>
      <c r="P1220" s="188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4"/>
      <c r="H1221" s="261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9"/>
      <c r="N1221" s="709"/>
      <c r="O1221" s="709"/>
      <c r="P1221" s="709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4">
        <f>+M1220+M1222</f>
        <v>45.113833333333332</v>
      </c>
      <c r="O1222" s="188"/>
      <c r="P1222" s="188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8"/>
      <c r="P1223" s="188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8"/>
      <c r="H1224" s="85" t="s">
        <v>129</v>
      </c>
      <c r="I1224" s="85" t="s">
        <v>1188</v>
      </c>
      <c r="J1224" s="352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8"/>
      <c r="P1224" s="188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1"/>
      <c r="E1225" s="85">
        <v>1</v>
      </c>
      <c r="F1225" s="87" t="s">
        <v>1211</v>
      </c>
      <c r="G1225" s="261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4"/>
      <c r="N1225" s="394"/>
      <c r="O1225" s="461"/>
      <c r="P1225" s="461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4"/>
      <c r="N1226" s="394"/>
      <c r="O1226" s="461"/>
      <c r="P1226" s="461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1"/>
      <c r="E1227" s="85">
        <v>1</v>
      </c>
      <c r="F1227" s="87" t="s">
        <v>1213</v>
      </c>
      <c r="G1227" s="261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4"/>
      <c r="N1227" s="394"/>
      <c r="O1227" s="461"/>
      <c r="P1227" s="102">
        <v>8</v>
      </c>
    </row>
    <row r="1228" spans="1:16" ht="15" customHeight="1" x14ac:dyDescent="0.3">
      <c r="A1228" s="85" t="s">
        <v>1221</v>
      </c>
      <c r="B1228" s="191">
        <v>61</v>
      </c>
      <c r="C1228" s="85" t="s">
        <v>1221</v>
      </c>
      <c r="D1228" s="327"/>
      <c r="E1228" s="327">
        <v>1</v>
      </c>
      <c r="F1228" s="193" t="s">
        <v>1222</v>
      </c>
      <c r="G1228" s="327"/>
      <c r="H1228" s="86"/>
      <c r="I1228" s="85" t="s">
        <v>1223</v>
      </c>
      <c r="J1228" s="519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9"/>
      <c r="B1229" s="659"/>
      <c r="C1229" s="659"/>
      <c r="D1229" s="659"/>
      <c r="E1229" s="659"/>
      <c r="F1229" s="665" t="s">
        <v>1346</v>
      </c>
      <c r="G1229" s="659"/>
      <c r="H1229" s="659"/>
      <c r="I1229" s="659"/>
      <c r="J1229" s="666"/>
      <c r="K1229" s="667"/>
      <c r="L1229" s="668">
        <f>SUM(L1120:L1228)</f>
        <v>360954.92119444441</v>
      </c>
      <c r="M1229" s="394"/>
      <c r="N1229" s="394"/>
      <c r="O1229" s="461"/>
      <c r="P1229" s="461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6" t="s">
        <v>697</v>
      </c>
      <c r="J1230" s="272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9"/>
      <c r="B1231" s="659"/>
      <c r="C1231" s="659"/>
      <c r="D1231" s="659"/>
      <c r="E1231" s="659"/>
      <c r="F1231" s="665" t="s">
        <v>1347</v>
      </c>
      <c r="G1231" s="659"/>
      <c r="H1231" s="659"/>
      <c r="I1231" s="659"/>
      <c r="J1231" s="666"/>
      <c r="K1231" s="667"/>
      <c r="L1231" s="664">
        <f>SUM(L1230)</f>
        <v>541.36599999999999</v>
      </c>
      <c r="M1231" s="394"/>
      <c r="N1231" s="394"/>
      <c r="O1231" s="461"/>
      <c r="P1231" s="461"/>
    </row>
    <row r="1232" spans="1:16" ht="15" customHeight="1" x14ac:dyDescent="0.3">
      <c r="A1232" s="236" t="s">
        <v>1333</v>
      </c>
      <c r="B1232" s="236">
        <v>61</v>
      </c>
      <c r="C1232" s="236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6" t="s">
        <v>697</v>
      </c>
      <c r="J1233" s="272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9" customFormat="1" ht="15" customHeight="1" x14ac:dyDescent="0.3">
      <c r="A1234" s="659"/>
      <c r="B1234" s="659"/>
      <c r="C1234" s="659"/>
      <c r="D1234" s="659"/>
      <c r="E1234" s="659"/>
      <c r="F1234" s="665" t="s">
        <v>1348</v>
      </c>
      <c r="G1234" s="659"/>
      <c r="H1234" s="659"/>
      <c r="I1234" s="659"/>
      <c r="J1234" s="666"/>
      <c r="K1234" s="667"/>
      <c r="L1234" s="668">
        <f>SUM(L1232:L1233)</f>
        <v>2597.35</v>
      </c>
      <c r="M1234" s="695"/>
      <c r="N1234" s="695"/>
      <c r="O1234" s="696"/>
      <c r="P1234" s="696"/>
    </row>
    <row r="1235" spans="1:16" ht="15" x14ac:dyDescent="0.3">
      <c r="A1235" s="236" t="s">
        <v>1127</v>
      </c>
      <c r="B1235" s="86">
        <v>61</v>
      </c>
      <c r="C1235" s="236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2">
        <v>1200</v>
      </c>
      <c r="K1235" s="171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70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6" t="s">
        <v>1108</v>
      </c>
      <c r="B1237" s="236">
        <v>61</v>
      </c>
      <c r="C1237" s="236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3">
        <v>5</v>
      </c>
      <c r="L1237" s="394">
        <f>+J1238/60*9</f>
        <v>435.9</v>
      </c>
      <c r="M1237" s="612"/>
      <c r="N1237" s="612"/>
      <c r="O1237" s="612"/>
      <c r="P1237" s="612"/>
    </row>
    <row r="1238" spans="1:16" ht="15.75" x14ac:dyDescent="0.3">
      <c r="A1238" s="453" t="s">
        <v>1108</v>
      </c>
      <c r="B1238" s="453">
        <v>61</v>
      </c>
      <c r="C1238" s="453" t="s">
        <v>1108</v>
      </c>
      <c r="D1238" s="452"/>
      <c r="E1238" s="453">
        <v>1</v>
      </c>
      <c r="F1238" s="391" t="s">
        <v>1172</v>
      </c>
      <c r="G1238" s="390"/>
      <c r="H1238" s="390" t="s">
        <v>129</v>
      </c>
      <c r="I1238" s="390" t="s">
        <v>181</v>
      </c>
      <c r="J1238" s="392">
        <v>2906</v>
      </c>
      <c r="K1238" s="393">
        <v>3</v>
      </c>
      <c r="L1238" s="394">
        <f>+J1239/36*5</f>
        <v>1152.7944444444445</v>
      </c>
      <c r="M1238" s="209">
        <f>IF(K1242=0,"N/A",+L1242/12)</f>
        <v>111.21625</v>
      </c>
      <c r="N1238" s="209"/>
      <c r="O1238" s="257">
        <v>1</v>
      </c>
      <c r="P1238" s="257">
        <v>2</v>
      </c>
    </row>
    <row r="1239" spans="1:16" ht="15.75" x14ac:dyDescent="0.3">
      <c r="A1239" s="453" t="s">
        <v>1108</v>
      </c>
      <c r="B1239" s="453">
        <v>61</v>
      </c>
      <c r="C1239" s="453" t="s">
        <v>1108</v>
      </c>
      <c r="D1239" s="452"/>
      <c r="E1239" s="453">
        <v>2</v>
      </c>
      <c r="F1239" s="391" t="s">
        <v>1173</v>
      </c>
      <c r="G1239" s="390" t="s">
        <v>961</v>
      </c>
      <c r="H1239" s="390" t="s">
        <v>42</v>
      </c>
      <c r="I1239" s="390" t="s">
        <v>181</v>
      </c>
      <c r="J1239" s="392">
        <v>8300.1200000000008</v>
      </c>
      <c r="K1239" s="171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8">
        <v>1</v>
      </c>
      <c r="P1239" s="188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8" t="s">
        <v>440</v>
      </c>
      <c r="J1240" s="170">
        <v>56640</v>
      </c>
      <c r="K1240" s="607">
        <v>10</v>
      </c>
      <c r="L1240" s="610">
        <f>IF(K1240=0,"N/A",+J1241/K1240)</f>
        <v>899.5</v>
      </c>
      <c r="M1240" s="101">
        <f>IF(K1244=0,"N/A",+L1244/12)</f>
        <v>3.5937291666666673</v>
      </c>
      <c r="N1240" s="101"/>
      <c r="O1240" s="188"/>
      <c r="P1240" s="188">
        <v>3</v>
      </c>
    </row>
    <row r="1241" spans="1:16" ht="15" x14ac:dyDescent="0.3">
      <c r="A1241" s="374" t="s">
        <v>1108</v>
      </c>
      <c r="B1241" s="374">
        <v>61</v>
      </c>
      <c r="C1241" s="374" t="s">
        <v>1108</v>
      </c>
      <c r="D1241" s="327"/>
      <c r="E1241" s="327">
        <v>1</v>
      </c>
      <c r="F1241" s="404" t="s">
        <v>101</v>
      </c>
      <c r="G1241" s="374" t="s">
        <v>996</v>
      </c>
      <c r="H1241" s="514" t="s">
        <v>910</v>
      </c>
      <c r="I1241" s="374" t="s">
        <v>103</v>
      </c>
      <c r="J1241" s="407">
        <v>8995</v>
      </c>
      <c r="K1241" s="401">
        <v>10</v>
      </c>
      <c r="L1241" s="402">
        <f>IF(K1241=0,"N/A",+J1242/K1241)</f>
        <v>225</v>
      </c>
      <c r="M1241" s="101">
        <f>IF(K1245=0,"N/A",+L1245/12)</f>
        <v>11.922916666666667</v>
      </c>
      <c r="N1241" s="101"/>
      <c r="O1241" s="188"/>
      <c r="P1241" s="188">
        <v>3</v>
      </c>
    </row>
    <row r="1242" spans="1:16" ht="15" x14ac:dyDescent="0.3">
      <c r="A1242" s="514" t="s">
        <v>1108</v>
      </c>
      <c r="B1242" s="374">
        <v>61</v>
      </c>
      <c r="C1242" s="514" t="s">
        <v>1108</v>
      </c>
      <c r="D1242" s="477"/>
      <c r="E1242" s="477">
        <v>1</v>
      </c>
      <c r="F1242" s="548" t="s">
        <v>115</v>
      </c>
      <c r="G1242" s="477" t="s">
        <v>997</v>
      </c>
      <c r="H1242" s="643" t="s">
        <v>998</v>
      </c>
      <c r="I1242" s="327" t="s">
        <v>103</v>
      </c>
      <c r="J1242" s="651">
        <v>2250</v>
      </c>
      <c r="K1242" s="130">
        <v>10</v>
      </c>
      <c r="L1242" s="209">
        <f>IF(K1242=0,"N/A",+J1243/K1242)</f>
        <v>1334.595</v>
      </c>
      <c r="M1242" s="101"/>
      <c r="N1242" s="101"/>
      <c r="O1242" s="188"/>
      <c r="P1242" s="188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5"/>
      <c r="E1243" s="565">
        <v>1</v>
      </c>
      <c r="F1243" s="106" t="s">
        <v>1011</v>
      </c>
      <c r="G1243" s="565" t="s">
        <v>1012</v>
      </c>
      <c r="H1243" s="86" t="s">
        <v>796</v>
      </c>
      <c r="I1243" s="85" t="s">
        <v>201</v>
      </c>
      <c r="J1243" s="536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8"/>
      <c r="P1243" s="188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8"/>
      <c r="P1244" s="188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3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8">
        <v>1</v>
      </c>
      <c r="P1245" s="188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3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8">
        <v>1</v>
      </c>
      <c r="P1246" s="188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3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8">
        <v>1</v>
      </c>
      <c r="P1247" s="188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3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3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8"/>
      <c r="P1251" s="188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8"/>
      <c r="P1252" s="188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1"/>
      <c r="E1253" s="85">
        <v>3</v>
      </c>
      <c r="F1253" s="87" t="s">
        <v>1095</v>
      </c>
      <c r="G1253" s="374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8"/>
      <c r="P1253" s="188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8"/>
      <c r="P1254" s="188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8"/>
      <c r="P1255" s="188">
        <v>3</v>
      </c>
    </row>
    <row r="1256" spans="1:16" ht="15" x14ac:dyDescent="0.3">
      <c r="A1256" s="236" t="s">
        <v>1108</v>
      </c>
      <c r="B1256" s="236">
        <v>61</v>
      </c>
      <c r="C1256" s="236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8"/>
      <c r="P1256" s="188">
        <v>3</v>
      </c>
    </row>
    <row r="1257" spans="1:16" ht="15" x14ac:dyDescent="0.3">
      <c r="A1257" s="236" t="s">
        <v>1108</v>
      </c>
      <c r="B1257" s="236">
        <v>61</v>
      </c>
      <c r="C1257" s="236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8"/>
      <c r="P1257" s="188">
        <v>3</v>
      </c>
    </row>
    <row r="1258" spans="1:16" ht="15" x14ac:dyDescent="0.3">
      <c r="A1258" s="236" t="s">
        <v>1108</v>
      </c>
      <c r="B1258" s="236">
        <v>61</v>
      </c>
      <c r="C1258" s="236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8"/>
      <c r="P1258" s="188">
        <v>3</v>
      </c>
    </row>
    <row r="1259" spans="1:16" ht="15" x14ac:dyDescent="0.3">
      <c r="A1259" s="236" t="s">
        <v>1108</v>
      </c>
      <c r="B1259" s="236">
        <v>61</v>
      </c>
      <c r="C1259" s="236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8"/>
      <c r="P1259" s="188">
        <v>3</v>
      </c>
    </row>
    <row r="1260" spans="1:16" ht="15" x14ac:dyDescent="0.3">
      <c r="A1260" s="236" t="s">
        <v>1108</v>
      </c>
      <c r="B1260" s="236">
        <v>61</v>
      </c>
      <c r="C1260" s="236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8"/>
      <c r="P1260" s="188"/>
    </row>
    <row r="1261" spans="1:16" ht="15" x14ac:dyDescent="0.3">
      <c r="A1261" s="236" t="s">
        <v>1108</v>
      </c>
      <c r="B1261" s="236">
        <v>61</v>
      </c>
      <c r="C1261" s="236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6" t="s">
        <v>1108</v>
      </c>
      <c r="B1262" s="236">
        <v>61</v>
      </c>
      <c r="C1262" s="236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8">
        <v>1</v>
      </c>
      <c r="P1262" s="188">
        <v>9</v>
      </c>
    </row>
    <row r="1263" spans="1:16" ht="15" x14ac:dyDescent="0.3">
      <c r="A1263" s="236" t="s">
        <v>1108</v>
      </c>
      <c r="B1263" s="236">
        <v>61</v>
      </c>
      <c r="C1263" s="236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8">
        <v>1</v>
      </c>
      <c r="P1263" s="188">
        <v>9</v>
      </c>
    </row>
    <row r="1264" spans="1:16" ht="15" x14ac:dyDescent="0.3">
      <c r="A1264" s="236" t="s">
        <v>1108</v>
      </c>
      <c r="B1264" s="236">
        <v>61</v>
      </c>
      <c r="C1264" s="236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8">
        <v>1</v>
      </c>
      <c r="P1264" s="188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8">
        <v>1</v>
      </c>
      <c r="P1265" s="188">
        <v>9</v>
      </c>
    </row>
    <row r="1266" spans="1:16" ht="15" x14ac:dyDescent="0.3">
      <c r="A1266" s="236" t="s">
        <v>1108</v>
      </c>
      <c r="B1266" s="99">
        <v>61</v>
      </c>
      <c r="C1266" s="236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2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8">
        <v>1</v>
      </c>
      <c r="P1266" s="188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2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8">
        <v>1</v>
      </c>
      <c r="P1267" s="188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2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8"/>
      <c r="P1268" s="188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2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8">
        <v>1</v>
      </c>
      <c r="P1269" s="188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2">
        <v>102660</v>
      </c>
      <c r="K1270" s="95">
        <v>10</v>
      </c>
      <c r="L1270" s="101">
        <f t="shared" si="35"/>
        <v>10266</v>
      </c>
      <c r="M1270" s="101"/>
      <c r="N1270" s="101"/>
      <c r="O1270" s="188"/>
      <c r="P1270" s="188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3">
        <v>102660</v>
      </c>
      <c r="K1271" s="95">
        <v>10</v>
      </c>
      <c r="L1271" s="101">
        <f t="shared" si="35"/>
        <v>2699.5</v>
      </c>
      <c r="M1271" s="101"/>
      <c r="N1271" s="101"/>
      <c r="O1271" s="188"/>
      <c r="P1271" s="188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1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8">
        <v>1</v>
      </c>
      <c r="P1273" s="188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8">
        <v>1</v>
      </c>
      <c r="P1274" s="189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3"/>
      <c r="E1275" s="86">
        <v>1</v>
      </c>
      <c r="F1275" s="193" t="s">
        <v>1278</v>
      </c>
      <c r="G1275" s="193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8"/>
      <c r="P1275" s="188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4" t="s">
        <v>1284</v>
      </c>
      <c r="H1276" s="261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8"/>
      <c r="P1276" s="188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1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6" t="s">
        <v>1226</v>
      </c>
      <c r="B1278" s="236">
        <v>61</v>
      </c>
      <c r="C1278" s="236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1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8"/>
      <c r="P1280" s="188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4"/>
      <c r="H1281" s="261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8"/>
      <c r="P1281" s="188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4"/>
      <c r="H1282" s="261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8"/>
      <c r="P1282" s="188">
        <v>3</v>
      </c>
    </row>
    <row r="1283" spans="1:16" s="689" customFormat="1" ht="15" x14ac:dyDescent="0.3">
      <c r="A1283" s="659"/>
      <c r="B1283" s="659"/>
      <c r="C1283" s="659"/>
      <c r="D1283" s="659"/>
      <c r="E1283" s="659"/>
      <c r="F1283" s="665" t="s">
        <v>1349</v>
      </c>
      <c r="G1283" s="697"/>
      <c r="H1283" s="698"/>
      <c r="I1283" s="659"/>
      <c r="J1283" s="699"/>
      <c r="K1283" s="667"/>
      <c r="L1283" s="668">
        <f>SUM(L1235:L1282)</f>
        <v>169540.18352777782</v>
      </c>
      <c r="M1283" s="668"/>
      <c r="N1283" s="668"/>
      <c r="O1283" s="700"/>
      <c r="P1283" s="700"/>
    </row>
    <row r="1284" spans="1:16" ht="15" x14ac:dyDescent="0.3">
      <c r="A1284" s="236" t="s">
        <v>1115</v>
      </c>
      <c r="B1284" s="236">
        <v>61</v>
      </c>
      <c r="C1284" s="236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8"/>
      <c r="P1284" s="188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8"/>
      <c r="P1285" s="188"/>
    </row>
    <row r="1286" spans="1:16" ht="15" x14ac:dyDescent="0.3">
      <c r="A1286" s="236" t="s">
        <v>1115</v>
      </c>
      <c r="B1286" s="236">
        <v>61</v>
      </c>
      <c r="C1286" s="236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8">
        <v>1</v>
      </c>
      <c r="P1286" s="188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1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8">
        <v>1</v>
      </c>
      <c r="P1287" s="189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3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8"/>
      <c r="P1288" s="188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3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8">
        <v>1</v>
      </c>
      <c r="P1289" s="188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3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8"/>
      <c r="P1290" s="188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1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8"/>
      <c r="P1291" s="188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8"/>
      <c r="P1294" s="188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1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8">
        <v>1</v>
      </c>
      <c r="P1295" s="188">
        <v>6</v>
      </c>
    </row>
    <row r="1296" spans="1:16" ht="15" customHeight="1" x14ac:dyDescent="0.3">
      <c r="A1296" s="236" t="s">
        <v>1267</v>
      </c>
      <c r="B1296" s="99">
        <v>61</v>
      </c>
      <c r="C1296" s="236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2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8">
        <v>1</v>
      </c>
      <c r="P1296" s="188">
        <v>1</v>
      </c>
    </row>
    <row r="1297" spans="1:16" s="689" customFormat="1" ht="15" customHeight="1" x14ac:dyDescent="0.3">
      <c r="A1297" s="659"/>
      <c r="B1297" s="659"/>
      <c r="C1297" s="659"/>
      <c r="D1297" s="659"/>
      <c r="E1297" s="659"/>
      <c r="F1297" s="665" t="s">
        <v>1350</v>
      </c>
      <c r="G1297" s="697"/>
      <c r="H1297" s="659"/>
      <c r="I1297" s="659"/>
      <c r="J1297" s="666"/>
      <c r="K1297" s="667"/>
      <c r="L1297" s="668">
        <f>SUM(L1284:L1296)</f>
        <v>13921.907666666666</v>
      </c>
      <c r="M1297" s="668"/>
      <c r="N1297" s="668"/>
      <c r="O1297" s="700"/>
      <c r="P1297" s="700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8">
        <v>1</v>
      </c>
      <c r="P1298" s="189">
        <v>2</v>
      </c>
    </row>
    <row r="1299" spans="1:16" ht="15" x14ac:dyDescent="0.3">
      <c r="A1299" s="236" t="s">
        <v>1116</v>
      </c>
      <c r="B1299" s="236">
        <v>61</v>
      </c>
      <c r="C1299" s="236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8">
        <v>1</v>
      </c>
      <c r="P1299" s="188">
        <v>2</v>
      </c>
    </row>
    <row r="1300" spans="1:16" ht="15" x14ac:dyDescent="0.3">
      <c r="A1300" s="659"/>
      <c r="B1300" s="659"/>
      <c r="C1300" s="659"/>
      <c r="D1300" s="659"/>
      <c r="E1300" s="659"/>
      <c r="F1300" s="665" t="s">
        <v>1351</v>
      </c>
      <c r="G1300" s="659"/>
      <c r="H1300" s="659"/>
      <c r="I1300" s="659"/>
      <c r="J1300" s="699"/>
      <c r="K1300" s="667"/>
      <c r="L1300" s="668">
        <f>SUM(L1298:L1299)</f>
        <v>6186.53</v>
      </c>
      <c r="M1300" s="101"/>
      <c r="N1300" s="101"/>
      <c r="O1300" s="188"/>
      <c r="P1300" s="188"/>
    </row>
    <row r="1301" spans="1:16" ht="15" x14ac:dyDescent="0.3">
      <c r="A1301" s="236" t="s">
        <v>1113</v>
      </c>
      <c r="B1301" s="236">
        <v>61</v>
      </c>
      <c r="C1301" s="236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2">
        <v>1306536.56</v>
      </c>
      <c r="N1302" s="393">
        <v>5</v>
      </c>
      <c r="O1302" s="394">
        <f>IF(N1302=0,"N/A",+M1302/N1302)</f>
        <v>261307.31200000001</v>
      </c>
      <c r="P1302" s="394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1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8"/>
      <c r="P1303" s="188">
        <v>8</v>
      </c>
    </row>
    <row r="1304" spans="1:16" ht="15" x14ac:dyDescent="0.3">
      <c r="A1304" s="236" t="s">
        <v>1113</v>
      </c>
      <c r="B1304" s="236">
        <v>61</v>
      </c>
      <c r="C1304" s="236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8"/>
      <c r="P1304" s="188">
        <v>8</v>
      </c>
    </row>
    <row r="1305" spans="1:16" ht="15" x14ac:dyDescent="0.3">
      <c r="A1305" s="659"/>
      <c r="B1305" s="659"/>
      <c r="C1305" s="659"/>
      <c r="D1305" s="659"/>
      <c r="E1305" s="659"/>
      <c r="F1305" s="665" t="s">
        <v>1352</v>
      </c>
      <c r="G1305" s="659"/>
      <c r="H1305" s="659"/>
      <c r="I1305" s="659"/>
      <c r="J1305" s="666"/>
      <c r="K1305" s="667"/>
      <c r="L1305" s="668">
        <f>SUM(L1301:L1304)</f>
        <v>22816.933333333334</v>
      </c>
      <c r="M1305" s="101"/>
      <c r="N1305" s="101"/>
      <c r="O1305" s="188"/>
      <c r="P1305" s="188"/>
    </row>
    <row r="1306" spans="1:16" ht="15" x14ac:dyDescent="0.3">
      <c r="A1306" s="236" t="s">
        <v>1114</v>
      </c>
      <c r="B1306" s="86">
        <v>61</v>
      </c>
      <c r="C1306" s="236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8"/>
      <c r="P1306" s="188">
        <v>8</v>
      </c>
    </row>
    <row r="1307" spans="1:16" ht="15.75" x14ac:dyDescent="0.3">
      <c r="A1307" s="236" t="s">
        <v>1114</v>
      </c>
      <c r="B1307" s="86">
        <v>61</v>
      </c>
      <c r="C1307" s="236" t="s">
        <v>1114</v>
      </c>
      <c r="D1307" s="193"/>
      <c r="E1307" s="86">
        <v>1</v>
      </c>
      <c r="F1307" s="87" t="s">
        <v>1032</v>
      </c>
      <c r="G1307" s="86"/>
      <c r="H1307" s="86"/>
      <c r="I1307" s="86" t="s">
        <v>363</v>
      </c>
      <c r="J1307" s="272">
        <v>27300</v>
      </c>
      <c r="K1307" s="459" t="s">
        <v>1057</v>
      </c>
      <c r="L1307" s="390"/>
      <c r="M1307" s="101"/>
      <c r="N1307" s="101"/>
      <c r="O1307" s="188"/>
      <c r="P1307" s="188">
        <v>5</v>
      </c>
    </row>
    <row r="1308" spans="1:16" s="689" customFormat="1" ht="15.75" x14ac:dyDescent="0.3">
      <c r="A1308" s="659"/>
      <c r="B1308" s="659"/>
      <c r="C1308" s="659"/>
      <c r="D1308" s="659"/>
      <c r="E1308" s="659"/>
      <c r="F1308" s="665" t="s">
        <v>1353</v>
      </c>
      <c r="G1308" s="659"/>
      <c r="H1308" s="659"/>
      <c r="I1308" s="659"/>
      <c r="J1308" s="704"/>
      <c r="K1308" s="670"/>
      <c r="L1308" s="708">
        <f>SUM(L1306:L1307)</f>
        <v>2730</v>
      </c>
      <c r="M1308" s="668"/>
      <c r="N1308" s="668"/>
      <c r="O1308" s="700"/>
      <c r="P1308" s="700"/>
    </row>
    <row r="1309" spans="1:16" ht="15.75" x14ac:dyDescent="0.3">
      <c r="A1309" s="390" t="s">
        <v>1110</v>
      </c>
      <c r="B1309" s="390">
        <v>61</v>
      </c>
      <c r="C1309" s="390" t="s">
        <v>1110</v>
      </c>
      <c r="D1309" s="390"/>
      <c r="E1309" s="390">
        <v>1</v>
      </c>
      <c r="F1309" s="459" t="s">
        <v>1058</v>
      </c>
      <c r="G1309" s="531" t="s">
        <v>1055</v>
      </c>
      <c r="H1309" s="391"/>
      <c r="I1309" s="390"/>
      <c r="J1309" s="390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8">
        <v>1</v>
      </c>
      <c r="P1309" s="188">
        <v>2</v>
      </c>
    </row>
    <row r="1310" spans="1:16" s="689" customFormat="1" ht="15.75" x14ac:dyDescent="0.3">
      <c r="A1310" s="659"/>
      <c r="B1310" s="659"/>
      <c r="C1310" s="659"/>
      <c r="D1310" s="659"/>
      <c r="E1310" s="659"/>
      <c r="F1310" s="665" t="s">
        <v>1354</v>
      </c>
      <c r="G1310" s="669"/>
      <c r="H1310" s="685"/>
      <c r="I1310" s="671"/>
      <c r="J1310" s="671"/>
      <c r="K1310" s="659"/>
      <c r="L1310" s="668">
        <f>SUM(L1309)</f>
        <v>647.42666666666662</v>
      </c>
      <c r="M1310" s="668"/>
      <c r="N1310" s="668"/>
      <c r="O1310" s="700"/>
      <c r="P1310" s="700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4"/>
      <c r="H1311" s="261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2">
        <v>250000</v>
      </c>
      <c r="N1311" s="393">
        <v>5</v>
      </c>
      <c r="O1311" s="394">
        <f>IF(N1311=0,"N/A",+M1311/N1311)</f>
        <v>50000</v>
      </c>
      <c r="P1311" s="394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4"/>
      <c r="H1312" s="261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2">
        <v>250000</v>
      </c>
      <c r="N1312" s="393">
        <v>5</v>
      </c>
      <c r="O1312" s="394">
        <f>IF(N1312=0,"N/A",+M1312/N1312)</f>
        <v>50000</v>
      </c>
      <c r="P1312" s="394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4"/>
      <c r="H1313" s="261"/>
      <c r="I1313" s="85" t="s">
        <v>1282</v>
      </c>
      <c r="J1313" s="97">
        <v>10195.200000000001</v>
      </c>
      <c r="K1313" s="269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2" t="s">
        <v>1080</v>
      </c>
      <c r="G1314" s="583"/>
      <c r="H1314" s="539"/>
      <c r="I1314" s="85" t="s">
        <v>398</v>
      </c>
      <c r="J1314" s="326">
        <v>22958.080000000002</v>
      </c>
      <c r="K1314" s="269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1">
        <v>61</v>
      </c>
      <c r="C1315" s="85" t="s">
        <v>1285</v>
      </c>
      <c r="D1315" s="327"/>
      <c r="E1315" s="327">
        <v>2</v>
      </c>
      <c r="F1315" s="193" t="s">
        <v>1218</v>
      </c>
      <c r="G1315" s="327"/>
      <c r="H1315" s="86" t="s">
        <v>1219</v>
      </c>
      <c r="I1315" s="86" t="s">
        <v>1216</v>
      </c>
      <c r="J1315" s="304">
        <v>66670</v>
      </c>
      <c r="K1315" s="112">
        <v>10</v>
      </c>
      <c r="L1315" s="101">
        <f>+J1354/120*P1278</f>
        <v>115.05000000000001</v>
      </c>
      <c r="M1315" s="101"/>
      <c r="N1315" s="101"/>
      <c r="O1315" s="233"/>
      <c r="P1315" s="233">
        <v>3</v>
      </c>
    </row>
    <row r="1316" spans="1:16" s="689" customFormat="1" ht="15" x14ac:dyDescent="0.3">
      <c r="A1316" s="659"/>
      <c r="B1316" s="659"/>
      <c r="C1316" s="659"/>
      <c r="D1316" s="659"/>
      <c r="E1316" s="659"/>
      <c r="F1316" s="665" t="s">
        <v>1355</v>
      </c>
      <c r="G1316" s="705"/>
      <c r="H1316" s="706"/>
      <c r="I1316" s="659"/>
      <c r="J1316" s="691"/>
      <c r="K1316" s="663"/>
      <c r="L1316" s="668">
        <f>SUM(L1311:L1315)</f>
        <v>3072.2453333333337</v>
      </c>
      <c r="M1316" s="664"/>
      <c r="N1316" s="664"/>
      <c r="O1316" s="702"/>
      <c r="P1316" s="702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2" t="s">
        <v>1288</v>
      </c>
      <c r="G1317" s="583" t="s">
        <v>1081</v>
      </c>
      <c r="H1317" s="539"/>
      <c r="I1317" s="85" t="s">
        <v>768</v>
      </c>
      <c r="J1317" s="326">
        <v>7089.02</v>
      </c>
      <c r="K1317" s="632" t="s">
        <v>812</v>
      </c>
      <c r="L1317" s="390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9" customFormat="1" ht="15.75" x14ac:dyDescent="0.3">
      <c r="A1318" s="659"/>
      <c r="B1318" s="659"/>
      <c r="C1318" s="659"/>
      <c r="D1318" s="659"/>
      <c r="E1318" s="659"/>
      <c r="F1318" s="665" t="s">
        <v>1356</v>
      </c>
      <c r="G1318" s="705"/>
      <c r="H1318" s="706"/>
      <c r="I1318" s="659"/>
      <c r="J1318" s="691"/>
      <c r="K1318" s="707"/>
      <c r="L1318" s="671">
        <v>0</v>
      </c>
      <c r="M1318" s="668"/>
      <c r="N1318" s="668"/>
      <c r="O1318" s="703"/>
      <c r="P1318" s="703"/>
    </row>
    <row r="1319" spans="1:16" ht="15.75" x14ac:dyDescent="0.3">
      <c r="A1319" s="564" t="s">
        <v>1111</v>
      </c>
      <c r="B1319" s="564">
        <v>61</v>
      </c>
      <c r="C1319" s="564" t="s">
        <v>1111</v>
      </c>
      <c r="D1319" s="564"/>
      <c r="E1319" s="564">
        <v>1</v>
      </c>
      <c r="F1319" s="632" t="s">
        <v>1059</v>
      </c>
      <c r="G1319" s="637" t="s">
        <v>1061</v>
      </c>
      <c r="H1319" s="579"/>
      <c r="I1319" s="390"/>
      <c r="J1319" s="564">
        <v>2373697</v>
      </c>
      <c r="K1319" s="459" t="s">
        <v>812</v>
      </c>
      <c r="L1319" s="390"/>
      <c r="M1319" s="101"/>
      <c r="N1319" s="101"/>
      <c r="O1319" s="102"/>
      <c r="P1319" s="102">
        <v>5</v>
      </c>
    </row>
    <row r="1320" spans="1:16" ht="15.75" x14ac:dyDescent="0.3">
      <c r="A1320" s="390" t="s">
        <v>1111</v>
      </c>
      <c r="B1320" s="564">
        <v>61</v>
      </c>
      <c r="C1320" s="390" t="s">
        <v>1111</v>
      </c>
      <c r="D1320" s="390"/>
      <c r="E1320" s="390">
        <v>1</v>
      </c>
      <c r="F1320" s="459" t="s">
        <v>1060</v>
      </c>
      <c r="G1320" s="531" t="s">
        <v>1061</v>
      </c>
      <c r="H1320" s="391"/>
      <c r="I1320" s="390"/>
      <c r="J1320" s="390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9" customFormat="1" ht="15.75" x14ac:dyDescent="0.3">
      <c r="A1321" s="659"/>
      <c r="B1321" s="659"/>
      <c r="C1321" s="659"/>
      <c r="D1321" s="659"/>
      <c r="E1321" s="659"/>
      <c r="F1321" s="665" t="s">
        <v>1357</v>
      </c>
      <c r="G1321" s="669"/>
      <c r="H1321" s="685"/>
      <c r="I1321" s="671"/>
      <c r="J1321" s="671"/>
      <c r="K1321" s="663"/>
      <c r="L1321" s="664">
        <f>SUM(L1319:L1320)</f>
        <v>5569.6</v>
      </c>
      <c r="M1321" s="668"/>
      <c r="N1321" s="668"/>
      <c r="O1321" s="703"/>
      <c r="P1321" s="703"/>
    </row>
    <row r="1322" spans="1:16" ht="15" x14ac:dyDescent="0.3">
      <c r="A1322" s="236" t="s">
        <v>1112</v>
      </c>
      <c r="B1322" s="318">
        <v>61</v>
      </c>
      <c r="C1322" s="236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2">
        <v>111392</v>
      </c>
      <c r="K1322" s="269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8" t="s">
        <v>1112</v>
      </c>
      <c r="B1323" s="318">
        <v>61</v>
      </c>
      <c r="C1323" s="518" t="s">
        <v>1112</v>
      </c>
      <c r="D1323" s="269"/>
      <c r="E1323" s="269">
        <v>3</v>
      </c>
      <c r="F1323" s="312" t="s">
        <v>1265</v>
      </c>
      <c r="G1323" s="98"/>
      <c r="H1323" s="98" t="s">
        <v>344</v>
      </c>
      <c r="I1323" s="269" t="s">
        <v>1264</v>
      </c>
      <c r="J1323" s="268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6" t="s">
        <v>1112</v>
      </c>
      <c r="B1324" s="318">
        <v>61</v>
      </c>
      <c r="C1324" s="236" t="s">
        <v>1112</v>
      </c>
      <c r="D1324" s="86"/>
      <c r="E1324" s="86">
        <v>1</v>
      </c>
      <c r="F1324" s="186" t="s">
        <v>925</v>
      </c>
      <c r="G1324" s="86" t="s">
        <v>975</v>
      </c>
      <c r="H1324" s="86" t="s">
        <v>344</v>
      </c>
      <c r="I1324" s="86" t="s">
        <v>567</v>
      </c>
      <c r="J1324" s="272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9" customFormat="1" ht="15" x14ac:dyDescent="0.3">
      <c r="A1325" s="659"/>
      <c r="B1325" s="659"/>
      <c r="C1325" s="659"/>
      <c r="D1325" s="659"/>
      <c r="E1325" s="659"/>
      <c r="F1325" s="665" t="s">
        <v>1358</v>
      </c>
      <c r="G1325" s="659"/>
      <c r="H1325" s="659"/>
      <c r="I1325" s="659"/>
      <c r="J1325" s="704"/>
      <c r="K1325" s="659"/>
      <c r="L1325" s="668">
        <f>SUM(L1322:L1324)</f>
        <v>9666.5791666666682</v>
      </c>
      <c r="M1325" s="668"/>
      <c r="N1325" s="668"/>
      <c r="O1325" s="703"/>
      <c r="P1325" s="703"/>
    </row>
    <row r="1326" spans="1:16" ht="15" x14ac:dyDescent="0.3">
      <c r="A1326" s="236" t="s">
        <v>1125</v>
      </c>
      <c r="B1326" s="318">
        <v>61</v>
      </c>
      <c r="C1326" s="236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2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8">
        <v>1</v>
      </c>
      <c r="P1326" s="188"/>
    </row>
    <row r="1327" spans="1:16" ht="15" x14ac:dyDescent="0.3">
      <c r="A1327" s="236" t="s">
        <v>1125</v>
      </c>
      <c r="B1327" s="318">
        <v>61</v>
      </c>
      <c r="C1327" s="236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2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8">
        <v>1</v>
      </c>
      <c r="P1327" s="188"/>
    </row>
    <row r="1328" spans="1:16" ht="15" x14ac:dyDescent="0.3">
      <c r="A1328" s="236" t="s">
        <v>1125</v>
      </c>
      <c r="B1328" s="318">
        <v>61</v>
      </c>
      <c r="C1328" s="236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2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6" t="s">
        <v>1125</v>
      </c>
      <c r="B1329" s="318">
        <v>61</v>
      </c>
      <c r="C1329" s="236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2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5"/>
      <c r="P1329" s="163">
        <v>8</v>
      </c>
    </row>
    <row r="1330" spans="1:16" ht="15" x14ac:dyDescent="0.3">
      <c r="A1330" s="236" t="s">
        <v>1125</v>
      </c>
      <c r="B1330" s="318">
        <v>61</v>
      </c>
      <c r="C1330" s="236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2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5"/>
      <c r="P1330" s="163"/>
    </row>
    <row r="1331" spans="1:16" ht="15" x14ac:dyDescent="0.3">
      <c r="A1331" s="85" t="s">
        <v>1125</v>
      </c>
      <c r="B1331" s="318">
        <v>61</v>
      </c>
      <c r="C1331" s="85" t="s">
        <v>1125</v>
      </c>
      <c r="D1331" s="85"/>
      <c r="E1331" s="85">
        <v>2</v>
      </c>
      <c r="F1331" s="96" t="s">
        <v>977</v>
      </c>
      <c r="G1331" s="261"/>
      <c r="H1331" s="261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8"/>
      <c r="P1331" s="188">
        <v>1</v>
      </c>
    </row>
    <row r="1332" spans="1:16" ht="15" x14ac:dyDescent="0.3">
      <c r="A1332" s="85" t="s">
        <v>1125</v>
      </c>
      <c r="B1332" s="318">
        <v>61</v>
      </c>
      <c r="C1332" s="85" t="s">
        <v>1125</v>
      </c>
      <c r="D1332" s="85"/>
      <c r="E1332" s="85">
        <v>1</v>
      </c>
      <c r="F1332" s="96" t="s">
        <v>977</v>
      </c>
      <c r="G1332" s="261"/>
      <c r="H1332" s="261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9" customFormat="1" ht="15" x14ac:dyDescent="0.3">
      <c r="A1333" s="659"/>
      <c r="B1333" s="659"/>
      <c r="C1333" s="659"/>
      <c r="D1333" s="659"/>
      <c r="E1333" s="659"/>
      <c r="F1333" s="665" t="s">
        <v>1359</v>
      </c>
      <c r="G1333" s="698"/>
      <c r="H1333" s="698"/>
      <c r="I1333" s="659"/>
      <c r="J1333" s="699"/>
      <c r="K1333" s="659"/>
      <c r="L1333" s="668">
        <f>SUM(L1326:L1332)</f>
        <v>18224.605999999996</v>
      </c>
      <c r="M1333" s="668"/>
      <c r="N1333" s="668"/>
      <c r="O1333" s="703"/>
      <c r="P1333" s="703"/>
    </row>
    <row r="1334" spans="1:16" ht="15" x14ac:dyDescent="0.3">
      <c r="A1334" s="236" t="s">
        <v>1273</v>
      </c>
      <c r="B1334" s="318">
        <v>61</v>
      </c>
      <c r="C1334" s="236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2">
        <v>17947.71</v>
      </c>
      <c r="K1334" s="171">
        <v>5</v>
      </c>
      <c r="L1334" s="161">
        <f>+J1336/60*8</f>
        <v>1940.5106666666666</v>
      </c>
      <c r="M1334" s="101"/>
      <c r="N1334" s="101"/>
      <c r="O1334" s="188"/>
      <c r="P1334" s="188">
        <v>8</v>
      </c>
    </row>
    <row r="1335" spans="1:16" s="689" customFormat="1" ht="15" x14ac:dyDescent="0.3">
      <c r="A1335" s="659"/>
      <c r="B1335" s="659"/>
      <c r="C1335" s="659"/>
      <c r="D1335" s="659"/>
      <c r="E1335" s="659"/>
      <c r="F1335" s="665" t="s">
        <v>1360</v>
      </c>
      <c r="G1335" s="659"/>
      <c r="H1335" s="659"/>
      <c r="I1335" s="659"/>
      <c r="J1335" s="704"/>
      <c r="K1335" s="677"/>
      <c r="L1335" s="678">
        <f>SUM(L1334)</f>
        <v>1940.5106666666666</v>
      </c>
      <c r="M1335" s="668"/>
      <c r="N1335" s="668"/>
      <c r="O1335" s="700"/>
      <c r="P1335" s="700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2"/>
      <c r="E1336" s="147">
        <v>1</v>
      </c>
      <c r="F1336" s="148" t="s">
        <v>1147</v>
      </c>
      <c r="G1336" s="502"/>
      <c r="H1336" s="147"/>
      <c r="I1336" s="147" t="s">
        <v>927</v>
      </c>
      <c r="J1336" s="170">
        <v>14553.83</v>
      </c>
      <c r="K1336" s="171">
        <v>3</v>
      </c>
      <c r="L1336" s="161">
        <f>IF(K1336=0,"N/A",+J1337/K1336)</f>
        <v>11641.666666666666</v>
      </c>
      <c r="M1336" s="101"/>
      <c r="N1336" s="101"/>
      <c r="O1336" s="188"/>
      <c r="P1336" s="188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2"/>
      <c r="E1337" s="147">
        <v>1</v>
      </c>
      <c r="F1337" s="148" t="s">
        <v>1148</v>
      </c>
      <c r="G1337" s="502"/>
      <c r="H1337" s="147" t="s">
        <v>1149</v>
      </c>
      <c r="I1337" s="147" t="s">
        <v>927</v>
      </c>
      <c r="J1337" s="170">
        <v>34925</v>
      </c>
      <c r="K1337" s="112">
        <v>3</v>
      </c>
      <c r="L1337" s="101">
        <f>+J1338/36*1</f>
        <v>75.388888888888886</v>
      </c>
      <c r="M1337" s="101"/>
      <c r="N1337" s="101"/>
      <c r="O1337" s="188"/>
      <c r="P1337" s="188">
        <v>4</v>
      </c>
    </row>
    <row r="1338" spans="1:16" ht="15" customHeight="1" x14ac:dyDescent="0.3">
      <c r="A1338" s="236" t="s">
        <v>1146</v>
      </c>
      <c r="B1338" s="518">
        <v>61</v>
      </c>
      <c r="C1338" s="236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8"/>
      <c r="P1338" s="188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1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9" customFormat="1" ht="15" customHeight="1" x14ac:dyDescent="0.3">
      <c r="A1341" s="659"/>
      <c r="B1341" s="659"/>
      <c r="C1341" s="659"/>
      <c r="D1341" s="659"/>
      <c r="E1341" s="659"/>
      <c r="F1341" s="665" t="s">
        <v>1361</v>
      </c>
      <c r="G1341" s="659"/>
      <c r="H1341" s="659"/>
      <c r="I1341" s="659"/>
      <c r="J1341" s="666"/>
      <c r="K1341" s="667"/>
      <c r="L1341" s="668">
        <f>SUM(L1336:L1340)</f>
        <v>18702.393333333333</v>
      </c>
      <c r="M1341" s="668"/>
      <c r="N1341" s="668"/>
      <c r="O1341" s="703"/>
      <c r="P1341" s="703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8"/>
      <c r="P1342" s="188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8"/>
      <c r="P1343" s="188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8"/>
      <c r="P1344" s="188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8"/>
      <c r="P1345" s="188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4"/>
      <c r="H1347" s="261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9" customFormat="1" ht="15" customHeight="1" x14ac:dyDescent="0.3">
      <c r="A1348" s="659"/>
      <c r="B1348" s="659"/>
      <c r="C1348" s="659"/>
      <c r="D1348" s="659"/>
      <c r="E1348" s="659"/>
      <c r="F1348" s="665" t="s">
        <v>1362</v>
      </c>
      <c r="G1348" s="697"/>
      <c r="H1348" s="698"/>
      <c r="I1348" s="659"/>
      <c r="J1348" s="699"/>
      <c r="K1348" s="667"/>
      <c r="L1348" s="668">
        <f>SUM(L1342:L1347)</f>
        <v>27201.61211111111</v>
      </c>
      <c r="M1348" s="668"/>
      <c r="N1348" s="668"/>
      <c r="O1348" s="702"/>
      <c r="P1348" s="702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3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3"/>
      <c r="P1349" s="233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3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3"/>
      <c r="P1350" s="233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4"/>
      <c r="H1351" s="261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3"/>
      <c r="P1351" s="233">
        <v>0</v>
      </c>
    </row>
    <row r="1352" spans="1:16" s="689" customFormat="1" ht="15" customHeight="1" x14ac:dyDescent="0.3">
      <c r="A1352" s="659"/>
      <c r="B1352" s="659"/>
      <c r="C1352" s="659"/>
      <c r="D1352" s="659"/>
      <c r="E1352" s="659"/>
      <c r="F1352" s="665" t="s">
        <v>1363</v>
      </c>
      <c r="G1352" s="697"/>
      <c r="H1352" s="698"/>
      <c r="I1352" s="659"/>
      <c r="J1352" s="699"/>
      <c r="K1352" s="667"/>
      <c r="L1352" s="668">
        <f>SUM(L1349:L1351)</f>
        <v>5735.3860000000004</v>
      </c>
      <c r="M1352" s="668"/>
      <c r="N1352" s="668"/>
      <c r="O1352" s="688"/>
      <c r="P1352" s="688"/>
    </row>
    <row r="1353" spans="1:16" ht="15" customHeight="1" x14ac:dyDescent="0.3">
      <c r="A1353" s="85" t="s">
        <v>1214</v>
      </c>
      <c r="B1353" s="191">
        <v>61</v>
      </c>
      <c r="C1353" s="85" t="s">
        <v>1214</v>
      </c>
      <c r="D1353" s="327"/>
      <c r="E1353" s="327">
        <v>2</v>
      </c>
      <c r="F1353" s="193" t="s">
        <v>1215</v>
      </c>
      <c r="G1353" s="327"/>
      <c r="H1353" s="86" t="s">
        <v>1217</v>
      </c>
      <c r="I1353" s="86" t="s">
        <v>1216</v>
      </c>
      <c r="J1353" s="304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3"/>
      <c r="P1353" s="233">
        <v>6</v>
      </c>
    </row>
    <row r="1354" spans="1:16" ht="15" customHeight="1" x14ac:dyDescent="0.3">
      <c r="A1354" s="85"/>
      <c r="B1354" s="191">
        <v>61</v>
      </c>
      <c r="C1354" s="85" t="s">
        <v>1214</v>
      </c>
      <c r="D1354" s="327"/>
      <c r="E1354" s="327">
        <v>1</v>
      </c>
      <c r="F1354" s="193" t="s">
        <v>1220</v>
      </c>
      <c r="G1354" s="327"/>
      <c r="H1354" s="86"/>
      <c r="I1354" s="86" t="s">
        <v>1216</v>
      </c>
      <c r="J1354" s="304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3"/>
      <c r="P1355" s="233"/>
    </row>
    <row r="1356" spans="1:16" s="689" customFormat="1" ht="15" customHeight="1" x14ac:dyDescent="0.3">
      <c r="A1356" s="659"/>
      <c r="B1356" s="659"/>
      <c r="C1356" s="659"/>
      <c r="D1356" s="659"/>
      <c r="E1356" s="659"/>
      <c r="F1356" s="768" t="s">
        <v>1364</v>
      </c>
      <c r="G1356" s="697"/>
      <c r="H1356" s="659"/>
      <c r="I1356" s="659"/>
      <c r="J1356" s="701"/>
      <c r="K1356" s="667"/>
      <c r="L1356" s="668">
        <f>SUM(L1353:L1355)</f>
        <v>9593.1049999999996</v>
      </c>
      <c r="M1356" s="668"/>
      <c r="N1356" s="668"/>
      <c r="O1356" s="688"/>
      <c r="P1356" s="688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9" t="s">
        <v>1334</v>
      </c>
      <c r="J1360" s="779"/>
      <c r="K1360" s="779"/>
      <c r="L1360" s="780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3" t="s">
        <v>1366</v>
      </c>
      <c r="B3" s="774" t="s">
        <v>1367</v>
      </c>
    </row>
    <row r="4" spans="1:2" ht="15" x14ac:dyDescent="0.3">
      <c r="A4" s="85" t="s">
        <v>1336</v>
      </c>
      <c r="B4" s="775">
        <f>+'RESUMEN '!L53</f>
        <v>132547.98799999998</v>
      </c>
    </row>
    <row r="5" spans="1:2" ht="15" x14ac:dyDescent="0.3">
      <c r="A5" s="85" t="s">
        <v>1337</v>
      </c>
      <c r="B5" s="775">
        <f>+'RESUMEN '!L81</f>
        <v>74649.824333333338</v>
      </c>
    </row>
    <row r="6" spans="1:2" ht="15" x14ac:dyDescent="0.3">
      <c r="A6" s="85" t="s">
        <v>1338</v>
      </c>
      <c r="B6" s="775">
        <f>+'RESUMEN '!L95</f>
        <v>361307.31200000003</v>
      </c>
    </row>
    <row r="7" spans="1:2" ht="15" x14ac:dyDescent="0.3">
      <c r="A7" s="85" t="s">
        <v>1339</v>
      </c>
      <c r="B7" s="775">
        <f>+'RESUMEN '!L291</f>
        <v>211453.83900000007</v>
      </c>
    </row>
    <row r="8" spans="1:2" ht="15" x14ac:dyDescent="0.3">
      <c r="A8" s="85" t="s">
        <v>1340</v>
      </c>
      <c r="B8" s="775">
        <f>+'RESUMEN '!L297</f>
        <v>22868.640000000003</v>
      </c>
    </row>
    <row r="9" spans="1:2" ht="15" x14ac:dyDescent="0.3">
      <c r="A9" s="85" t="s">
        <v>1341</v>
      </c>
      <c r="B9" s="775">
        <f>+'RESUMEN '!L327</f>
        <v>58339.866666666669</v>
      </c>
    </row>
    <row r="10" spans="1:2" ht="15" x14ac:dyDescent="0.3">
      <c r="A10" s="85" t="s">
        <v>1343</v>
      </c>
      <c r="B10" s="775">
        <f>+'RESUMEN '!L1033</f>
        <v>418917.35533333331</v>
      </c>
    </row>
    <row r="11" spans="1:2" ht="15" x14ac:dyDescent="0.3">
      <c r="A11" s="85" t="s">
        <v>1342</v>
      </c>
      <c r="B11" s="775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5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5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5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5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5">
        <f>+'RESUMEN '!L1234</f>
        <v>2597.35</v>
      </c>
    </row>
    <row r="17" spans="1:2" ht="15" x14ac:dyDescent="0.3">
      <c r="A17" s="85" t="str">
        <f>+'RESUMEN '!F1283</f>
        <v>SUB TOTAL 2.6.1.4.01</v>
      </c>
      <c r="B17" s="775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5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5">
        <f>+'RESUMEN '!L1300</f>
        <v>6186.53</v>
      </c>
    </row>
    <row r="20" spans="1:2" x14ac:dyDescent="0.2">
      <c r="A20" s="776" t="str">
        <f>+'RESUMEN '!F1305</f>
        <v>SUB TOTAL 2.6.2.3.01</v>
      </c>
      <c r="B20" s="775">
        <f>+'RESUMEN '!L1305</f>
        <v>22816.933333333334</v>
      </c>
    </row>
    <row r="21" spans="1:2" x14ac:dyDescent="0.2">
      <c r="A21" s="570" t="str">
        <f>+'RESUMEN '!F1308</f>
        <v>SUB TOTAL 2.6.3.1.01</v>
      </c>
      <c r="B21" s="772">
        <f>+'RESUMEN '!L1308</f>
        <v>2730</v>
      </c>
    </row>
    <row r="22" spans="1:2" x14ac:dyDescent="0.2">
      <c r="A22" s="570" t="str">
        <f>+'RESUMEN '!F1310</f>
        <v>SUB TOTAL 2.6.4.1.01</v>
      </c>
      <c r="B22" s="772">
        <f>+'RESUMEN '!L1310</f>
        <v>647.42666666666662</v>
      </c>
    </row>
    <row r="23" spans="1:2" x14ac:dyDescent="0.2">
      <c r="A23" s="570" t="str">
        <f>+'RESUMEN '!F1316</f>
        <v>SUB TOTAL 2.6.4.6.01</v>
      </c>
      <c r="B23" s="772">
        <f>+'RESUMEN '!L1316</f>
        <v>3072.2453333333337</v>
      </c>
    </row>
    <row r="24" spans="1:2" x14ac:dyDescent="0.2">
      <c r="A24" s="570" t="str">
        <f>+'RESUMEN '!F1318</f>
        <v>SUB TOTAL 2.6.4.7.01</v>
      </c>
      <c r="B24" s="772">
        <f>+'RESUMEN '!L1318</f>
        <v>0</v>
      </c>
    </row>
    <row r="25" spans="1:2" x14ac:dyDescent="0.2">
      <c r="A25" s="570" t="str">
        <f>+'RESUMEN '!F1321</f>
        <v>SUB TOTAL 2.6.4.8.01</v>
      </c>
      <c r="B25" s="772">
        <f>+'RESUMEN '!L1321</f>
        <v>5569.6</v>
      </c>
    </row>
    <row r="26" spans="1:2" x14ac:dyDescent="0.2">
      <c r="A26" s="570" t="str">
        <f>+'RESUMEN '!F1325</f>
        <v>SUB TOTAL 2.6.5.1.01</v>
      </c>
      <c r="B26" s="772">
        <f>+'RESUMEN '!L1325</f>
        <v>9666.5791666666682</v>
      </c>
    </row>
    <row r="27" spans="1:2" x14ac:dyDescent="0.2">
      <c r="A27" s="570" t="str">
        <f>+'RESUMEN '!F1333</f>
        <v>SUB TOTAL 2.6.5.2.01</v>
      </c>
      <c r="B27" s="772">
        <f>+'RESUMEN '!L1333</f>
        <v>18224.605999999996</v>
      </c>
    </row>
    <row r="28" spans="1:2" x14ac:dyDescent="0.2">
      <c r="A28" s="570" t="str">
        <f>+'RESUMEN '!F1335</f>
        <v>SUB TOTAL 2.6.5.3.01</v>
      </c>
      <c r="B28" s="772">
        <f>+'RESUMEN '!L1335</f>
        <v>1940.5106666666666</v>
      </c>
    </row>
    <row r="29" spans="1:2" x14ac:dyDescent="0.2">
      <c r="A29" s="570" t="str">
        <f>+'RESUMEN '!F1341</f>
        <v>SUB TOTAL 2.6.5.5.01</v>
      </c>
      <c r="B29" s="772">
        <f>+'RESUMEN '!L1341</f>
        <v>18702.393333333333</v>
      </c>
    </row>
    <row r="30" spans="1:2" x14ac:dyDescent="0.2">
      <c r="A30" s="570" t="str">
        <f>+'RESUMEN '!F1348</f>
        <v>SUB TOTAL 2.6.5.6.01</v>
      </c>
      <c r="B30" s="772">
        <f>+'RESUMEN '!L1348</f>
        <v>27201.61211111111</v>
      </c>
    </row>
    <row r="31" spans="1:2" x14ac:dyDescent="0.2">
      <c r="A31" s="570" t="str">
        <f>+'RESUMEN '!F1352</f>
        <v>SUB TOTAL 2.6.5.7.01</v>
      </c>
      <c r="B31" s="772">
        <f>+'RESUMEN '!L1352</f>
        <v>5735.3860000000004</v>
      </c>
    </row>
    <row r="32" spans="1:2" x14ac:dyDescent="0.2">
      <c r="A32" s="570" t="str">
        <f>+'RESUMEN '!F1356</f>
        <v>SUB TOTAL 2.6.6.2.01</v>
      </c>
      <c r="B32" s="772">
        <f>+'RESUMEN '!L1356</f>
        <v>9593.1049999999996</v>
      </c>
    </row>
    <row r="33" spans="1:2" x14ac:dyDescent="0.2">
      <c r="A33" s="777" t="s">
        <v>1365</v>
      </c>
      <c r="B33" s="778">
        <f>SUM(B4:B32)</f>
        <v>2097465.1859166669</v>
      </c>
    </row>
    <row r="35" spans="1:2" x14ac:dyDescent="0.2">
      <c r="B35" s="771">
        <f>+'RESUMEN '!L1360-'TOTA GENERAL'!B33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8:U55"/>
  <sheetViews>
    <sheetView topLeftCell="B31" zoomScale="80" zoomScaleNormal="80" workbookViewId="0">
      <selection activeCell="Q41" sqref="Q41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867" t="s">
        <v>0</v>
      </c>
      <c r="B12" s="1867"/>
      <c r="C12" s="1867"/>
      <c r="D12" s="1867"/>
      <c r="E12" s="1867"/>
      <c r="F12" s="1867"/>
      <c r="G12" s="1867"/>
      <c r="H12" s="1867"/>
      <c r="I12" s="1867"/>
      <c r="J12" s="1867"/>
      <c r="K12" s="1867"/>
      <c r="L12" s="1867"/>
      <c r="M12" s="1867"/>
      <c r="N12" s="1867"/>
      <c r="O12" s="1867"/>
      <c r="P12" s="1867"/>
      <c r="Q12" s="1867"/>
      <c r="R12" s="1867"/>
      <c r="S12" s="1867"/>
    </row>
    <row r="13" spans="1:19" x14ac:dyDescent="0.2">
      <c r="A13" s="1867" t="s">
        <v>1</v>
      </c>
      <c r="B13" s="1867"/>
      <c r="C13" s="1867"/>
      <c r="D13" s="1867"/>
      <c r="E13" s="1867"/>
      <c r="F13" s="1867"/>
      <c r="G13" s="1867"/>
      <c r="H13" s="1867"/>
      <c r="I13" s="1867"/>
      <c r="J13" s="1867"/>
      <c r="K13" s="1867"/>
      <c r="L13" s="1867"/>
      <c r="M13" s="1867"/>
      <c r="N13" s="1867"/>
      <c r="O13" s="1867"/>
      <c r="P13" s="1867"/>
      <c r="Q13" s="1867"/>
      <c r="R13" s="1867"/>
      <c r="S13" s="1867"/>
    </row>
    <row r="14" spans="1:19" x14ac:dyDescent="0.2">
      <c r="A14" s="1867" t="s">
        <v>2</v>
      </c>
      <c r="B14" s="1867"/>
      <c r="C14" s="1867"/>
      <c r="D14" s="1867"/>
      <c r="E14" s="1867"/>
      <c r="F14" s="1867"/>
      <c r="G14" s="1867"/>
      <c r="H14" s="1867"/>
      <c r="I14" s="1867"/>
      <c r="J14" s="1867"/>
      <c r="K14" s="1867"/>
      <c r="L14" s="1867"/>
      <c r="M14" s="1867"/>
      <c r="N14" s="1867"/>
      <c r="O14" s="1867"/>
      <c r="P14" s="1867"/>
      <c r="Q14" s="1867"/>
      <c r="R14" s="1867"/>
      <c r="S14" s="1867"/>
    </row>
    <row r="15" spans="1:19" x14ac:dyDescent="0.2">
      <c r="A15" s="1867" t="s">
        <v>3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7" t="s">
        <v>1758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21" ht="15.75" x14ac:dyDescent="0.25">
      <c r="A17" s="793"/>
      <c r="B17" s="793"/>
      <c r="C17" s="793"/>
      <c r="D17" s="793"/>
      <c r="E17" s="793"/>
      <c r="F17" s="793"/>
      <c r="G17" s="793"/>
      <c r="H17" s="1049"/>
      <c r="I17" s="793"/>
      <c r="J17" s="793"/>
      <c r="K17" s="793"/>
      <c r="L17" s="793"/>
      <c r="M17" s="794"/>
      <c r="N17" s="794"/>
      <c r="O17" s="794"/>
      <c r="P17" s="794"/>
      <c r="Q17" s="794"/>
      <c r="R17" s="794"/>
      <c r="S17" s="794"/>
      <c r="T17" s="816"/>
    </row>
    <row r="18" spans="1:21" s="1057" customFormat="1" ht="60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1738</v>
      </c>
      <c r="S18" s="1061" t="s">
        <v>1621</v>
      </c>
    </row>
    <row r="19" spans="1:21" ht="15.75" x14ac:dyDescent="0.25">
      <c r="A19" s="795">
        <v>1</v>
      </c>
      <c r="B19" s="795">
        <v>2</v>
      </c>
      <c r="C19" s="795">
        <v>3</v>
      </c>
      <c r="D19" s="795">
        <v>4</v>
      </c>
      <c r="E19" s="795">
        <v>5</v>
      </c>
      <c r="F19" s="795">
        <v>6</v>
      </c>
      <c r="G19" s="795">
        <v>7</v>
      </c>
      <c r="H19" s="982">
        <v>8</v>
      </c>
      <c r="I19" s="795">
        <v>9</v>
      </c>
      <c r="J19" s="795">
        <v>10</v>
      </c>
      <c r="K19" s="795">
        <v>11</v>
      </c>
      <c r="L19" s="795">
        <v>12</v>
      </c>
      <c r="M19" s="795">
        <v>13</v>
      </c>
      <c r="N19" s="795">
        <v>14</v>
      </c>
      <c r="O19" s="795">
        <v>15</v>
      </c>
      <c r="P19" s="795">
        <v>16</v>
      </c>
      <c r="Q19" s="795">
        <v>17</v>
      </c>
      <c r="R19" s="795">
        <v>18</v>
      </c>
      <c r="S19" s="795">
        <v>19</v>
      </c>
      <c r="T19" s="816"/>
    </row>
    <row r="20" spans="1:21" ht="31.5" x14ac:dyDescent="0.25">
      <c r="A20" s="795">
        <v>1</v>
      </c>
      <c r="B20" s="829">
        <v>41701</v>
      </c>
      <c r="C20" s="830">
        <v>3</v>
      </c>
      <c r="D20" s="831">
        <v>61</v>
      </c>
      <c r="E20" s="831">
        <v>617</v>
      </c>
      <c r="F20" s="831"/>
      <c r="G20" s="831">
        <v>1</v>
      </c>
      <c r="H20" s="1418" t="s">
        <v>1052</v>
      </c>
      <c r="I20" s="831"/>
      <c r="J20" s="831" t="s">
        <v>240</v>
      </c>
      <c r="K20" s="809" t="s">
        <v>930</v>
      </c>
      <c r="L20" s="832">
        <v>56640</v>
      </c>
      <c r="M20" s="833">
        <v>10</v>
      </c>
      <c r="N20" s="892">
        <f>IF(M20=0,"N/A",+L20/M20)</f>
        <v>5664</v>
      </c>
      <c r="O20" s="1739">
        <f>IF(M20=0,"N/A",+N20/12)</f>
        <v>472</v>
      </c>
      <c r="P20" s="835">
        <v>3</v>
      </c>
      <c r="Q20" s="836">
        <v>1</v>
      </c>
      <c r="R20" s="834">
        <f>IF(M20=0,"N/A",+N20*P20+O20*Q20)</f>
        <v>17464</v>
      </c>
      <c r="S20" s="837">
        <f t="shared" ref="S20:S40" si="0">IF(M20=0,"N/A",+L20-R20)</f>
        <v>39176</v>
      </c>
      <c r="T20" s="816"/>
    </row>
    <row r="21" spans="1:21" ht="31.5" x14ac:dyDescent="0.25">
      <c r="A21" s="795">
        <v>2</v>
      </c>
      <c r="B21" s="838">
        <v>41033</v>
      </c>
      <c r="C21" s="839">
        <v>3</v>
      </c>
      <c r="D21" s="840">
        <v>61</v>
      </c>
      <c r="E21" s="841">
        <v>614</v>
      </c>
      <c r="F21" s="842"/>
      <c r="G21" s="840">
        <v>1</v>
      </c>
      <c r="H21" s="984" t="s">
        <v>126</v>
      </c>
      <c r="I21" s="802"/>
      <c r="J21" s="801" t="s">
        <v>28</v>
      </c>
      <c r="K21" s="809" t="s">
        <v>930</v>
      </c>
      <c r="L21" s="803">
        <v>4866</v>
      </c>
      <c r="M21" s="804">
        <v>3</v>
      </c>
      <c r="N21" s="812"/>
      <c r="O21" s="812"/>
      <c r="P21" s="813">
        <v>3</v>
      </c>
      <c r="Q21" s="813"/>
      <c r="R21" s="812">
        <v>4866</v>
      </c>
      <c r="S21" s="812">
        <f t="shared" si="0"/>
        <v>0</v>
      </c>
      <c r="T21" s="816"/>
    </row>
    <row r="22" spans="1:21" ht="15.75" x14ac:dyDescent="0.25">
      <c r="A22" s="795">
        <v>3</v>
      </c>
      <c r="B22" s="838">
        <v>41033</v>
      </c>
      <c r="C22" s="839">
        <v>3</v>
      </c>
      <c r="D22" s="840">
        <v>61</v>
      </c>
      <c r="E22" s="841">
        <v>614</v>
      </c>
      <c r="F22" s="842"/>
      <c r="G22" s="840">
        <v>1</v>
      </c>
      <c r="H22" s="984" t="s">
        <v>31</v>
      </c>
      <c r="I22" s="802"/>
      <c r="J22" s="801"/>
      <c r="K22" s="809" t="s">
        <v>930</v>
      </c>
      <c r="L22" s="803">
        <v>1697</v>
      </c>
      <c r="M22" s="804">
        <v>3</v>
      </c>
      <c r="N22" s="812"/>
      <c r="O22" s="812"/>
      <c r="P22" s="813">
        <v>3</v>
      </c>
      <c r="Q22" s="813"/>
      <c r="R22" s="812">
        <v>1697</v>
      </c>
      <c r="S22" s="812">
        <f t="shared" si="0"/>
        <v>0</v>
      </c>
      <c r="T22" s="816"/>
    </row>
    <row r="23" spans="1:21" ht="15.75" x14ac:dyDescent="0.25">
      <c r="A23" s="795">
        <v>4</v>
      </c>
      <c r="B23" s="838">
        <v>41033</v>
      </c>
      <c r="C23" s="839">
        <v>3</v>
      </c>
      <c r="D23" s="840">
        <v>61</v>
      </c>
      <c r="E23" s="841">
        <v>614</v>
      </c>
      <c r="F23" s="843"/>
      <c r="G23" s="844">
        <v>1</v>
      </c>
      <c r="H23" s="1497" t="s">
        <v>30</v>
      </c>
      <c r="I23" s="845"/>
      <c r="J23" s="846" t="s">
        <v>73</v>
      </c>
      <c r="K23" s="809" t="s">
        <v>930</v>
      </c>
      <c r="L23" s="803">
        <v>15237</v>
      </c>
      <c r="M23" s="804">
        <v>3</v>
      </c>
      <c r="N23" s="812"/>
      <c r="O23" s="812"/>
      <c r="P23" s="813">
        <v>3</v>
      </c>
      <c r="Q23" s="813"/>
      <c r="R23" s="812">
        <v>15237</v>
      </c>
      <c r="S23" s="812">
        <f t="shared" si="0"/>
        <v>0</v>
      </c>
      <c r="T23" s="816"/>
    </row>
    <row r="24" spans="1:21" ht="31.5" x14ac:dyDescent="0.25">
      <c r="A24" s="795">
        <v>5</v>
      </c>
      <c r="B24" s="838">
        <v>41033</v>
      </c>
      <c r="C24" s="839">
        <v>3</v>
      </c>
      <c r="D24" s="847">
        <v>61</v>
      </c>
      <c r="E24" s="847">
        <v>614</v>
      </c>
      <c r="F24" s="847"/>
      <c r="G24" s="847">
        <v>1</v>
      </c>
      <c r="H24" s="1417" t="s">
        <v>781</v>
      </c>
      <c r="I24" s="848"/>
      <c r="J24" s="848" t="s">
        <v>73</v>
      </c>
      <c r="K24" s="809" t="s">
        <v>930</v>
      </c>
      <c r="L24" s="803">
        <v>1749</v>
      </c>
      <c r="M24" s="804">
        <v>3</v>
      </c>
      <c r="N24" s="812"/>
      <c r="O24" s="812"/>
      <c r="P24" s="813">
        <v>3</v>
      </c>
      <c r="Q24" s="813"/>
      <c r="R24" s="812">
        <v>1749</v>
      </c>
      <c r="S24" s="812">
        <f t="shared" si="0"/>
        <v>0</v>
      </c>
      <c r="T24" s="816"/>
    </row>
    <row r="25" spans="1:21" ht="15.75" x14ac:dyDescent="0.25">
      <c r="A25" s="795">
        <v>6</v>
      </c>
      <c r="B25" s="849">
        <v>40884</v>
      </c>
      <c r="C25" s="839">
        <v>3</v>
      </c>
      <c r="D25" s="840">
        <v>61</v>
      </c>
      <c r="E25" s="841">
        <v>614</v>
      </c>
      <c r="F25" s="850"/>
      <c r="G25" s="851">
        <v>1</v>
      </c>
      <c r="H25" s="984" t="s">
        <v>60</v>
      </c>
      <c r="I25" s="801"/>
      <c r="J25" s="801" t="s">
        <v>696</v>
      </c>
      <c r="K25" s="809" t="s">
        <v>930</v>
      </c>
      <c r="L25" s="803">
        <v>1406</v>
      </c>
      <c r="M25" s="804">
        <v>3</v>
      </c>
      <c r="N25" s="852"/>
      <c r="O25" s="852"/>
      <c r="P25" s="853">
        <v>3</v>
      </c>
      <c r="Q25" s="853"/>
      <c r="R25" s="852">
        <v>1406</v>
      </c>
      <c r="S25" s="852">
        <f t="shared" si="0"/>
        <v>0</v>
      </c>
      <c r="T25" s="816"/>
    </row>
    <row r="26" spans="1:21" ht="15.75" x14ac:dyDescent="0.25">
      <c r="A26" s="795">
        <v>7</v>
      </c>
      <c r="B26" s="838">
        <v>39597</v>
      </c>
      <c r="C26" s="839">
        <v>3</v>
      </c>
      <c r="D26" s="840">
        <v>61</v>
      </c>
      <c r="E26" s="841">
        <v>616</v>
      </c>
      <c r="F26" s="843"/>
      <c r="G26" s="847">
        <v>1</v>
      </c>
      <c r="H26" s="1417" t="s">
        <v>179</v>
      </c>
      <c r="I26" s="848"/>
      <c r="J26" s="848" t="s">
        <v>180</v>
      </c>
      <c r="K26" s="801" t="s">
        <v>930</v>
      </c>
      <c r="L26" s="854">
        <v>4614.34</v>
      </c>
      <c r="M26" s="808">
        <v>3</v>
      </c>
      <c r="N26" s="812"/>
      <c r="O26" s="812"/>
      <c r="P26" s="813">
        <v>3</v>
      </c>
      <c r="Q26" s="813"/>
      <c r="R26" s="812">
        <v>4614.34</v>
      </c>
      <c r="S26" s="852">
        <f t="shared" si="0"/>
        <v>0</v>
      </c>
      <c r="T26" s="816"/>
    </row>
    <row r="27" spans="1:21" ht="15.75" x14ac:dyDescent="0.25">
      <c r="A27" s="795">
        <v>8</v>
      </c>
      <c r="B27" s="838">
        <v>39311</v>
      </c>
      <c r="C27" s="839">
        <v>3</v>
      </c>
      <c r="D27" s="840">
        <v>61</v>
      </c>
      <c r="E27" s="841">
        <v>617</v>
      </c>
      <c r="F27" s="847"/>
      <c r="G27" s="847">
        <v>1</v>
      </c>
      <c r="H27" s="1417" t="s">
        <v>66</v>
      </c>
      <c r="I27" s="848"/>
      <c r="J27" s="848" t="s">
        <v>24</v>
      </c>
      <c r="K27" s="801" t="s">
        <v>930</v>
      </c>
      <c r="L27" s="855">
        <v>3015</v>
      </c>
      <c r="M27" s="808">
        <v>10</v>
      </c>
      <c r="N27" s="805">
        <f t="shared" ref="N27:N32" si="1">IF(M27=0,"N/A",+L27/M27)</f>
        <v>301.5</v>
      </c>
      <c r="O27" s="1639">
        <f t="shared" ref="O27:O32" si="2">IF(M27=0,"N/A",+N27/12)</f>
        <v>25.125</v>
      </c>
      <c r="P27" s="806">
        <v>9</v>
      </c>
      <c r="Q27" s="806">
        <v>8</v>
      </c>
      <c r="R27" s="805">
        <f t="shared" ref="R27:R40" si="3">IF(M27=0,"N/A",+N27*P27+O27*Q27)</f>
        <v>2914.5</v>
      </c>
      <c r="S27" s="856">
        <f t="shared" si="0"/>
        <v>100.5</v>
      </c>
      <c r="T27" s="816"/>
    </row>
    <row r="28" spans="1:21" ht="15.75" x14ac:dyDescent="0.25">
      <c r="A28" s="795">
        <v>9</v>
      </c>
      <c r="B28" s="857">
        <v>41017</v>
      </c>
      <c r="C28" s="858">
        <v>3</v>
      </c>
      <c r="D28" s="859">
        <v>61</v>
      </c>
      <c r="E28" s="860">
        <v>617</v>
      </c>
      <c r="F28" s="861"/>
      <c r="G28" s="862">
        <v>1</v>
      </c>
      <c r="H28" s="1498" t="s">
        <v>779</v>
      </c>
      <c r="I28" s="863"/>
      <c r="J28" s="863"/>
      <c r="K28" s="863" t="s">
        <v>930</v>
      </c>
      <c r="L28" s="864">
        <v>5533.2</v>
      </c>
      <c r="M28" s="865">
        <v>10</v>
      </c>
      <c r="N28" s="805">
        <f t="shared" si="1"/>
        <v>553.31999999999994</v>
      </c>
      <c r="O28" s="1639">
        <f t="shared" si="2"/>
        <v>46.109999999999992</v>
      </c>
      <c r="P28" s="806">
        <v>5</v>
      </c>
      <c r="Q28" s="806"/>
      <c r="R28" s="805">
        <f t="shared" si="3"/>
        <v>2766.5999999999995</v>
      </c>
      <c r="S28" s="856">
        <f t="shared" si="0"/>
        <v>2766.6000000000004</v>
      </c>
      <c r="T28" s="816"/>
    </row>
    <row r="29" spans="1:21" ht="31.5" x14ac:dyDescent="0.25">
      <c r="A29" s="795">
        <v>10</v>
      </c>
      <c r="B29" s="838">
        <v>41017</v>
      </c>
      <c r="C29" s="839">
        <v>3</v>
      </c>
      <c r="D29" s="840">
        <v>61</v>
      </c>
      <c r="E29" s="840">
        <v>617</v>
      </c>
      <c r="F29" s="851"/>
      <c r="G29" s="851">
        <v>1</v>
      </c>
      <c r="H29" s="984" t="s">
        <v>145</v>
      </c>
      <c r="I29" s="801"/>
      <c r="J29" s="801"/>
      <c r="K29" s="801"/>
      <c r="L29" s="815">
        <v>6720.01</v>
      </c>
      <c r="M29" s="804">
        <v>10</v>
      </c>
      <c r="N29" s="805">
        <f t="shared" si="1"/>
        <v>672.00099999999998</v>
      </c>
      <c r="O29" s="1639">
        <f t="shared" si="2"/>
        <v>56.000083333333329</v>
      </c>
      <c r="P29" s="806">
        <v>5</v>
      </c>
      <c r="Q29" s="806"/>
      <c r="R29" s="805">
        <f t="shared" si="3"/>
        <v>3360.0050000000001</v>
      </c>
      <c r="S29" s="805">
        <f t="shared" si="0"/>
        <v>3360.0050000000001</v>
      </c>
      <c r="T29" s="816"/>
    </row>
    <row r="30" spans="1:21" ht="15.75" x14ac:dyDescent="0.25">
      <c r="A30" s="795">
        <v>11</v>
      </c>
      <c r="B30" s="838">
        <v>42275</v>
      </c>
      <c r="C30" s="839">
        <v>3</v>
      </c>
      <c r="D30" s="840">
        <v>61</v>
      </c>
      <c r="E30" s="840" t="s">
        <v>1106</v>
      </c>
      <c r="F30" s="851"/>
      <c r="G30" s="851">
        <v>1</v>
      </c>
      <c r="H30" s="984" t="s">
        <v>30</v>
      </c>
      <c r="I30" s="801"/>
      <c r="J30" s="801" t="s">
        <v>129</v>
      </c>
      <c r="K30" s="801" t="s">
        <v>930</v>
      </c>
      <c r="L30" s="815">
        <v>2695.01</v>
      </c>
      <c r="M30" s="804">
        <v>3</v>
      </c>
      <c r="N30" s="805">
        <f t="shared" si="1"/>
        <v>898.3366666666667</v>
      </c>
      <c r="O30" s="1639">
        <f t="shared" si="2"/>
        <v>74.861388888888897</v>
      </c>
      <c r="P30" s="806">
        <v>2</v>
      </c>
      <c r="Q30" s="806">
        <v>7</v>
      </c>
      <c r="R30" s="805">
        <f t="shared" si="3"/>
        <v>2320.7030555555557</v>
      </c>
      <c r="S30" s="805">
        <f t="shared" si="0"/>
        <v>374.30694444444453</v>
      </c>
      <c r="T30" s="816"/>
    </row>
    <row r="31" spans="1:21" ht="15.75" x14ac:dyDescent="0.25">
      <c r="A31" s="795">
        <v>12</v>
      </c>
      <c r="B31" s="838">
        <v>41801</v>
      </c>
      <c r="C31" s="839">
        <v>3</v>
      </c>
      <c r="D31" s="840">
        <v>61</v>
      </c>
      <c r="E31" s="840" t="s">
        <v>1107</v>
      </c>
      <c r="F31" s="851"/>
      <c r="G31" s="851">
        <v>1</v>
      </c>
      <c r="H31" s="984" t="s">
        <v>967</v>
      </c>
      <c r="I31" s="801"/>
      <c r="J31" s="801" t="s">
        <v>968</v>
      </c>
      <c r="K31" s="801" t="s">
        <v>930</v>
      </c>
      <c r="L31" s="815">
        <v>6264.62</v>
      </c>
      <c r="M31" s="804">
        <v>10</v>
      </c>
      <c r="N31" s="805">
        <f t="shared" si="1"/>
        <v>626.46199999999999</v>
      </c>
      <c r="O31" s="1639">
        <f t="shared" si="2"/>
        <v>52.205166666666663</v>
      </c>
      <c r="P31" s="806">
        <v>2</v>
      </c>
      <c r="Q31" s="806">
        <v>10</v>
      </c>
      <c r="R31" s="805">
        <f t="shared" si="3"/>
        <v>1774.9756666666667</v>
      </c>
      <c r="S31" s="805">
        <f t="shared" si="0"/>
        <v>4489.6443333333336</v>
      </c>
      <c r="T31" s="816"/>
    </row>
    <row r="32" spans="1:21" ht="15.75" x14ac:dyDescent="0.25">
      <c r="A32" s="795">
        <v>13</v>
      </c>
      <c r="B32" s="838">
        <v>41799</v>
      </c>
      <c r="C32" s="839">
        <v>3</v>
      </c>
      <c r="D32" s="840">
        <v>61</v>
      </c>
      <c r="E32" s="840" t="s">
        <v>1113</v>
      </c>
      <c r="F32" s="851"/>
      <c r="G32" s="851">
        <v>1</v>
      </c>
      <c r="H32" s="984" t="s">
        <v>981</v>
      </c>
      <c r="I32" s="801" t="s">
        <v>982</v>
      </c>
      <c r="J32" s="801" t="s">
        <v>303</v>
      </c>
      <c r="K32" s="801" t="s">
        <v>165</v>
      </c>
      <c r="L32" s="815">
        <v>5850.99</v>
      </c>
      <c r="M32" s="804">
        <v>3</v>
      </c>
      <c r="N32" s="805">
        <f t="shared" si="1"/>
        <v>1950.33</v>
      </c>
      <c r="O32" s="1639">
        <f t="shared" si="2"/>
        <v>162.5275</v>
      </c>
      <c r="P32" s="806">
        <v>2</v>
      </c>
      <c r="Q32" s="806">
        <v>10</v>
      </c>
      <c r="R32" s="805">
        <f t="shared" si="3"/>
        <v>5525.9349999999995</v>
      </c>
      <c r="S32" s="805">
        <f t="shared" si="0"/>
        <v>325.05500000000029</v>
      </c>
      <c r="U32" s="866"/>
    </row>
    <row r="33" spans="1:21" ht="15.75" x14ac:dyDescent="0.25">
      <c r="A33" s="795">
        <v>14</v>
      </c>
      <c r="B33" s="838">
        <v>41963</v>
      </c>
      <c r="C33" s="839">
        <v>3</v>
      </c>
      <c r="D33" s="840">
        <v>61</v>
      </c>
      <c r="E33" s="840" t="s">
        <v>1107</v>
      </c>
      <c r="F33" s="851">
        <v>65</v>
      </c>
      <c r="G33" s="851">
        <v>1</v>
      </c>
      <c r="H33" s="984" t="s">
        <v>347</v>
      </c>
      <c r="I33" s="801"/>
      <c r="J33" s="801"/>
      <c r="K33" s="801" t="s">
        <v>165</v>
      </c>
      <c r="L33" s="867">
        <v>5400</v>
      </c>
      <c r="M33" s="868">
        <v>10</v>
      </c>
      <c r="N33" s="805">
        <f t="shared" ref="N33:N38" si="4">IF(M33=0,"N/A",+L33/M33)</f>
        <v>540</v>
      </c>
      <c r="O33" s="1639">
        <f t="shared" ref="O33:O40" si="5">IF(M33=0,"N/A",+N33/12)</f>
        <v>45</v>
      </c>
      <c r="P33" s="806">
        <v>2</v>
      </c>
      <c r="Q33" s="806">
        <v>5</v>
      </c>
      <c r="R33" s="805">
        <f>IF(M33=0,"N/A",+N33*P33+O33*Q33)</f>
        <v>1305</v>
      </c>
      <c r="S33" s="805">
        <f>IF(M33=0,"N/A",+L33-R33)</f>
        <v>4095</v>
      </c>
      <c r="T33" s="816"/>
    </row>
    <row r="34" spans="1:21" ht="31.5" x14ac:dyDescent="0.25">
      <c r="A34" s="795">
        <v>15</v>
      </c>
      <c r="B34" s="838">
        <v>41963</v>
      </c>
      <c r="C34" s="839">
        <v>3</v>
      </c>
      <c r="D34" s="840">
        <v>61</v>
      </c>
      <c r="E34" s="840" t="s">
        <v>1107</v>
      </c>
      <c r="F34" s="851">
        <v>610</v>
      </c>
      <c r="G34" s="851">
        <v>1</v>
      </c>
      <c r="H34" s="984" t="s">
        <v>983</v>
      </c>
      <c r="I34" s="801"/>
      <c r="J34" s="801"/>
      <c r="K34" s="801" t="s">
        <v>165</v>
      </c>
      <c r="L34" s="867">
        <v>3033.73</v>
      </c>
      <c r="M34" s="868">
        <v>10</v>
      </c>
      <c r="N34" s="805">
        <f t="shared" si="4"/>
        <v>303.37299999999999</v>
      </c>
      <c r="O34" s="1639">
        <f t="shared" si="5"/>
        <v>25.281083333333331</v>
      </c>
      <c r="P34" s="806">
        <v>2</v>
      </c>
      <c r="Q34" s="806">
        <v>5</v>
      </c>
      <c r="R34" s="805">
        <f>IF(M34=0,"N/A",+N34*P34+O34*Q34)</f>
        <v>733.15141666666659</v>
      </c>
      <c r="S34" s="805">
        <f>IF(M34=0,"N/A",+L34-R34)</f>
        <v>2300.5785833333334</v>
      </c>
      <c r="T34" s="816"/>
    </row>
    <row r="35" spans="1:21" ht="15.75" x14ac:dyDescent="0.25">
      <c r="A35" s="795">
        <v>16</v>
      </c>
      <c r="B35" s="838">
        <v>41799</v>
      </c>
      <c r="C35" s="839">
        <v>3</v>
      </c>
      <c r="D35" s="840">
        <v>61</v>
      </c>
      <c r="E35" s="840" t="s">
        <v>1106</v>
      </c>
      <c r="F35" s="851">
        <v>1067</v>
      </c>
      <c r="G35" s="851">
        <v>1</v>
      </c>
      <c r="H35" s="984" t="s">
        <v>984</v>
      </c>
      <c r="I35" s="801"/>
      <c r="J35" s="801" t="s">
        <v>118</v>
      </c>
      <c r="K35" s="801" t="s">
        <v>165</v>
      </c>
      <c r="L35" s="867">
        <v>5310</v>
      </c>
      <c r="M35" s="868">
        <v>3</v>
      </c>
      <c r="N35" s="805">
        <f t="shared" si="4"/>
        <v>1770</v>
      </c>
      <c r="O35" s="1639">
        <f t="shared" si="5"/>
        <v>147.5</v>
      </c>
      <c r="P35" s="806">
        <v>2</v>
      </c>
      <c r="Q35" s="806">
        <v>10</v>
      </c>
      <c r="R35" s="805">
        <f t="shared" si="3"/>
        <v>5015</v>
      </c>
      <c r="S35" s="805">
        <f t="shared" si="0"/>
        <v>295</v>
      </c>
      <c r="T35" s="816"/>
    </row>
    <row r="36" spans="1:21" ht="15.75" x14ac:dyDescent="0.25">
      <c r="A36" s="795">
        <v>17</v>
      </c>
      <c r="B36" s="838">
        <v>41982</v>
      </c>
      <c r="C36" s="839">
        <v>3</v>
      </c>
      <c r="D36" s="840">
        <v>61</v>
      </c>
      <c r="E36" s="840" t="s">
        <v>1106</v>
      </c>
      <c r="F36" s="851">
        <v>1073</v>
      </c>
      <c r="G36" s="851">
        <v>1</v>
      </c>
      <c r="H36" s="984" t="s">
        <v>88</v>
      </c>
      <c r="I36" s="801"/>
      <c r="J36" s="801" t="s">
        <v>118</v>
      </c>
      <c r="K36" s="801" t="s">
        <v>165</v>
      </c>
      <c r="L36" s="867">
        <v>505</v>
      </c>
      <c r="M36" s="868">
        <v>3</v>
      </c>
      <c r="N36" s="805">
        <f t="shared" si="4"/>
        <v>168.33333333333334</v>
      </c>
      <c r="O36" s="1639">
        <f t="shared" si="5"/>
        <v>14.027777777777779</v>
      </c>
      <c r="P36" s="806">
        <v>2</v>
      </c>
      <c r="Q36" s="806">
        <v>4</v>
      </c>
      <c r="R36" s="805">
        <f t="shared" si="3"/>
        <v>392.77777777777783</v>
      </c>
      <c r="S36" s="805">
        <f t="shared" si="0"/>
        <v>112.22222222222217</v>
      </c>
      <c r="T36" s="816"/>
    </row>
    <row r="37" spans="1:21" ht="15.75" x14ac:dyDescent="0.25">
      <c r="A37" s="795">
        <v>18</v>
      </c>
      <c r="B37" s="838">
        <v>41982</v>
      </c>
      <c r="C37" s="839">
        <v>3</v>
      </c>
      <c r="D37" s="840">
        <v>61</v>
      </c>
      <c r="E37" s="840" t="s">
        <v>1744</v>
      </c>
      <c r="F37" s="851"/>
      <c r="G37" s="851">
        <v>1</v>
      </c>
      <c r="H37" s="984" t="s">
        <v>1637</v>
      </c>
      <c r="I37" s="801"/>
      <c r="J37" s="801"/>
      <c r="K37" s="801" t="s">
        <v>165</v>
      </c>
      <c r="L37" s="867">
        <v>366</v>
      </c>
      <c r="M37" s="868">
        <v>3</v>
      </c>
      <c r="N37" s="805">
        <f t="shared" si="4"/>
        <v>122</v>
      </c>
      <c r="O37" s="1639">
        <f t="shared" si="5"/>
        <v>10.166666666666666</v>
      </c>
      <c r="P37" s="806">
        <v>2</v>
      </c>
      <c r="Q37" s="806">
        <v>4</v>
      </c>
      <c r="R37" s="805">
        <f t="shared" si="3"/>
        <v>284.66666666666669</v>
      </c>
      <c r="S37" s="805">
        <f t="shared" si="0"/>
        <v>81.333333333333314</v>
      </c>
      <c r="T37" s="816"/>
    </row>
    <row r="38" spans="1:21" ht="15.75" x14ac:dyDescent="0.25">
      <c r="A38" s="795">
        <v>19</v>
      </c>
      <c r="B38" s="838">
        <v>42671</v>
      </c>
      <c r="C38" s="839">
        <v>3</v>
      </c>
      <c r="D38" s="840">
        <v>61</v>
      </c>
      <c r="E38" s="840">
        <v>616</v>
      </c>
      <c r="F38" s="851"/>
      <c r="G38" s="851">
        <v>1</v>
      </c>
      <c r="H38" s="984" t="s">
        <v>1376</v>
      </c>
      <c r="I38" s="801"/>
      <c r="J38" s="801"/>
      <c r="K38" s="801" t="s">
        <v>1377</v>
      </c>
      <c r="L38" s="867">
        <v>3133.47</v>
      </c>
      <c r="M38" s="868">
        <v>5</v>
      </c>
      <c r="N38" s="805">
        <f t="shared" si="4"/>
        <v>626.69399999999996</v>
      </c>
      <c r="O38" s="1639">
        <f t="shared" si="5"/>
        <v>52.224499999999999</v>
      </c>
      <c r="P38" s="806"/>
      <c r="Q38" s="806">
        <v>6</v>
      </c>
      <c r="R38" s="805">
        <f t="shared" si="3"/>
        <v>313.34699999999998</v>
      </c>
      <c r="S38" s="805">
        <f t="shared" si="0"/>
        <v>2820.1229999999996</v>
      </c>
      <c r="T38" s="816"/>
    </row>
    <row r="39" spans="1:21" ht="15.75" x14ac:dyDescent="0.25">
      <c r="A39" s="795">
        <v>20</v>
      </c>
      <c r="B39" s="838">
        <v>42669</v>
      </c>
      <c r="C39" s="839">
        <v>6</v>
      </c>
      <c r="D39" s="840">
        <v>61</v>
      </c>
      <c r="E39" s="840">
        <v>614</v>
      </c>
      <c r="F39" s="851"/>
      <c r="G39" s="851">
        <v>1</v>
      </c>
      <c r="H39" s="984" t="s">
        <v>1384</v>
      </c>
      <c r="I39" s="801"/>
      <c r="J39" s="801" t="s">
        <v>1386</v>
      </c>
      <c r="K39" s="801" t="s">
        <v>1597</v>
      </c>
      <c r="L39" s="867">
        <v>5739.54</v>
      </c>
      <c r="M39" s="868">
        <v>3</v>
      </c>
      <c r="N39" s="805">
        <v>1913.18</v>
      </c>
      <c r="O39" s="1639">
        <f t="shared" si="5"/>
        <v>159.43166666666667</v>
      </c>
      <c r="P39" s="806"/>
      <c r="Q39" s="806">
        <v>6</v>
      </c>
      <c r="R39" s="805">
        <f t="shared" si="3"/>
        <v>956.59</v>
      </c>
      <c r="S39" s="805">
        <f t="shared" si="0"/>
        <v>4782.95</v>
      </c>
      <c r="T39" s="816"/>
    </row>
    <row r="40" spans="1:21" ht="15.75" x14ac:dyDescent="0.25">
      <c r="A40" s="795">
        <v>21</v>
      </c>
      <c r="B40" s="838">
        <v>41455</v>
      </c>
      <c r="C40" s="839" t="s">
        <v>989</v>
      </c>
      <c r="D40" s="840">
        <v>61</v>
      </c>
      <c r="E40" s="840">
        <v>617</v>
      </c>
      <c r="F40" s="851"/>
      <c r="G40" s="851">
        <v>1</v>
      </c>
      <c r="H40" s="984" t="s">
        <v>347</v>
      </c>
      <c r="I40" s="801">
        <v>39163</v>
      </c>
      <c r="J40" s="801" t="s">
        <v>896</v>
      </c>
      <c r="K40" s="801" t="s">
        <v>1640</v>
      </c>
      <c r="L40" s="867">
        <v>10170</v>
      </c>
      <c r="M40" s="868">
        <v>10</v>
      </c>
      <c r="N40" s="805">
        <f>IF(M40=0,"N/M40A",+L40/M40)</f>
        <v>1017</v>
      </c>
      <c r="O40" s="1639">
        <f t="shared" si="5"/>
        <v>84.75</v>
      </c>
      <c r="P40" s="806">
        <v>3</v>
      </c>
      <c r="Q40" s="806">
        <v>10</v>
      </c>
      <c r="R40" s="805">
        <f t="shared" si="3"/>
        <v>3898.5</v>
      </c>
      <c r="S40" s="805">
        <f t="shared" si="0"/>
        <v>6271.5</v>
      </c>
      <c r="T40" s="816" t="s">
        <v>1638</v>
      </c>
    </row>
    <row r="41" spans="1:21" ht="15.75" x14ac:dyDescent="0.25">
      <c r="A41" s="795"/>
      <c r="B41" s="869"/>
      <c r="C41" s="870"/>
      <c r="D41" s="871"/>
      <c r="E41" s="871"/>
      <c r="F41" s="872"/>
      <c r="G41" s="871"/>
      <c r="H41" s="1499"/>
      <c r="I41" s="872"/>
      <c r="J41" s="872"/>
      <c r="K41" s="872"/>
      <c r="L41" s="873">
        <f>SUM(L20:L40)</f>
        <v>149945.90999999997</v>
      </c>
      <c r="M41" s="873"/>
      <c r="N41" s="873">
        <f t="shared" ref="N41:S41" si="6">SUM(N20:N40)</f>
        <v>17126.53</v>
      </c>
      <c r="O41" s="873">
        <f t="shared" si="6"/>
        <v>1427.2108333333333</v>
      </c>
      <c r="P41" s="873"/>
      <c r="Q41" s="873"/>
      <c r="R41" s="873">
        <f t="shared" si="6"/>
        <v>78595.091583333313</v>
      </c>
      <c r="S41" s="873">
        <f t="shared" si="6"/>
        <v>71350.818416666647</v>
      </c>
      <c r="T41" s="816"/>
      <c r="U41" s="18"/>
    </row>
    <row r="42" spans="1:21" x14ac:dyDescent="0.2">
      <c r="A42" s="80"/>
      <c r="B42" s="6"/>
      <c r="C42" s="7"/>
      <c r="D42" s="17"/>
      <c r="E42" s="17"/>
      <c r="F42" s="38"/>
      <c r="G42" s="17"/>
      <c r="H42" s="1500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x14ac:dyDescent="0.2">
      <c r="A43" s="19"/>
      <c r="B43" s="6"/>
      <c r="C43" s="7"/>
      <c r="D43" s="1655"/>
      <c r="E43" s="1655"/>
      <c r="F43" s="38"/>
      <c r="G43" s="17"/>
      <c r="H43" s="1500"/>
      <c r="I43" s="38"/>
      <c r="J43" s="38"/>
      <c r="K43" s="38"/>
      <c r="L43" s="8"/>
      <c r="M43" s="39"/>
      <c r="N43" s="40"/>
      <c r="O43" s="40"/>
      <c r="P43" s="41"/>
      <c r="Q43" s="41"/>
      <c r="R43" s="42"/>
      <c r="S43" s="43"/>
    </row>
    <row r="44" spans="1:21" ht="14.25" x14ac:dyDescent="0.2">
      <c r="A44" s="19"/>
      <c r="B44" s="471"/>
      <c r="C44" s="471"/>
      <c r="D44" s="1656">
        <v>611</v>
      </c>
      <c r="E44" s="1747">
        <v>122.49</v>
      </c>
      <c r="F44" s="556"/>
      <c r="G44" s="384"/>
      <c r="H44" s="1501"/>
      <c r="I44" s="384"/>
      <c r="J44" s="471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55">
        <v>613</v>
      </c>
      <c r="E45" s="1661">
        <v>398.92</v>
      </c>
      <c r="F45" s="38"/>
      <c r="G45" s="17"/>
      <c r="H45" s="1500"/>
      <c r="I45" s="38"/>
      <c r="J45" s="38"/>
      <c r="K45" s="38"/>
      <c r="L45" s="8"/>
      <c r="M45" s="39"/>
      <c r="N45" s="40"/>
      <c r="O45" s="40"/>
      <c r="P45" s="41"/>
      <c r="Q45" s="41"/>
      <c r="R45" s="42"/>
      <c r="S45" s="43"/>
    </row>
    <row r="46" spans="1:21" x14ac:dyDescent="0.2">
      <c r="A46" s="19"/>
      <c r="B46" s="6"/>
      <c r="C46" s="7"/>
      <c r="D46" s="1655">
        <v>614</v>
      </c>
      <c r="E46" s="1661">
        <v>159.43</v>
      </c>
      <c r="F46" s="38"/>
      <c r="G46" s="17"/>
      <c r="H46" s="1500"/>
      <c r="I46" s="38"/>
      <c r="J46" s="38"/>
      <c r="K46" s="38"/>
      <c r="L46" s="8"/>
      <c r="M46" s="39"/>
    </row>
    <row r="47" spans="1:21" ht="15" x14ac:dyDescent="0.3">
      <c r="A47" s="19"/>
      <c r="B47" s="6"/>
      <c r="C47" s="7"/>
      <c r="D47" s="1655">
        <v>616</v>
      </c>
      <c r="E47" s="1661">
        <v>52.22</v>
      </c>
      <c r="F47" s="38"/>
      <c r="G47" s="17"/>
      <c r="H47" s="1500"/>
      <c r="I47" s="38"/>
      <c r="J47" s="38"/>
      <c r="K47" s="38"/>
      <c r="L47" s="8"/>
      <c r="M47" s="39"/>
      <c r="N47" s="115"/>
      <c r="O47" s="115"/>
      <c r="P47" s="115"/>
      <c r="Q47" s="115"/>
      <c r="R47" s="115"/>
      <c r="S47" s="115"/>
    </row>
    <row r="48" spans="1:21" ht="15" x14ac:dyDescent="0.3">
      <c r="A48" s="19"/>
      <c r="B48" s="6"/>
      <c r="C48" s="7"/>
      <c r="D48" s="1655">
        <v>617</v>
      </c>
      <c r="E48" s="1661">
        <v>683.99</v>
      </c>
      <c r="F48" s="38"/>
      <c r="G48" s="17"/>
      <c r="H48" s="1500"/>
      <c r="I48" s="38"/>
      <c r="J48" s="38"/>
      <c r="K48" s="38"/>
      <c r="L48" s="8"/>
      <c r="M48" s="39"/>
      <c r="N48" s="175"/>
      <c r="S48" s="175"/>
    </row>
    <row r="49" spans="1:19" x14ac:dyDescent="0.2">
      <c r="A49" s="19"/>
      <c r="D49" s="1655">
        <v>2692</v>
      </c>
      <c r="E49" s="1661">
        <v>10.17</v>
      </c>
      <c r="L49" s="3"/>
      <c r="M49" s="3"/>
    </row>
    <row r="50" spans="1:19" ht="15" x14ac:dyDescent="0.3">
      <c r="A50" s="175"/>
      <c r="C50" s="10"/>
      <c r="D50" s="1657"/>
      <c r="E50" s="1678">
        <f>SUM(E44:E49)</f>
        <v>1427.22</v>
      </c>
      <c r="G50" s="1870"/>
      <c r="H50" s="1870"/>
      <c r="J50" s="3"/>
      <c r="K50" s="3"/>
      <c r="L50" s="3"/>
      <c r="M50" s="3"/>
    </row>
    <row r="51" spans="1:19" x14ac:dyDescent="0.2">
      <c r="C51" s="13"/>
      <c r="E51" s="1"/>
      <c r="K51" s="1870"/>
      <c r="L51" s="1870"/>
    </row>
    <row r="54" spans="1:19" ht="13.5" customHeight="1" x14ac:dyDescent="0.2">
      <c r="A54" s="45"/>
      <c r="B54" s="45"/>
      <c r="C54" s="45"/>
      <c r="D54" s="45"/>
      <c r="E54" s="45"/>
      <c r="F54" s="45"/>
      <c r="G54" s="45"/>
      <c r="I54" s="45"/>
      <c r="J54" s="45"/>
      <c r="K54" s="45"/>
      <c r="L54" s="45"/>
      <c r="M54" s="45"/>
      <c r="N54" s="15"/>
      <c r="O54" s="14"/>
      <c r="P54" s="1058"/>
      <c r="Q54" s="1058"/>
      <c r="R54" s="1058"/>
      <c r="S54" s="1058"/>
    </row>
    <row r="55" spans="1:19" x14ac:dyDescent="0.2">
      <c r="A55" s="1862" t="s">
        <v>51</v>
      </c>
      <c r="B55" s="1862"/>
      <c r="C55" s="1862"/>
      <c r="D55" s="1862"/>
      <c r="E55" s="1862"/>
      <c r="F55" s="1862"/>
      <c r="G55" s="1862"/>
      <c r="H55" s="1217"/>
      <c r="I55" s="1863" t="s">
        <v>1622</v>
      </c>
      <c r="J55" s="1863"/>
      <c r="K55" s="1863"/>
      <c r="L55" s="1863"/>
      <c r="M55" s="1863"/>
      <c r="O55" s="34"/>
      <c r="P55" s="1862" t="s">
        <v>1623</v>
      </c>
      <c r="Q55" s="1862"/>
      <c r="R55" s="1862"/>
      <c r="S55" s="1862"/>
    </row>
  </sheetData>
  <mergeCells count="10">
    <mergeCell ref="A12:S12"/>
    <mergeCell ref="A13:S13"/>
    <mergeCell ref="A14:S14"/>
    <mergeCell ref="A15:S15"/>
    <mergeCell ref="A16:S16"/>
    <mergeCell ref="A55:G55"/>
    <mergeCell ref="I55:M55"/>
    <mergeCell ref="P55:S55"/>
    <mergeCell ref="G50:H50"/>
    <mergeCell ref="K51:L51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topLeftCell="A11" zoomScale="80" zoomScaleNormal="80" workbookViewId="0">
      <selection activeCell="P31" sqref="P31"/>
    </sheetView>
  </sheetViews>
  <sheetFormatPr baseColWidth="10" defaultColWidth="9.140625" defaultRowHeight="12.75" x14ac:dyDescent="0.2"/>
  <cols>
    <col min="1" max="1" width="3.7109375" customWidth="1"/>
    <col min="2" max="2" width="13.7109375" bestFit="1" customWidth="1"/>
    <col min="3" max="4" width="9.28515625" customWidth="1"/>
    <col min="5" max="5" width="13.42578125" customWidth="1"/>
    <col min="6" max="6" width="4.5703125" customWidth="1"/>
    <col min="7" max="7" width="7.28515625" customWidth="1"/>
    <col min="8" max="8" width="28.7109375" customWidth="1"/>
    <col min="9" max="9" width="11.7109375" customWidth="1"/>
    <col min="10" max="10" width="14" customWidth="1"/>
    <col min="11" max="11" width="34.28515625" customWidth="1"/>
    <col min="12" max="12" width="15.7109375" bestFit="1" customWidth="1"/>
    <col min="13" max="13" width="7" customWidth="1"/>
    <col min="14" max="14" width="17.42578125" customWidth="1"/>
    <col min="15" max="15" width="16.140625" customWidth="1"/>
    <col min="16" max="16" width="6.5703125" customWidth="1"/>
    <col min="17" max="17" width="6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500" t="s">
        <v>52</v>
      </c>
      <c r="B14" s="500"/>
      <c r="C14" s="500"/>
      <c r="D14" s="500"/>
      <c r="E14" s="500"/>
      <c r="F14" s="500"/>
      <c r="G14" s="500"/>
      <c r="H14" s="500"/>
      <c r="I14" s="500"/>
      <c r="J14" s="500"/>
      <c r="K14" s="499" t="s">
        <v>0</v>
      </c>
      <c r="L14" s="500"/>
      <c r="M14" s="293"/>
      <c r="N14" s="293"/>
      <c r="O14" s="293"/>
      <c r="P14" s="293"/>
      <c r="Q14" s="293"/>
      <c r="R14" s="293"/>
      <c r="S14" s="293"/>
    </row>
    <row r="15" spans="1:19" x14ac:dyDescent="0.2">
      <c r="A15" s="1867" t="s">
        <v>1</v>
      </c>
      <c r="B15" s="1867"/>
      <c r="C15" s="1867"/>
      <c r="D15" s="1867"/>
      <c r="E15" s="1867"/>
      <c r="F15" s="1867"/>
      <c r="G15" s="1867"/>
      <c r="H15" s="1867"/>
      <c r="I15" s="1867"/>
      <c r="J15" s="1867"/>
      <c r="K15" s="1867"/>
      <c r="L15" s="1867"/>
      <c r="M15" s="1867"/>
      <c r="N15" s="1867"/>
      <c r="O15" s="1867"/>
      <c r="P15" s="1867"/>
      <c r="Q15" s="1867"/>
      <c r="R15" s="1867"/>
      <c r="S15" s="1867"/>
    </row>
    <row r="16" spans="1:19" x14ac:dyDescent="0.2">
      <c r="A16" s="1867" t="s">
        <v>2</v>
      </c>
      <c r="B16" s="1867"/>
      <c r="C16" s="1867"/>
      <c r="D16" s="1867"/>
      <c r="E16" s="1867"/>
      <c r="F16" s="1867"/>
      <c r="G16" s="1867"/>
      <c r="H16" s="1867"/>
      <c r="I16" s="1867"/>
      <c r="J16" s="1867"/>
      <c r="K16" s="1867"/>
      <c r="L16" s="1867"/>
      <c r="M16" s="1867"/>
      <c r="N16" s="1867"/>
      <c r="O16" s="1867"/>
      <c r="P16" s="1867"/>
      <c r="Q16" s="1867"/>
      <c r="R16" s="1867"/>
      <c r="S16" s="1867"/>
    </row>
    <row r="17" spans="1:20" x14ac:dyDescent="0.2">
      <c r="A17" s="1867" t="s">
        <v>3</v>
      </c>
      <c r="B17" s="1867"/>
      <c r="C17" s="1867"/>
      <c r="D17" s="1867"/>
      <c r="E17" s="1867"/>
      <c r="F17" s="1867"/>
      <c r="G17" s="1867"/>
      <c r="H17" s="1867"/>
      <c r="I17" s="1867"/>
      <c r="J17" s="1867"/>
      <c r="K17" s="1867"/>
      <c r="L17" s="1867"/>
      <c r="M17" s="1867"/>
      <c r="N17" s="1867"/>
      <c r="O17" s="1867"/>
      <c r="P17" s="1867"/>
      <c r="Q17" s="1867"/>
      <c r="R17" s="1867"/>
      <c r="S17" s="1867"/>
    </row>
    <row r="18" spans="1:20" x14ac:dyDescent="0.2">
      <c r="A18" s="1864" t="s">
        <v>1760</v>
      </c>
      <c r="B18" s="1864"/>
      <c r="C18" s="1864"/>
      <c r="D18" s="1864"/>
      <c r="E18" s="1864"/>
      <c r="F18" s="1864"/>
      <c r="G18" s="1864"/>
      <c r="H18" s="1864"/>
      <c r="I18" s="1864"/>
      <c r="J18" s="1864"/>
      <c r="K18" s="1864"/>
      <c r="L18" s="1864"/>
      <c r="M18" s="1864"/>
      <c r="N18" s="1864"/>
      <c r="O18" s="1864"/>
      <c r="P18" s="1864"/>
      <c r="Q18" s="1864"/>
      <c r="R18" s="1864"/>
      <c r="S18" s="1864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57" customFormat="1" ht="60" x14ac:dyDescent="0.2">
      <c r="A20" s="972" t="s">
        <v>4</v>
      </c>
      <c r="B20" s="972" t="s">
        <v>5</v>
      </c>
      <c r="C20" s="1055" t="s">
        <v>1629</v>
      </c>
      <c r="D20" s="1055" t="s">
        <v>7</v>
      </c>
      <c r="E20" s="1055" t="s">
        <v>1614</v>
      </c>
      <c r="F20" s="972" t="s">
        <v>9</v>
      </c>
      <c r="G20" s="972" t="s">
        <v>10</v>
      </c>
      <c r="H20" s="1056" t="s">
        <v>11</v>
      </c>
      <c r="I20" s="972" t="s">
        <v>12</v>
      </c>
      <c r="J20" s="972" t="s">
        <v>13</v>
      </c>
      <c r="K20" s="972" t="s">
        <v>820</v>
      </c>
      <c r="L20" s="1056" t="s">
        <v>1615</v>
      </c>
      <c r="M20" s="1059" t="s">
        <v>1618</v>
      </c>
      <c r="N20" s="1060" t="s">
        <v>1617</v>
      </c>
      <c r="O20" s="1060" t="s">
        <v>1616</v>
      </c>
      <c r="P20" s="1061" t="s">
        <v>1620</v>
      </c>
      <c r="Q20" s="1060" t="s">
        <v>1619</v>
      </c>
      <c r="R20" s="1061" t="s">
        <v>1736</v>
      </c>
      <c r="S20" s="1061" t="s">
        <v>1621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8">
        <v>13</v>
      </c>
      <c r="N21" s="288">
        <v>14</v>
      </c>
      <c r="O21" s="288">
        <v>15</v>
      </c>
      <c r="P21" s="288">
        <v>16</v>
      </c>
      <c r="Q21" s="288">
        <v>17</v>
      </c>
      <c r="R21" s="288">
        <v>18</v>
      </c>
      <c r="S21" s="288">
        <v>19</v>
      </c>
    </row>
    <row r="22" spans="1:20" ht="15" x14ac:dyDescent="0.3">
      <c r="A22" s="289">
        <v>1</v>
      </c>
      <c r="B22" s="125">
        <v>41558</v>
      </c>
      <c r="C22" s="278" t="s">
        <v>989</v>
      </c>
      <c r="D22" s="236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4">
        <v>3</v>
      </c>
      <c r="N22" s="89"/>
      <c r="O22" s="89"/>
      <c r="P22" s="195">
        <v>3</v>
      </c>
      <c r="Q22" s="195"/>
      <c r="R22" s="89">
        <v>5310</v>
      </c>
      <c r="S22" s="101">
        <f t="shared" ref="S22:S30" si="0">IF(M22=0,"N/A",+L22-R22)</f>
        <v>0</v>
      </c>
    </row>
    <row r="23" spans="1:20" ht="15" x14ac:dyDescent="0.3">
      <c r="A23" s="289">
        <v>2</v>
      </c>
      <c r="B23" s="125">
        <v>42185</v>
      </c>
      <c r="C23" s="278" t="s">
        <v>989</v>
      </c>
      <c r="D23" s="236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4">
        <v>10</v>
      </c>
      <c r="N23" s="101">
        <f>IF(M23=0,"N/A",+L23/M23)</f>
        <v>483.8</v>
      </c>
      <c r="O23" s="101">
        <f>IF(M23=0,"N/A",+N23/12)</f>
        <v>40.31666666666667</v>
      </c>
      <c r="P23" s="188">
        <v>1</v>
      </c>
      <c r="Q23" s="188">
        <v>10</v>
      </c>
      <c r="R23" s="101">
        <f>IF(M23=0,"N/A",+N23*P23+O23*Q23)</f>
        <v>886.9666666666667</v>
      </c>
      <c r="S23" s="101">
        <f t="shared" si="0"/>
        <v>3951.0333333333333</v>
      </c>
    </row>
    <row r="24" spans="1:20" ht="15" x14ac:dyDescent="0.3">
      <c r="A24" s="289">
        <v>3</v>
      </c>
      <c r="B24" s="124">
        <v>41445</v>
      </c>
      <c r="C24" s="278" t="s">
        <v>989</v>
      </c>
      <c r="D24" s="236">
        <v>61</v>
      </c>
      <c r="E24" s="85">
        <v>617</v>
      </c>
      <c r="F24" s="193"/>
      <c r="G24" s="86">
        <v>1</v>
      </c>
      <c r="H24" s="193" t="s">
        <v>55</v>
      </c>
      <c r="I24" s="84"/>
      <c r="J24" s="86" t="s">
        <v>24</v>
      </c>
      <c r="K24" s="86" t="s">
        <v>964</v>
      </c>
      <c r="L24" s="111">
        <v>3684.81</v>
      </c>
      <c r="M24" s="194">
        <v>10</v>
      </c>
      <c r="N24" s="101">
        <f t="shared" ref="N24:N30" si="1">IF(M24=0,"N/A",+L24/M24)</f>
        <v>368.48099999999999</v>
      </c>
      <c r="O24" s="101">
        <f t="shared" ref="O24:O30" si="2">IF(M24=0,"N/A",+N24/12)</f>
        <v>30.70675</v>
      </c>
      <c r="P24" s="188">
        <v>3</v>
      </c>
      <c r="Q24" s="188">
        <v>10</v>
      </c>
      <c r="R24" s="101">
        <f t="shared" ref="R24:R30" si="3">IF(M24=0,"N/A",+N24*P24+O24*Q24)</f>
        <v>1412.5104999999999</v>
      </c>
      <c r="S24" s="101">
        <f t="shared" si="0"/>
        <v>2272.2995000000001</v>
      </c>
    </row>
    <row r="25" spans="1:20" ht="15" x14ac:dyDescent="0.3">
      <c r="A25" s="289">
        <v>4</v>
      </c>
      <c r="B25" s="124">
        <v>41455</v>
      </c>
      <c r="C25" s="278" t="s">
        <v>989</v>
      </c>
      <c r="D25" s="236">
        <v>61</v>
      </c>
      <c r="E25" s="85">
        <v>617</v>
      </c>
      <c r="F25" s="193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4">
        <v>10</v>
      </c>
      <c r="N25" s="101">
        <f t="shared" si="1"/>
        <v>657.96800000000007</v>
      </c>
      <c r="O25" s="101">
        <f t="shared" si="2"/>
        <v>54.830666666666673</v>
      </c>
      <c r="P25" s="188">
        <v>3</v>
      </c>
      <c r="Q25" s="188">
        <v>10</v>
      </c>
      <c r="R25" s="101">
        <f t="shared" si="3"/>
        <v>2522.2106666666668</v>
      </c>
      <c r="S25" s="101">
        <f t="shared" si="0"/>
        <v>4057.4693333333335</v>
      </c>
    </row>
    <row r="26" spans="1:20" ht="15" x14ac:dyDescent="0.3">
      <c r="A26" s="289">
        <v>5</v>
      </c>
      <c r="B26" s="125">
        <v>41814</v>
      </c>
      <c r="C26" s="278" t="s">
        <v>989</v>
      </c>
      <c r="D26" s="236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4">
        <v>3</v>
      </c>
      <c r="N26" s="101">
        <f t="shared" si="1"/>
        <v>1589.6666666666667</v>
      </c>
      <c r="O26" s="101">
        <f t="shared" si="2"/>
        <v>132.47222222222223</v>
      </c>
      <c r="P26" s="188">
        <v>2</v>
      </c>
      <c r="Q26" s="188">
        <v>10</v>
      </c>
      <c r="R26" s="101">
        <f t="shared" si="3"/>
        <v>4504.0555555555557</v>
      </c>
      <c r="S26" s="101">
        <f t="shared" si="0"/>
        <v>264.94444444444434</v>
      </c>
    </row>
    <row r="27" spans="1:20" ht="15" x14ac:dyDescent="0.3">
      <c r="A27" s="289">
        <v>6</v>
      </c>
      <c r="B27" s="125">
        <v>41814</v>
      </c>
      <c r="C27" s="278" t="s">
        <v>989</v>
      </c>
      <c r="D27" s="236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4">
        <v>3</v>
      </c>
      <c r="N27" s="101">
        <f t="shared" si="1"/>
        <v>468.33333333333331</v>
      </c>
      <c r="O27" s="101">
        <f t="shared" si="2"/>
        <v>39.027777777777779</v>
      </c>
      <c r="P27" s="188">
        <v>2</v>
      </c>
      <c r="Q27" s="188">
        <v>10</v>
      </c>
      <c r="R27" s="101">
        <f t="shared" si="3"/>
        <v>1326.9444444444443</v>
      </c>
      <c r="S27" s="101">
        <f t="shared" si="0"/>
        <v>78.055555555555657</v>
      </c>
    </row>
    <row r="28" spans="1:20" ht="15" x14ac:dyDescent="0.3">
      <c r="A28" s="289">
        <v>7</v>
      </c>
      <c r="B28" s="125">
        <v>41814</v>
      </c>
      <c r="C28" s="278" t="s">
        <v>989</v>
      </c>
      <c r="D28" s="236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4">
        <v>3</v>
      </c>
      <c r="N28" s="101">
        <f t="shared" si="1"/>
        <v>2125.3333333333335</v>
      </c>
      <c r="O28" s="101">
        <f t="shared" si="2"/>
        <v>177.11111111111111</v>
      </c>
      <c r="P28" s="188">
        <v>2</v>
      </c>
      <c r="Q28" s="188">
        <v>10</v>
      </c>
      <c r="R28" s="101">
        <f t="shared" si="3"/>
        <v>6021.7777777777783</v>
      </c>
      <c r="S28" s="101">
        <f t="shared" si="0"/>
        <v>354.22222222222172</v>
      </c>
    </row>
    <row r="29" spans="1:20" ht="15" x14ac:dyDescent="0.3">
      <c r="A29" s="289">
        <v>8</v>
      </c>
      <c r="B29" s="125">
        <v>41814</v>
      </c>
      <c r="C29" s="278" t="s">
        <v>989</v>
      </c>
      <c r="D29" s="236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4">
        <v>3</v>
      </c>
      <c r="N29" s="101">
        <f t="shared" si="1"/>
        <v>130.33333333333334</v>
      </c>
      <c r="O29" s="101">
        <f t="shared" si="2"/>
        <v>10.861111111111112</v>
      </c>
      <c r="P29" s="188">
        <v>2</v>
      </c>
      <c r="Q29" s="188">
        <v>10</v>
      </c>
      <c r="R29" s="101">
        <f t="shared" si="3"/>
        <v>369.27777777777783</v>
      </c>
      <c r="S29" s="101">
        <f t="shared" si="0"/>
        <v>21.722222222222172</v>
      </c>
    </row>
    <row r="30" spans="1:20" ht="15" x14ac:dyDescent="0.3">
      <c r="A30" s="1273">
        <v>9</v>
      </c>
      <c r="B30" s="125">
        <v>41017</v>
      </c>
      <c r="C30" s="278">
        <v>3</v>
      </c>
      <c r="D30" s="236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4">
        <v>10</v>
      </c>
      <c r="N30" s="101">
        <f t="shared" si="1"/>
        <v>553.31999999999994</v>
      </c>
      <c r="O30" s="101">
        <f t="shared" si="2"/>
        <v>46.109999999999992</v>
      </c>
      <c r="P30" s="188">
        <v>5</v>
      </c>
      <c r="Q30" s="188"/>
      <c r="R30" s="101">
        <f t="shared" si="3"/>
        <v>2766.5999999999995</v>
      </c>
      <c r="S30" s="101">
        <f t="shared" si="0"/>
        <v>2766.6000000000004</v>
      </c>
      <c r="T30" s="783" t="s">
        <v>1639</v>
      </c>
    </row>
    <row r="31" spans="1:20" ht="15" x14ac:dyDescent="0.3">
      <c r="A31" s="22"/>
      <c r="B31" s="258"/>
      <c r="C31" s="134"/>
      <c r="D31" s="134"/>
      <c r="E31" s="134"/>
      <c r="F31" s="135"/>
      <c r="G31" s="135"/>
      <c r="H31" s="213"/>
      <c r="I31" s="135"/>
      <c r="J31" s="213"/>
      <c r="K31" s="134"/>
      <c r="L31" s="214">
        <f>SUM(L22:L30)</f>
        <v>38886.689999999995</v>
      </c>
      <c r="M31" s="214"/>
      <c r="N31" s="214">
        <f t="shared" ref="N31:S31" si="4">SUM(N22:N30)</f>
        <v>6377.2356666666665</v>
      </c>
      <c r="O31" s="214">
        <f t="shared" si="4"/>
        <v>531.43630555555558</v>
      </c>
      <c r="P31" s="214"/>
      <c r="Q31" s="214"/>
      <c r="R31" s="214">
        <f t="shared" si="4"/>
        <v>25120.343388888887</v>
      </c>
      <c r="S31" s="214">
        <f t="shared" si="4"/>
        <v>13766.346611111114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59">
        <v>614</v>
      </c>
      <c r="E33" s="1661">
        <v>359.47</v>
      </c>
      <c r="F33" s="1"/>
      <c r="G33" s="1"/>
      <c r="H33" s="4"/>
      <c r="I33" s="1"/>
      <c r="J33" s="4"/>
      <c r="N33" s="3"/>
      <c r="O33" s="3"/>
    </row>
    <row r="34" spans="1:19" ht="15" x14ac:dyDescent="0.3">
      <c r="D34" s="1659">
        <v>617</v>
      </c>
      <c r="E34" s="1661">
        <v>171.96</v>
      </c>
      <c r="F34" s="1"/>
      <c r="G34" s="1"/>
      <c r="H34" s="4"/>
      <c r="I34" s="1"/>
      <c r="J34" s="4"/>
      <c r="N34" s="3"/>
      <c r="O34" s="1772"/>
    </row>
    <row r="35" spans="1:19" x14ac:dyDescent="0.2">
      <c r="D35" s="1662"/>
      <c r="E35" s="1673">
        <f>SUM(E33:E34)</f>
        <v>531.43000000000006</v>
      </c>
      <c r="F35" s="1"/>
      <c r="G35" s="1"/>
      <c r="H35" s="4"/>
      <c r="I35" s="1"/>
      <c r="J35" s="4"/>
      <c r="L35" s="1644"/>
      <c r="N35" s="3"/>
      <c r="O35" s="3"/>
    </row>
    <row r="36" spans="1:19" x14ac:dyDescent="0.2">
      <c r="D36" s="1662"/>
      <c r="E36" s="1662"/>
      <c r="F36" s="1"/>
      <c r="G36" s="1"/>
      <c r="H36" s="1658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58"/>
      <c r="Q46" s="1058"/>
      <c r="R46" s="1058"/>
      <c r="S46" s="1058"/>
    </row>
    <row r="47" spans="1:19" x14ac:dyDescent="0.2">
      <c r="A47" s="1862" t="s">
        <v>51</v>
      </c>
      <c r="B47" s="1862"/>
      <c r="C47" s="1862"/>
      <c r="D47" s="1862"/>
      <c r="E47" s="1862"/>
      <c r="F47" s="1862"/>
      <c r="G47" s="1862"/>
      <c r="H47" s="1217"/>
      <c r="I47" s="1863" t="s">
        <v>1622</v>
      </c>
      <c r="J47" s="1863"/>
      <c r="K47" s="1863"/>
      <c r="L47" s="1863"/>
      <c r="M47" s="1863"/>
      <c r="O47" s="34"/>
      <c r="P47" s="1862" t="s">
        <v>1623</v>
      </c>
      <c r="Q47" s="1862"/>
      <c r="R47" s="1862"/>
      <c r="S47" s="1862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2" zoomScale="85" zoomScaleNormal="85" workbookViewId="0">
      <selection activeCell="A21" sqref="A21:T21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867" t="s">
        <v>0</v>
      </c>
      <c r="B17" s="1867"/>
      <c r="C17" s="1867"/>
      <c r="D17" s="1867"/>
      <c r="E17" s="1867"/>
      <c r="F17" s="1867"/>
      <c r="G17" s="1867"/>
      <c r="H17" s="1867"/>
      <c r="I17" s="1867"/>
      <c r="J17" s="1867"/>
      <c r="K17" s="1867"/>
      <c r="L17" s="1867"/>
      <c r="M17" s="1867"/>
      <c r="N17" s="1867"/>
      <c r="O17" s="1867"/>
      <c r="P17" s="1867"/>
      <c r="Q17" s="1867"/>
      <c r="R17" s="1867"/>
      <c r="S17" s="1867"/>
      <c r="T17" s="1867"/>
    </row>
    <row r="18" spans="1:20" x14ac:dyDescent="0.2">
      <c r="A18" s="1867" t="s">
        <v>1</v>
      </c>
      <c r="B18" s="1867"/>
      <c r="C18" s="1867"/>
      <c r="D18" s="1867"/>
      <c r="E18" s="1867"/>
      <c r="F18" s="1867"/>
      <c r="G18" s="1867"/>
      <c r="H18" s="1867"/>
      <c r="I18" s="1867"/>
      <c r="J18" s="1867"/>
      <c r="K18" s="1867"/>
      <c r="L18" s="1867"/>
      <c r="M18" s="1867"/>
      <c r="N18" s="1867"/>
      <c r="O18" s="1867"/>
      <c r="P18" s="1867"/>
      <c r="Q18" s="1867"/>
      <c r="R18" s="1867"/>
      <c r="S18" s="1867"/>
      <c r="T18" s="1867"/>
    </row>
    <row r="19" spans="1:20" x14ac:dyDescent="0.2">
      <c r="A19" s="1867" t="s">
        <v>2</v>
      </c>
      <c r="B19" s="1867"/>
      <c r="C19" s="1867"/>
      <c r="D19" s="1867"/>
      <c r="E19" s="1867"/>
      <c r="F19" s="1867"/>
      <c r="G19" s="1867"/>
      <c r="H19" s="1867"/>
      <c r="I19" s="1867"/>
      <c r="J19" s="1867"/>
      <c r="K19" s="1867"/>
      <c r="L19" s="1867"/>
      <c r="M19" s="1867"/>
      <c r="N19" s="1867"/>
      <c r="O19" s="1867"/>
      <c r="P19" s="1867"/>
      <c r="Q19" s="1867"/>
      <c r="R19" s="1867"/>
      <c r="S19" s="1867"/>
      <c r="T19" s="1867"/>
    </row>
    <row r="20" spans="1:20" x14ac:dyDescent="0.2">
      <c r="A20" s="1867" t="s">
        <v>3</v>
      </c>
      <c r="B20" s="1867"/>
      <c r="C20" s="1867"/>
      <c r="D20" s="1867"/>
      <c r="E20" s="1867"/>
      <c r="F20" s="1867"/>
      <c r="G20" s="1867"/>
      <c r="H20" s="1867"/>
      <c r="I20" s="1867"/>
      <c r="J20" s="1867"/>
      <c r="K20" s="1867"/>
      <c r="L20" s="1867"/>
      <c r="M20" s="1867"/>
      <c r="N20" s="1867"/>
      <c r="O20" s="1867"/>
      <c r="P20" s="1867"/>
      <c r="Q20" s="1867"/>
      <c r="R20" s="1867"/>
      <c r="S20" s="1867"/>
      <c r="T20" s="1867"/>
    </row>
    <row r="21" spans="1:20" x14ac:dyDescent="0.2">
      <c r="A21" s="1867" t="s">
        <v>1758</v>
      </c>
      <c r="B21" s="1867"/>
      <c r="C21" s="1867"/>
      <c r="D21" s="1867"/>
      <c r="E21" s="1867"/>
      <c r="F21" s="1867"/>
      <c r="G21" s="1867"/>
      <c r="H21" s="1867"/>
      <c r="I21" s="1867"/>
      <c r="J21" s="1867"/>
      <c r="K21" s="1867"/>
      <c r="L21" s="1867"/>
      <c r="M21" s="1867"/>
      <c r="N21" s="1867"/>
      <c r="O21" s="1867"/>
      <c r="P21" s="1867"/>
      <c r="Q21" s="1867"/>
      <c r="R21" s="1867"/>
      <c r="S21" s="1867"/>
      <c r="T21" s="1867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7" t="s">
        <v>7</v>
      </c>
      <c r="E23" s="177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8" t="s">
        <v>493</v>
      </c>
      <c r="N23" s="178" t="s">
        <v>494</v>
      </c>
      <c r="O23" s="178" t="s">
        <v>495</v>
      </c>
      <c r="P23" s="178"/>
      <c r="Q23" s="143" t="s">
        <v>926</v>
      </c>
      <c r="R23" s="143" t="s">
        <v>926</v>
      </c>
      <c r="S23" s="144" t="s">
        <v>494</v>
      </c>
      <c r="T23" s="178" t="s">
        <v>498</v>
      </c>
    </row>
    <row r="24" spans="1:20" ht="15" x14ac:dyDescent="0.3">
      <c r="A24" s="86"/>
      <c r="B24" s="180"/>
      <c r="C24" s="84" t="s">
        <v>16</v>
      </c>
      <c r="D24" s="181"/>
      <c r="E24" s="182" t="s">
        <v>7</v>
      </c>
      <c r="F24" s="84"/>
      <c r="G24" s="84"/>
      <c r="H24" s="180"/>
      <c r="I24" s="84"/>
      <c r="J24" s="180"/>
      <c r="K24" s="180"/>
      <c r="L24" s="84" t="s">
        <v>17</v>
      </c>
      <c r="M24" s="228" t="s">
        <v>499</v>
      </c>
      <c r="N24" s="178" t="s">
        <v>500</v>
      </c>
      <c r="O24" s="178" t="s">
        <v>501</v>
      </c>
      <c r="P24" s="178"/>
      <c r="Q24" s="398" t="s">
        <v>502</v>
      </c>
      <c r="R24" s="398" t="s">
        <v>503</v>
      </c>
      <c r="S24" s="144" t="s">
        <v>1739</v>
      </c>
      <c r="T24" s="178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2"/>
      <c r="D26" s="254"/>
      <c r="E26" s="254"/>
      <c r="F26" s="254"/>
      <c r="G26" s="254"/>
      <c r="H26" s="263"/>
      <c r="I26" s="254"/>
      <c r="J26" s="263"/>
      <c r="K26" s="254" t="s">
        <v>824</v>
      </c>
      <c r="L26" s="111"/>
      <c r="M26" s="256"/>
      <c r="N26" s="208"/>
      <c r="O26" s="488"/>
      <c r="P26" s="488"/>
      <c r="Q26" s="210"/>
      <c r="R26" s="489"/>
      <c r="S26" s="208"/>
      <c r="T26" s="208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3"/>
      <c r="I27" s="135"/>
      <c r="J27" s="213"/>
      <c r="K27" s="134"/>
      <c r="L27" s="227">
        <f>SUM(L26)</f>
        <v>0</v>
      </c>
      <c r="M27" s="264"/>
      <c r="N27" s="227">
        <f>SUM(N26:N26)</f>
        <v>0</v>
      </c>
      <c r="O27" s="227">
        <f>SUM(O26:O26)</f>
        <v>0</v>
      </c>
      <c r="P27" s="227">
        <f>SUM(P26)</f>
        <v>0</v>
      </c>
      <c r="Q27" s="265"/>
      <c r="R27" s="265"/>
      <c r="S27" s="227">
        <f>SUM(S26)</f>
        <v>0</v>
      </c>
      <c r="T27" s="266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20"/>
      <c r="G36" s="220"/>
      <c r="H36" s="117"/>
      <c r="I36" s="220"/>
      <c r="J36" s="221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5"/>
      <c r="B37" s="1868" t="s">
        <v>51</v>
      </c>
      <c r="C37" s="1868"/>
      <c r="D37" s="1868"/>
      <c r="E37" s="1868"/>
      <c r="F37" s="1868"/>
      <c r="G37" s="174"/>
      <c r="H37" s="1868" t="s">
        <v>931</v>
      </c>
      <c r="I37" s="1868"/>
      <c r="J37" s="1868"/>
      <c r="K37" s="1868"/>
      <c r="L37" s="176"/>
      <c r="M37" s="176"/>
      <c r="N37" s="175"/>
      <c r="O37" s="1868" t="s">
        <v>928</v>
      </c>
      <c r="P37" s="1869"/>
      <c r="Q37" s="1869"/>
      <c r="R37" s="1869"/>
      <c r="S37" s="1869"/>
      <c r="T37" s="175"/>
    </row>
    <row r="38" spans="1:20" x14ac:dyDescent="0.2">
      <c r="C38" s="10"/>
      <c r="D38" s="10"/>
      <c r="E38" s="10"/>
      <c r="G38" s="1870"/>
      <c r="H38" s="1870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topLeftCell="A46" zoomScale="90" zoomScaleNormal="10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2"/>
      <c r="B1" s="382"/>
      <c r="C1" s="382"/>
      <c r="D1" s="382"/>
      <c r="E1" s="382"/>
      <c r="F1" s="382"/>
      <c r="G1" s="382"/>
      <c r="H1" s="1219"/>
      <c r="I1" s="1219"/>
      <c r="J1" s="1219"/>
      <c r="K1" s="1219"/>
      <c r="L1" s="1219"/>
      <c r="M1" s="1219"/>
      <c r="N1" s="1219"/>
      <c r="O1" s="1219"/>
      <c r="P1" s="382"/>
      <c r="Q1" s="382"/>
      <c r="R1" s="382"/>
      <c r="S1" s="382"/>
    </row>
    <row r="2" spans="1:19" ht="14.25" x14ac:dyDescent="0.2">
      <c r="A2" s="382"/>
      <c r="B2" s="382"/>
      <c r="C2" s="382"/>
      <c r="D2" s="382"/>
      <c r="E2" s="382"/>
      <c r="F2" s="383"/>
      <c r="G2" s="383"/>
      <c r="H2" s="1219"/>
      <c r="I2" s="1504"/>
      <c r="J2" s="1219"/>
      <c r="K2" s="1219"/>
      <c r="L2" s="1219"/>
      <c r="M2" s="1219"/>
      <c r="N2" s="1219"/>
      <c r="O2" s="1219"/>
      <c r="P2" s="382"/>
      <c r="Q2" s="382"/>
      <c r="R2" s="382"/>
      <c r="S2" s="382"/>
    </row>
    <row r="3" spans="1:19" ht="14.25" x14ac:dyDescent="0.2">
      <c r="A3" s="382"/>
      <c r="B3" s="382"/>
      <c r="C3" s="382"/>
      <c r="D3" s="382"/>
      <c r="E3" s="382"/>
      <c r="F3" s="383"/>
      <c r="G3" s="383"/>
      <c r="H3" s="1219"/>
      <c r="I3" s="1504"/>
      <c r="J3" s="1219"/>
      <c r="K3" s="1219"/>
      <c r="L3" s="1219"/>
      <c r="M3" s="1219"/>
      <c r="N3" s="1219"/>
      <c r="O3" s="1219"/>
      <c r="P3" s="382"/>
      <c r="Q3" s="382"/>
      <c r="R3" s="382"/>
      <c r="S3" s="382"/>
    </row>
    <row r="4" spans="1:19" ht="14.25" x14ac:dyDescent="0.2">
      <c r="A4" s="382"/>
      <c r="B4" s="382"/>
      <c r="C4" s="382"/>
      <c r="D4" s="382"/>
      <c r="E4" s="382"/>
      <c r="F4" s="383"/>
      <c r="G4" s="383"/>
      <c r="H4" s="1219"/>
      <c r="I4" s="1504"/>
      <c r="J4" s="1219"/>
      <c r="K4" s="1219"/>
      <c r="L4" s="1219"/>
      <c r="M4" s="1219"/>
      <c r="N4" s="1219"/>
      <c r="O4" s="1219"/>
      <c r="P4" s="382"/>
      <c r="Q4" s="382"/>
      <c r="R4" s="382"/>
      <c r="S4" s="382"/>
    </row>
    <row r="5" spans="1:19" ht="14.25" x14ac:dyDescent="0.2">
      <c r="A5" s="382"/>
      <c r="B5" s="382"/>
      <c r="C5" s="382"/>
      <c r="D5" s="382"/>
      <c r="E5" s="382"/>
      <c r="F5" s="383"/>
      <c r="G5" s="383"/>
      <c r="H5" s="1219"/>
      <c r="I5" s="1504"/>
      <c r="J5" s="1219"/>
      <c r="K5" s="1219"/>
      <c r="L5" s="1219"/>
      <c r="M5" s="1219"/>
      <c r="N5" s="1219"/>
      <c r="O5" s="1219"/>
      <c r="P5" s="382"/>
      <c r="Q5" s="382"/>
      <c r="R5" s="382"/>
      <c r="S5" s="382"/>
    </row>
    <row r="6" spans="1:19" ht="15" x14ac:dyDescent="0.25">
      <c r="A6" s="1865" t="s">
        <v>0</v>
      </c>
      <c r="B6" s="1865"/>
      <c r="C6" s="1865"/>
      <c r="D6" s="1865"/>
      <c r="E6" s="1865"/>
      <c r="F6" s="1865"/>
      <c r="G6" s="1865"/>
      <c r="H6" s="1865"/>
      <c r="I6" s="1865"/>
      <c r="J6" s="1865"/>
      <c r="K6" s="1865"/>
      <c r="L6" s="1865"/>
      <c r="M6" s="1865"/>
      <c r="N6" s="1865"/>
      <c r="O6" s="1865"/>
      <c r="P6" s="1865"/>
      <c r="Q6" s="1865"/>
      <c r="R6" s="1865"/>
      <c r="S6" s="1865"/>
    </row>
    <row r="7" spans="1:19" ht="15" x14ac:dyDescent="0.25">
      <c r="A7" s="1865" t="s">
        <v>1</v>
      </c>
      <c r="B7" s="1865"/>
      <c r="C7" s="1865"/>
      <c r="D7" s="1865"/>
      <c r="E7" s="1865"/>
      <c r="F7" s="1865"/>
      <c r="G7" s="1865"/>
      <c r="H7" s="1865"/>
      <c r="I7" s="1865"/>
      <c r="J7" s="1865"/>
      <c r="K7" s="1865"/>
      <c r="L7" s="1865"/>
      <c r="M7" s="1865"/>
      <c r="N7" s="1865"/>
      <c r="O7" s="1865"/>
      <c r="P7" s="1865"/>
      <c r="Q7" s="1865"/>
      <c r="R7" s="1865"/>
      <c r="S7" s="1865"/>
    </row>
    <row r="8" spans="1:19" ht="15" x14ac:dyDescent="0.25">
      <c r="A8" s="1865" t="s">
        <v>2</v>
      </c>
      <c r="B8" s="1865"/>
      <c r="C8" s="1865"/>
      <c r="D8" s="1865"/>
      <c r="E8" s="1865"/>
      <c r="F8" s="1865"/>
      <c r="G8" s="1865"/>
      <c r="H8" s="1865"/>
      <c r="I8" s="1865"/>
      <c r="J8" s="1865"/>
      <c r="K8" s="1865"/>
      <c r="L8" s="1865"/>
      <c r="M8" s="1865"/>
      <c r="N8" s="1865"/>
      <c r="O8" s="1865"/>
      <c r="P8" s="1865"/>
      <c r="Q8" s="1865"/>
      <c r="R8" s="1865"/>
      <c r="S8" s="1865"/>
    </row>
    <row r="9" spans="1:19" ht="15" x14ac:dyDescent="0.25">
      <c r="A9" s="1865" t="s">
        <v>3</v>
      </c>
      <c r="B9" s="1865"/>
      <c r="C9" s="1865"/>
      <c r="D9" s="1865"/>
      <c r="E9" s="1865"/>
      <c r="F9" s="1865"/>
      <c r="G9" s="1865"/>
      <c r="H9" s="1865"/>
      <c r="I9" s="1865"/>
      <c r="J9" s="1865"/>
      <c r="K9" s="1865"/>
      <c r="L9" s="1865"/>
      <c r="M9" s="1865"/>
      <c r="N9" s="1865"/>
      <c r="O9" s="1865"/>
      <c r="P9" s="1865"/>
      <c r="Q9" s="1865"/>
      <c r="R9" s="1865"/>
      <c r="S9" s="1865"/>
    </row>
    <row r="10" spans="1:19" ht="15" x14ac:dyDescent="0.25">
      <c r="A10" s="1866" t="s">
        <v>1761</v>
      </c>
      <c r="B10" s="1866"/>
      <c r="C10" s="1866"/>
      <c r="D10" s="1866"/>
      <c r="E10" s="1866"/>
      <c r="F10" s="1866"/>
      <c r="G10" s="1866"/>
      <c r="H10" s="1866"/>
      <c r="I10" s="1866"/>
      <c r="J10" s="1866"/>
      <c r="K10" s="1866"/>
      <c r="L10" s="1866"/>
      <c r="M10" s="1866"/>
      <c r="N10" s="1866"/>
      <c r="O10" s="1866"/>
      <c r="P10" s="1866"/>
      <c r="Q10" s="1866"/>
      <c r="R10" s="1866"/>
      <c r="S10" s="1866"/>
    </row>
    <row r="11" spans="1:19" ht="15" x14ac:dyDescent="0.25">
      <c r="A11" s="492"/>
      <c r="B11" s="492"/>
      <c r="C11" s="492"/>
      <c r="D11" s="492"/>
      <c r="E11" s="492"/>
      <c r="F11" s="492"/>
      <c r="G11" s="492"/>
      <c r="H11" s="1505"/>
      <c r="I11" s="1505"/>
      <c r="J11" s="1505"/>
      <c r="K11" s="1505"/>
      <c r="L11" s="1505"/>
      <c r="M11" s="1505"/>
      <c r="N11" s="1505"/>
      <c r="O11" s="1505"/>
      <c r="P11" s="492"/>
      <c r="Q11" s="492"/>
      <c r="R11" s="492"/>
      <c r="S11" s="492"/>
    </row>
    <row r="12" spans="1:19" s="1057" customFormat="1" ht="45" customHeight="1" x14ac:dyDescent="0.2">
      <c r="A12" s="972" t="s">
        <v>4</v>
      </c>
      <c r="B12" s="972" t="s">
        <v>5</v>
      </c>
      <c r="C12" s="1055" t="s">
        <v>1629</v>
      </c>
      <c r="D12" s="1055" t="s">
        <v>7</v>
      </c>
      <c r="E12" s="1055" t="s">
        <v>1614</v>
      </c>
      <c r="F12" s="972" t="s">
        <v>9</v>
      </c>
      <c r="G12" s="972" t="s">
        <v>10</v>
      </c>
      <c r="H12" s="1056" t="s">
        <v>11</v>
      </c>
      <c r="I12" s="1056" t="s">
        <v>12</v>
      </c>
      <c r="J12" s="1056" t="s">
        <v>13</v>
      </c>
      <c r="K12" s="1056" t="s">
        <v>820</v>
      </c>
      <c r="L12" s="1056" t="s">
        <v>1615</v>
      </c>
      <c r="M12" s="1059" t="s">
        <v>1618</v>
      </c>
      <c r="N12" s="1060" t="s">
        <v>1617</v>
      </c>
      <c r="O12" s="1060" t="s">
        <v>1616</v>
      </c>
      <c r="P12" s="1061" t="s">
        <v>1620</v>
      </c>
      <c r="Q12" s="1060" t="s">
        <v>1619</v>
      </c>
      <c r="R12" s="1061" t="s">
        <v>1736</v>
      </c>
      <c r="S12" s="1061" t="s">
        <v>1621</v>
      </c>
    </row>
    <row r="13" spans="1:19" ht="15" x14ac:dyDescent="0.25">
      <c r="A13" s="387">
        <v>1</v>
      </c>
      <c r="B13" s="387">
        <v>2</v>
      </c>
      <c r="C13" s="387">
        <v>3</v>
      </c>
      <c r="D13" s="387">
        <v>4</v>
      </c>
      <c r="E13" s="387">
        <v>5</v>
      </c>
      <c r="F13" s="387">
        <v>6</v>
      </c>
      <c r="G13" s="387">
        <v>7</v>
      </c>
      <c r="H13" s="1506">
        <v>8</v>
      </c>
      <c r="I13" s="1506">
        <v>9</v>
      </c>
      <c r="J13" s="1506">
        <v>10</v>
      </c>
      <c r="K13" s="1506">
        <v>11</v>
      </c>
      <c r="L13" s="1506">
        <v>12</v>
      </c>
      <c r="M13" s="1506">
        <v>13</v>
      </c>
      <c r="N13" s="1506">
        <v>14</v>
      </c>
      <c r="O13" s="1506">
        <v>15</v>
      </c>
      <c r="P13" s="387">
        <v>16</v>
      </c>
      <c r="Q13" s="387">
        <v>17</v>
      </c>
      <c r="R13" s="387">
        <v>18</v>
      </c>
      <c r="S13" s="387">
        <v>19</v>
      </c>
    </row>
    <row r="14" spans="1:19" ht="30" x14ac:dyDescent="0.25">
      <c r="A14" s="389">
        <v>1</v>
      </c>
      <c r="B14" s="462">
        <v>40310</v>
      </c>
      <c r="C14" s="452">
        <v>5</v>
      </c>
      <c r="D14" s="453">
        <v>61</v>
      </c>
      <c r="E14" s="453">
        <v>614</v>
      </c>
      <c r="F14" s="388"/>
      <c r="G14" s="453">
        <v>1</v>
      </c>
      <c r="H14" s="1507" t="s">
        <v>533</v>
      </c>
      <c r="I14" s="1508" t="s">
        <v>985</v>
      </c>
      <c r="J14" s="1508" t="s">
        <v>535</v>
      </c>
      <c r="K14" s="1508" t="s">
        <v>1557</v>
      </c>
      <c r="L14" s="1509">
        <v>6339.4</v>
      </c>
      <c r="M14" s="1510">
        <v>3</v>
      </c>
      <c r="N14" s="1511"/>
      <c r="O14" s="1511"/>
      <c r="P14" s="465">
        <v>3</v>
      </c>
      <c r="Q14" s="465"/>
      <c r="R14" s="464">
        <v>6339.4</v>
      </c>
      <c r="S14" s="464">
        <f t="shared" ref="S14:S45" si="0">IF(M14=0,"N/A",+L14-R14)</f>
        <v>0</v>
      </c>
    </row>
    <row r="15" spans="1:19" ht="15" x14ac:dyDescent="0.25">
      <c r="A15" s="389">
        <v>2</v>
      </c>
      <c r="B15" s="462">
        <v>40310</v>
      </c>
      <c r="C15" s="452">
        <v>5</v>
      </c>
      <c r="D15" s="453">
        <v>61</v>
      </c>
      <c r="E15" s="453">
        <v>614</v>
      </c>
      <c r="F15" s="388"/>
      <c r="G15" s="453">
        <v>1</v>
      </c>
      <c r="H15" s="1507" t="s">
        <v>31</v>
      </c>
      <c r="I15" s="1512"/>
      <c r="J15" s="1508" t="s">
        <v>445</v>
      </c>
      <c r="K15" s="1508" t="s">
        <v>1557</v>
      </c>
      <c r="L15" s="1509">
        <v>11136</v>
      </c>
      <c r="M15" s="1510">
        <v>3</v>
      </c>
      <c r="N15" s="1511"/>
      <c r="O15" s="1511"/>
      <c r="P15" s="465">
        <v>3</v>
      </c>
      <c r="Q15" s="465"/>
      <c r="R15" s="464">
        <v>11136</v>
      </c>
      <c r="S15" s="464">
        <f t="shared" si="0"/>
        <v>0</v>
      </c>
    </row>
    <row r="16" spans="1:19" ht="15" x14ac:dyDescent="0.25">
      <c r="A16" s="389">
        <v>3</v>
      </c>
      <c r="B16" s="462">
        <v>40310</v>
      </c>
      <c r="C16" s="452">
        <v>5</v>
      </c>
      <c r="D16" s="453">
        <v>61</v>
      </c>
      <c r="E16" s="453">
        <v>614</v>
      </c>
      <c r="F16" s="388"/>
      <c r="G16" s="453">
        <v>1</v>
      </c>
      <c r="H16" s="1507" t="s">
        <v>534</v>
      </c>
      <c r="I16" s="1512"/>
      <c r="J16" s="1508" t="s">
        <v>73</v>
      </c>
      <c r="K16" s="1508" t="s">
        <v>1557</v>
      </c>
      <c r="L16" s="1509">
        <v>1781.76</v>
      </c>
      <c r="M16" s="1510">
        <v>3</v>
      </c>
      <c r="N16" s="1511"/>
      <c r="O16" s="1511"/>
      <c r="P16" s="465">
        <v>3</v>
      </c>
      <c r="Q16" s="465"/>
      <c r="R16" s="464">
        <v>1781.76</v>
      </c>
      <c r="S16" s="464">
        <f t="shared" si="0"/>
        <v>0</v>
      </c>
    </row>
    <row r="17" spans="1:19" ht="15" x14ac:dyDescent="0.25">
      <c r="A17" s="389">
        <v>4</v>
      </c>
      <c r="B17" s="462">
        <v>36889</v>
      </c>
      <c r="C17" s="452">
        <v>5</v>
      </c>
      <c r="D17" s="453">
        <v>61</v>
      </c>
      <c r="E17" s="453">
        <v>616</v>
      </c>
      <c r="F17" s="466"/>
      <c r="G17" s="453">
        <v>1</v>
      </c>
      <c r="H17" s="1507" t="s">
        <v>179</v>
      </c>
      <c r="I17" s="1508"/>
      <c r="J17" s="1508" t="s">
        <v>119</v>
      </c>
      <c r="K17" s="1508" t="s">
        <v>1557</v>
      </c>
      <c r="L17" s="1509">
        <v>8000</v>
      </c>
      <c r="M17" s="1510">
        <v>3</v>
      </c>
      <c r="N17" s="1511"/>
      <c r="O17" s="1511"/>
      <c r="P17" s="465">
        <v>3</v>
      </c>
      <c r="Q17" s="465"/>
      <c r="R17" s="464">
        <v>8000</v>
      </c>
      <c r="S17" s="464">
        <f t="shared" si="0"/>
        <v>0</v>
      </c>
    </row>
    <row r="18" spans="1:19" ht="27" customHeight="1" x14ac:dyDescent="0.25">
      <c r="A18" s="389">
        <v>5</v>
      </c>
      <c r="B18" s="462">
        <v>41213</v>
      </c>
      <c r="C18" s="452">
        <v>5</v>
      </c>
      <c r="D18" s="453">
        <v>61</v>
      </c>
      <c r="E18" s="453">
        <v>617</v>
      </c>
      <c r="F18" s="453"/>
      <c r="G18" s="453">
        <v>1</v>
      </c>
      <c r="H18" s="1507" t="s">
        <v>184</v>
      </c>
      <c r="I18" s="1508"/>
      <c r="J18" s="1508"/>
      <c r="K18" s="1508" t="s">
        <v>1557</v>
      </c>
      <c r="L18" s="1509">
        <v>1624</v>
      </c>
      <c r="M18" s="1510">
        <v>10</v>
      </c>
      <c r="N18" s="1513">
        <f>IF(M18=0,"N/A",+L18/M18)</f>
        <v>162.4</v>
      </c>
      <c r="O18" s="1826">
        <f>IF(M18=0,"N/A",+N18/12)</f>
        <v>13.533333333333333</v>
      </c>
      <c r="P18" s="461">
        <v>4</v>
      </c>
      <c r="Q18" s="461">
        <v>6</v>
      </c>
      <c r="R18" s="394">
        <f>IF(M18=0,"N/A",+N18*P18+O18*Q18)</f>
        <v>730.80000000000007</v>
      </c>
      <c r="S18" s="394">
        <f t="shared" si="0"/>
        <v>893.19999999999993</v>
      </c>
    </row>
    <row r="19" spans="1:19" ht="16.5" customHeight="1" x14ac:dyDescent="0.25">
      <c r="A19" s="389">
        <v>6</v>
      </c>
      <c r="B19" s="462">
        <v>41331</v>
      </c>
      <c r="C19" s="452">
        <v>5</v>
      </c>
      <c r="D19" s="453">
        <v>61</v>
      </c>
      <c r="E19" s="453">
        <v>617</v>
      </c>
      <c r="F19" s="453"/>
      <c r="G19" s="453">
        <v>1</v>
      </c>
      <c r="H19" s="1507" t="s">
        <v>55</v>
      </c>
      <c r="I19" s="1508"/>
      <c r="J19" s="1508" t="s">
        <v>24</v>
      </c>
      <c r="K19" s="1508" t="s">
        <v>1561</v>
      </c>
      <c r="L19" s="1509">
        <v>3803.67</v>
      </c>
      <c r="M19" s="1510">
        <v>10</v>
      </c>
      <c r="N19" s="1513">
        <f>IF(M19=0,"N/A",+L19/M19)</f>
        <v>380.36700000000002</v>
      </c>
      <c r="O19" s="1826">
        <f>IF(M19=0,"N/A",+N19/12)</f>
        <v>31.69725</v>
      </c>
      <c r="P19" s="461">
        <v>4</v>
      </c>
      <c r="Q19" s="461">
        <v>2</v>
      </c>
      <c r="R19" s="394">
        <f>IF(M19=0,"N/A",+N19*P19+O19*Q19)</f>
        <v>1584.8625000000002</v>
      </c>
      <c r="S19" s="394">
        <f t="shared" si="0"/>
        <v>2218.8074999999999</v>
      </c>
    </row>
    <row r="20" spans="1:19" ht="15" x14ac:dyDescent="0.25">
      <c r="A20" s="389">
        <v>7</v>
      </c>
      <c r="B20" s="462">
        <v>40903</v>
      </c>
      <c r="C20" s="452">
        <v>5</v>
      </c>
      <c r="D20" s="453">
        <v>61</v>
      </c>
      <c r="E20" s="453">
        <v>617</v>
      </c>
      <c r="F20" s="453"/>
      <c r="G20" s="453">
        <v>1</v>
      </c>
      <c r="H20" s="1507" t="s">
        <v>705</v>
      </c>
      <c r="I20" s="1508"/>
      <c r="J20" s="1508"/>
      <c r="K20" s="1508" t="s">
        <v>1557</v>
      </c>
      <c r="L20" s="1509">
        <v>8000</v>
      </c>
      <c r="M20" s="1510">
        <v>10</v>
      </c>
      <c r="N20" s="1513">
        <f>IF(M20=0,"N/A",+L20/M20)</f>
        <v>800</v>
      </c>
      <c r="O20" s="1826">
        <f>IF(M20=0,"N/A",+N20/12)</f>
        <v>66.666666666666671</v>
      </c>
      <c r="P20" s="461">
        <v>5</v>
      </c>
      <c r="Q20" s="461">
        <v>4</v>
      </c>
      <c r="R20" s="394">
        <f>IF(M20=0,"N/A",+N20*P20+O20*Q20)</f>
        <v>4266.666666666667</v>
      </c>
      <c r="S20" s="394">
        <f t="shared" si="0"/>
        <v>3733.333333333333</v>
      </c>
    </row>
    <row r="21" spans="1:19" ht="15" x14ac:dyDescent="0.25">
      <c r="A21" s="389">
        <v>8</v>
      </c>
      <c r="B21" s="462">
        <v>41926</v>
      </c>
      <c r="C21" s="452">
        <v>5</v>
      </c>
      <c r="D21" s="453">
        <v>61</v>
      </c>
      <c r="E21" s="453" t="s">
        <v>1107</v>
      </c>
      <c r="F21" s="453"/>
      <c r="G21" s="453">
        <v>1</v>
      </c>
      <c r="H21" s="1507" t="s">
        <v>988</v>
      </c>
      <c r="I21" s="1508"/>
      <c r="J21" s="1508"/>
      <c r="K21" s="1508" t="s">
        <v>1557</v>
      </c>
      <c r="L21" s="1509">
        <v>5131</v>
      </c>
      <c r="M21" s="1510">
        <v>10</v>
      </c>
      <c r="N21" s="1513">
        <v>513</v>
      </c>
      <c r="O21" s="1826">
        <f>IF(M21=0,"N/A",+N21/12)</f>
        <v>42.75</v>
      </c>
      <c r="P21" s="461">
        <v>2</v>
      </c>
      <c r="Q21" s="461">
        <v>6</v>
      </c>
      <c r="R21" s="394">
        <f>IF(M21=0,"N/A",+N21*P21+O21*Q21)</f>
        <v>1282.5</v>
      </c>
      <c r="S21" s="394">
        <f t="shared" si="0"/>
        <v>3848.5</v>
      </c>
    </row>
    <row r="22" spans="1:19" ht="15" x14ac:dyDescent="0.25">
      <c r="A22" s="389">
        <v>9</v>
      </c>
      <c r="B22" s="462">
        <v>36889</v>
      </c>
      <c r="C22" s="452">
        <v>5</v>
      </c>
      <c r="D22" s="453">
        <v>61</v>
      </c>
      <c r="E22" s="453">
        <v>617</v>
      </c>
      <c r="F22" s="453"/>
      <c r="G22" s="453">
        <v>2</v>
      </c>
      <c r="H22" s="1507" t="s">
        <v>85</v>
      </c>
      <c r="I22" s="1508"/>
      <c r="J22" s="1508" t="s">
        <v>19</v>
      </c>
      <c r="K22" s="1508" t="s">
        <v>1557</v>
      </c>
      <c r="L22" s="1509">
        <v>500</v>
      </c>
      <c r="M22" s="1510">
        <v>10</v>
      </c>
      <c r="N22" s="1511"/>
      <c r="O22" s="1511"/>
      <c r="P22" s="465">
        <v>10</v>
      </c>
      <c r="Q22" s="465"/>
      <c r="R22" s="464">
        <v>500</v>
      </c>
      <c r="S22" s="464">
        <f t="shared" si="0"/>
        <v>0</v>
      </c>
    </row>
    <row r="23" spans="1:19" ht="15.75" x14ac:dyDescent="0.3">
      <c r="A23" s="389">
        <v>11</v>
      </c>
      <c r="B23" s="506">
        <v>41090</v>
      </c>
      <c r="C23" s="452">
        <v>5</v>
      </c>
      <c r="D23" s="254">
        <v>61</v>
      </c>
      <c r="E23" s="254">
        <v>617</v>
      </c>
      <c r="F23" s="254">
        <v>127913</v>
      </c>
      <c r="G23" s="254">
        <v>1</v>
      </c>
      <c r="H23" s="1514" t="s">
        <v>83</v>
      </c>
      <c r="I23" s="1515"/>
      <c r="J23" s="1514"/>
      <c r="K23" s="1508" t="s">
        <v>1557</v>
      </c>
      <c r="L23" s="1516">
        <v>4756</v>
      </c>
      <c r="M23" s="1517">
        <v>10</v>
      </c>
      <c r="N23" s="1518">
        <f>IF(M23=0,"N/A",+L23/M23)</f>
        <v>475.6</v>
      </c>
      <c r="O23" s="1828">
        <f>IF(M23=0,"N/A",+N23/12)</f>
        <v>39.633333333333333</v>
      </c>
      <c r="P23" s="210">
        <v>4</v>
      </c>
      <c r="Q23" s="508">
        <v>10</v>
      </c>
      <c r="R23" s="208">
        <f>IF(M23=0,"N/A",+N23*P23+O23*Q23)</f>
        <v>2298.7333333333336</v>
      </c>
      <c r="S23" s="208">
        <f t="shared" si="0"/>
        <v>2457.2666666666664</v>
      </c>
    </row>
    <row r="24" spans="1:19" ht="15" x14ac:dyDescent="0.25">
      <c r="A24" s="389">
        <v>12</v>
      </c>
      <c r="B24" s="458">
        <v>41425</v>
      </c>
      <c r="C24" s="452">
        <v>5</v>
      </c>
      <c r="D24" s="453">
        <v>61</v>
      </c>
      <c r="E24" s="453">
        <v>614</v>
      </c>
      <c r="F24" s="453"/>
      <c r="G24" s="453">
        <v>1</v>
      </c>
      <c r="H24" s="1285" t="s">
        <v>891</v>
      </c>
      <c r="I24" s="1508" t="s">
        <v>892</v>
      </c>
      <c r="J24" s="1508" t="s">
        <v>134</v>
      </c>
      <c r="K24" s="1508" t="s">
        <v>1557</v>
      </c>
      <c r="L24" s="1519">
        <v>4307</v>
      </c>
      <c r="M24" s="1510">
        <v>3</v>
      </c>
      <c r="N24" s="1511"/>
      <c r="O24" s="1511"/>
      <c r="P24" s="465">
        <v>3</v>
      </c>
      <c r="Q24" s="465"/>
      <c r="R24" s="464">
        <v>4307</v>
      </c>
      <c r="S24" s="464">
        <f t="shared" si="0"/>
        <v>0</v>
      </c>
    </row>
    <row r="25" spans="1:19" ht="15" x14ac:dyDescent="0.25">
      <c r="A25" s="389">
        <v>13</v>
      </c>
      <c r="B25" s="458">
        <v>40318</v>
      </c>
      <c r="C25" s="452">
        <v>5</v>
      </c>
      <c r="D25" s="453">
        <v>61</v>
      </c>
      <c r="E25" s="453">
        <v>614</v>
      </c>
      <c r="F25" s="467"/>
      <c r="G25" s="453">
        <v>1</v>
      </c>
      <c r="H25" s="1507" t="s">
        <v>130</v>
      </c>
      <c r="I25" s="1508"/>
      <c r="J25" s="1508" t="s">
        <v>536</v>
      </c>
      <c r="K25" s="1508" t="s">
        <v>1558</v>
      </c>
      <c r="L25" s="1509">
        <v>2198.1999999999998</v>
      </c>
      <c r="M25" s="1510">
        <v>3</v>
      </c>
      <c r="N25" s="1511"/>
      <c r="O25" s="1511"/>
      <c r="P25" s="465">
        <v>3</v>
      </c>
      <c r="Q25" s="465"/>
      <c r="R25" s="464">
        <v>2198.1999999999998</v>
      </c>
      <c r="S25" s="464">
        <f t="shared" si="0"/>
        <v>0</v>
      </c>
    </row>
    <row r="26" spans="1:19" ht="15" x14ac:dyDescent="0.25">
      <c r="A26" s="389">
        <v>14</v>
      </c>
      <c r="B26" s="458">
        <v>41558</v>
      </c>
      <c r="C26" s="452">
        <v>5</v>
      </c>
      <c r="D26" s="453">
        <v>61</v>
      </c>
      <c r="E26" s="453">
        <v>616</v>
      </c>
      <c r="F26" s="453"/>
      <c r="G26" s="453">
        <v>1</v>
      </c>
      <c r="H26" s="1507" t="s">
        <v>37</v>
      </c>
      <c r="I26" s="1508"/>
      <c r="J26" s="1508" t="s">
        <v>38</v>
      </c>
      <c r="K26" s="1508" t="s">
        <v>1558</v>
      </c>
      <c r="L26" s="1509">
        <v>5310</v>
      </c>
      <c r="M26" s="1510">
        <v>3</v>
      </c>
      <c r="N26" s="1511"/>
      <c r="O26" s="1511"/>
      <c r="P26" s="465">
        <v>3</v>
      </c>
      <c r="Q26" s="465"/>
      <c r="R26" s="464">
        <v>5310</v>
      </c>
      <c r="S26" s="464">
        <f t="shared" si="0"/>
        <v>0</v>
      </c>
    </row>
    <row r="27" spans="1:19" ht="16.5" customHeight="1" x14ac:dyDescent="0.25">
      <c r="A27" s="389">
        <v>15</v>
      </c>
      <c r="B27" s="462">
        <v>36889</v>
      </c>
      <c r="C27" s="452">
        <v>5</v>
      </c>
      <c r="D27" s="453">
        <v>61</v>
      </c>
      <c r="E27" s="453">
        <v>617</v>
      </c>
      <c r="F27" s="453"/>
      <c r="G27" s="453">
        <v>1</v>
      </c>
      <c r="H27" s="1507" t="s">
        <v>93</v>
      </c>
      <c r="I27" s="1508" t="s">
        <v>186</v>
      </c>
      <c r="J27" s="1508" t="s">
        <v>42</v>
      </c>
      <c r="K27" s="1508" t="s">
        <v>1558</v>
      </c>
      <c r="L27" s="1509">
        <v>3259.99</v>
      </c>
      <c r="M27" s="1510">
        <v>5</v>
      </c>
      <c r="N27" s="1511"/>
      <c r="O27" s="1511"/>
      <c r="P27" s="465">
        <v>5</v>
      </c>
      <c r="Q27" s="465"/>
      <c r="R27" s="464">
        <v>3259.99</v>
      </c>
      <c r="S27" s="464">
        <f t="shared" si="0"/>
        <v>0</v>
      </c>
    </row>
    <row r="28" spans="1:19" ht="15.75" x14ac:dyDescent="0.3">
      <c r="A28" s="389">
        <v>16</v>
      </c>
      <c r="B28" s="123">
        <v>40274</v>
      </c>
      <c r="C28" s="452">
        <v>5</v>
      </c>
      <c r="D28" s="85">
        <v>61</v>
      </c>
      <c r="E28" s="85">
        <v>617</v>
      </c>
      <c r="F28" s="84"/>
      <c r="G28" s="85">
        <v>1</v>
      </c>
      <c r="H28" s="963" t="s">
        <v>540</v>
      </c>
      <c r="I28" s="1508"/>
      <c r="J28" s="1508"/>
      <c r="K28" s="1508" t="s">
        <v>1558</v>
      </c>
      <c r="L28" s="1520">
        <v>13000</v>
      </c>
      <c r="M28" s="1521">
        <v>10</v>
      </c>
      <c r="N28" s="1513">
        <f t="shared" ref="N28:N34" si="1">IF(M28=0,"N/A",+L28/M28)</f>
        <v>1300</v>
      </c>
      <c r="O28" s="1826">
        <f t="shared" ref="O28:O38" si="2">IF(M28=0,"N/A",+N28/12)</f>
        <v>108.33333333333333</v>
      </c>
      <c r="P28" s="461">
        <v>7</v>
      </c>
      <c r="Q28" s="461"/>
      <c r="R28" s="394">
        <f t="shared" ref="R28:R34" si="3">IF(M28=0,"N/A",+N28*P28+O28*Q28)</f>
        <v>9100</v>
      </c>
      <c r="S28" s="394">
        <f t="shared" si="0"/>
        <v>3900</v>
      </c>
    </row>
    <row r="29" spans="1:19" ht="15" x14ac:dyDescent="0.25">
      <c r="A29" s="389">
        <v>17</v>
      </c>
      <c r="B29" s="462">
        <v>41926</v>
      </c>
      <c r="C29" s="452">
        <v>5</v>
      </c>
      <c r="D29" s="453">
        <v>61</v>
      </c>
      <c r="E29" s="453" t="s">
        <v>1107</v>
      </c>
      <c r="F29" s="453"/>
      <c r="G29" s="453">
        <v>1</v>
      </c>
      <c r="H29" s="1507" t="s">
        <v>988</v>
      </c>
      <c r="I29" s="1508"/>
      <c r="J29" s="1508"/>
      <c r="K29" s="1508" t="s">
        <v>1558</v>
      </c>
      <c r="L29" s="1509">
        <v>3953</v>
      </c>
      <c r="M29" s="1510">
        <v>10</v>
      </c>
      <c r="N29" s="1513">
        <f t="shared" si="1"/>
        <v>395.3</v>
      </c>
      <c r="O29" s="1826">
        <f t="shared" si="2"/>
        <v>32.94166666666667</v>
      </c>
      <c r="P29" s="461">
        <v>2</v>
      </c>
      <c r="Q29" s="461">
        <v>6</v>
      </c>
      <c r="R29" s="394">
        <f t="shared" si="3"/>
        <v>988.25</v>
      </c>
      <c r="S29" s="394">
        <f t="shared" si="0"/>
        <v>2964.75</v>
      </c>
    </row>
    <row r="30" spans="1:19" ht="15" x14ac:dyDescent="0.25">
      <c r="A30" s="389">
        <v>19</v>
      </c>
      <c r="B30" s="458">
        <v>41547</v>
      </c>
      <c r="C30" s="390">
        <v>5</v>
      </c>
      <c r="D30" s="390">
        <v>61</v>
      </c>
      <c r="E30" s="390">
        <v>614</v>
      </c>
      <c r="F30" s="390"/>
      <c r="G30" s="390">
        <v>1</v>
      </c>
      <c r="H30" s="1507" t="s">
        <v>296</v>
      </c>
      <c r="I30" s="1508"/>
      <c r="J30" s="1508"/>
      <c r="K30" s="1508" t="s">
        <v>1558</v>
      </c>
      <c r="L30" s="1509">
        <v>1740</v>
      </c>
      <c r="M30" s="1510">
        <v>10</v>
      </c>
      <c r="N30" s="1525">
        <f t="shared" si="1"/>
        <v>174</v>
      </c>
      <c r="O30" s="1827">
        <f t="shared" si="2"/>
        <v>14.5</v>
      </c>
      <c r="P30" s="782">
        <v>3</v>
      </c>
      <c r="Q30" s="782">
        <v>7</v>
      </c>
      <c r="R30" s="781">
        <f t="shared" si="3"/>
        <v>623.5</v>
      </c>
      <c r="S30" s="464">
        <f t="shared" si="0"/>
        <v>1116.5</v>
      </c>
    </row>
    <row r="31" spans="1:19" ht="15" x14ac:dyDescent="0.25">
      <c r="A31" s="389">
        <v>20</v>
      </c>
      <c r="B31" s="463">
        <v>42197</v>
      </c>
      <c r="C31" s="452">
        <v>5</v>
      </c>
      <c r="D31" s="453">
        <v>61</v>
      </c>
      <c r="E31" s="453">
        <v>614</v>
      </c>
      <c r="F31" s="452"/>
      <c r="G31" s="453">
        <v>1</v>
      </c>
      <c r="H31" s="1507" t="s">
        <v>1157</v>
      </c>
      <c r="I31" s="1508"/>
      <c r="J31" s="1508" t="s">
        <v>26</v>
      </c>
      <c r="K31" s="1508" t="s">
        <v>1559</v>
      </c>
      <c r="L31" s="1509">
        <v>2906</v>
      </c>
      <c r="M31" s="1510">
        <v>3</v>
      </c>
      <c r="N31" s="1513">
        <f t="shared" si="1"/>
        <v>968.66666666666663</v>
      </c>
      <c r="O31" s="1826">
        <f t="shared" si="2"/>
        <v>80.722222222222214</v>
      </c>
      <c r="P31" s="461">
        <v>1</v>
      </c>
      <c r="Q31" s="461">
        <v>9</v>
      </c>
      <c r="R31" s="394">
        <f t="shared" si="3"/>
        <v>1695.1666666666665</v>
      </c>
      <c r="S31" s="394">
        <f t="shared" si="0"/>
        <v>1210.8333333333335</v>
      </c>
    </row>
    <row r="32" spans="1:19" ht="27" customHeight="1" x14ac:dyDescent="0.25">
      <c r="A32" s="389">
        <v>21</v>
      </c>
      <c r="B32" s="463">
        <v>42226</v>
      </c>
      <c r="C32" s="452">
        <v>5</v>
      </c>
      <c r="D32" s="453">
        <v>61</v>
      </c>
      <c r="E32" s="453" t="s">
        <v>1108</v>
      </c>
      <c r="F32" s="452"/>
      <c r="G32" s="453">
        <v>1</v>
      </c>
      <c r="H32" s="1507" t="s">
        <v>1172</v>
      </c>
      <c r="I32" s="1508"/>
      <c r="J32" s="1508" t="s">
        <v>240</v>
      </c>
      <c r="K32" s="1508" t="s">
        <v>1559</v>
      </c>
      <c r="L32" s="1509">
        <v>26500</v>
      </c>
      <c r="M32" s="1510">
        <v>5</v>
      </c>
      <c r="N32" s="1513">
        <f t="shared" si="1"/>
        <v>5300</v>
      </c>
      <c r="O32" s="1826">
        <f t="shared" si="2"/>
        <v>441.66666666666669</v>
      </c>
      <c r="P32" s="461">
        <v>1</v>
      </c>
      <c r="Q32" s="461">
        <v>7</v>
      </c>
      <c r="R32" s="394">
        <f t="shared" si="3"/>
        <v>8391.6666666666679</v>
      </c>
      <c r="S32" s="394">
        <f t="shared" si="0"/>
        <v>18108.333333333332</v>
      </c>
    </row>
    <row r="33" spans="1:19" ht="15" x14ac:dyDescent="0.25">
      <c r="A33" s="389">
        <v>23</v>
      </c>
      <c r="B33" s="463">
        <v>42205</v>
      </c>
      <c r="C33" s="452">
        <v>5</v>
      </c>
      <c r="D33" s="453">
        <v>61</v>
      </c>
      <c r="E33" s="453" t="s">
        <v>1108</v>
      </c>
      <c r="F33" s="452"/>
      <c r="G33" s="453">
        <v>2</v>
      </c>
      <c r="H33" s="1507" t="s">
        <v>1173</v>
      </c>
      <c r="I33" s="1508"/>
      <c r="J33" s="1508"/>
      <c r="K33" s="1508" t="s">
        <v>1559</v>
      </c>
      <c r="L33" s="1509">
        <v>8300.1200000000008</v>
      </c>
      <c r="M33" s="1510">
        <v>3</v>
      </c>
      <c r="N33" s="1513">
        <f t="shared" si="1"/>
        <v>2766.7066666666669</v>
      </c>
      <c r="O33" s="1826">
        <f t="shared" si="2"/>
        <v>230.5588888888889</v>
      </c>
      <c r="P33" s="461">
        <v>1</v>
      </c>
      <c r="Q33" s="461">
        <v>9</v>
      </c>
      <c r="R33" s="394">
        <f t="shared" si="3"/>
        <v>4841.7366666666676</v>
      </c>
      <c r="S33" s="394">
        <f t="shared" si="0"/>
        <v>3458.3833333333332</v>
      </c>
    </row>
    <row r="34" spans="1:19" ht="15.75" customHeight="1" x14ac:dyDescent="0.25">
      <c r="A34" s="389">
        <v>24</v>
      </c>
      <c r="B34" s="463">
        <v>42075</v>
      </c>
      <c r="C34" s="452">
        <v>5</v>
      </c>
      <c r="D34" s="453">
        <v>61</v>
      </c>
      <c r="E34" s="452" t="s">
        <v>1106</v>
      </c>
      <c r="F34" s="783"/>
      <c r="G34" s="453">
        <v>1</v>
      </c>
      <c r="H34" s="1285" t="s">
        <v>27</v>
      </c>
      <c r="I34" s="1508"/>
      <c r="J34" s="1508" t="s">
        <v>134</v>
      </c>
      <c r="K34" s="1522" t="s">
        <v>1560</v>
      </c>
      <c r="L34" s="1523">
        <v>9536</v>
      </c>
      <c r="M34" s="1524">
        <v>3</v>
      </c>
      <c r="N34" s="1513">
        <f t="shared" si="1"/>
        <v>3178.6666666666665</v>
      </c>
      <c r="O34" s="1826">
        <f t="shared" si="2"/>
        <v>264.88888888888886</v>
      </c>
      <c r="P34" s="461">
        <v>2</v>
      </c>
      <c r="Q34" s="461">
        <v>1</v>
      </c>
      <c r="R34" s="394">
        <f t="shared" si="3"/>
        <v>6622.2222222222217</v>
      </c>
      <c r="S34" s="394">
        <f t="shared" si="0"/>
        <v>2913.7777777777783</v>
      </c>
    </row>
    <row r="35" spans="1:19" ht="16.5" customHeight="1" x14ac:dyDescent="0.25">
      <c r="A35" s="389">
        <v>25</v>
      </c>
      <c r="B35" s="462">
        <v>40095</v>
      </c>
      <c r="C35" s="452">
        <v>5</v>
      </c>
      <c r="D35" s="453">
        <v>61</v>
      </c>
      <c r="E35" s="453">
        <v>617</v>
      </c>
      <c r="F35" s="466"/>
      <c r="G35" s="453">
        <v>1</v>
      </c>
      <c r="H35" s="1285" t="s">
        <v>912</v>
      </c>
      <c r="I35" s="1508"/>
      <c r="J35" s="1508" t="s">
        <v>118</v>
      </c>
      <c r="K35" s="1522" t="s">
        <v>1560</v>
      </c>
      <c r="L35" s="1523">
        <v>12390</v>
      </c>
      <c r="M35" s="1524">
        <v>3</v>
      </c>
      <c r="N35" s="1511">
        <v>0</v>
      </c>
      <c r="O35" s="1511">
        <f t="shared" si="2"/>
        <v>0</v>
      </c>
      <c r="P35" s="465">
        <v>3</v>
      </c>
      <c r="Q35" s="465"/>
      <c r="R35" s="464">
        <v>12390</v>
      </c>
      <c r="S35" s="464">
        <f t="shared" si="0"/>
        <v>0</v>
      </c>
    </row>
    <row r="36" spans="1:19" ht="16.5" customHeight="1" x14ac:dyDescent="0.25">
      <c r="A36" s="389">
        <v>26</v>
      </c>
      <c r="B36" s="458">
        <v>41099</v>
      </c>
      <c r="C36" s="452">
        <v>5</v>
      </c>
      <c r="D36" s="453">
        <v>61</v>
      </c>
      <c r="E36" s="453">
        <v>614</v>
      </c>
      <c r="F36" s="453"/>
      <c r="G36" s="453">
        <v>1</v>
      </c>
      <c r="H36" s="1507" t="s">
        <v>31</v>
      </c>
      <c r="I36" s="1508"/>
      <c r="J36" s="1508"/>
      <c r="K36" s="1522" t="s">
        <v>1560</v>
      </c>
      <c r="L36" s="1509">
        <v>5581.4</v>
      </c>
      <c r="M36" s="1510">
        <v>3</v>
      </c>
      <c r="N36" s="1511">
        <v>0</v>
      </c>
      <c r="O36" s="1511">
        <f t="shared" si="2"/>
        <v>0</v>
      </c>
      <c r="P36" s="944">
        <v>3</v>
      </c>
      <c r="Q36" s="465"/>
      <c r="R36" s="464">
        <v>5581.4</v>
      </c>
      <c r="S36" s="464">
        <f t="shared" si="0"/>
        <v>0</v>
      </c>
    </row>
    <row r="37" spans="1:19" ht="17.25" customHeight="1" x14ac:dyDescent="0.25">
      <c r="A37" s="389">
        <v>28</v>
      </c>
      <c r="B37" s="462">
        <v>39519</v>
      </c>
      <c r="C37" s="452">
        <v>5</v>
      </c>
      <c r="D37" s="453">
        <v>61</v>
      </c>
      <c r="E37" s="453">
        <v>614</v>
      </c>
      <c r="F37" s="453"/>
      <c r="G37" s="453">
        <v>1</v>
      </c>
      <c r="H37" s="1285" t="s">
        <v>792</v>
      </c>
      <c r="I37" s="1508" t="s">
        <v>793</v>
      </c>
      <c r="J37" s="1508" t="s">
        <v>826</v>
      </c>
      <c r="K37" s="1522" t="s">
        <v>1560</v>
      </c>
      <c r="L37" s="1519">
        <v>5323.43</v>
      </c>
      <c r="M37" s="1510">
        <v>3</v>
      </c>
      <c r="N37" s="1511">
        <v>0</v>
      </c>
      <c r="O37" s="1511">
        <f t="shared" si="2"/>
        <v>0</v>
      </c>
      <c r="P37" s="465">
        <v>3</v>
      </c>
      <c r="Q37" s="465"/>
      <c r="R37" s="464">
        <v>5323.43</v>
      </c>
      <c r="S37" s="464">
        <f t="shared" si="0"/>
        <v>0</v>
      </c>
    </row>
    <row r="38" spans="1:19" ht="15" customHeight="1" x14ac:dyDescent="0.25">
      <c r="A38" s="389">
        <v>29</v>
      </c>
      <c r="B38" s="462">
        <v>41715</v>
      </c>
      <c r="C38" s="452">
        <v>5</v>
      </c>
      <c r="D38" s="453">
        <v>61</v>
      </c>
      <c r="E38" s="453" t="s">
        <v>1106</v>
      </c>
      <c r="F38" s="453"/>
      <c r="G38" s="453">
        <v>1</v>
      </c>
      <c r="H38" s="1507" t="s">
        <v>39</v>
      </c>
      <c r="I38" s="1508"/>
      <c r="J38" s="1508"/>
      <c r="K38" s="1522" t="s">
        <v>1560</v>
      </c>
      <c r="L38" s="1509">
        <v>1740</v>
      </c>
      <c r="M38" s="1510">
        <v>10</v>
      </c>
      <c r="N38" s="1525">
        <f>IF(M38=0,"N/A",+L38/M38)</f>
        <v>174</v>
      </c>
      <c r="O38" s="1827">
        <f t="shared" si="2"/>
        <v>14.5</v>
      </c>
      <c r="P38" s="782">
        <v>3</v>
      </c>
      <c r="Q38" s="782">
        <v>1</v>
      </c>
      <c r="R38" s="781">
        <f>IF(M38=0,"N/A",+N38*P38+O38*Q38)</f>
        <v>536.5</v>
      </c>
      <c r="S38" s="781">
        <f t="shared" si="0"/>
        <v>1203.5</v>
      </c>
    </row>
    <row r="39" spans="1:19" ht="17.25" customHeight="1" x14ac:dyDescent="0.25">
      <c r="A39" s="389">
        <v>30</v>
      </c>
      <c r="B39" s="462">
        <v>36889</v>
      </c>
      <c r="C39" s="452">
        <v>5</v>
      </c>
      <c r="D39" s="453">
        <v>61</v>
      </c>
      <c r="E39" s="453">
        <v>616</v>
      </c>
      <c r="F39" s="453"/>
      <c r="G39" s="453">
        <v>1</v>
      </c>
      <c r="H39" s="1507" t="s">
        <v>88</v>
      </c>
      <c r="I39" s="1508"/>
      <c r="J39" s="1508"/>
      <c r="K39" s="1522" t="s">
        <v>1560</v>
      </c>
      <c r="L39" s="1509">
        <v>9164</v>
      </c>
      <c r="M39" s="1510">
        <v>3</v>
      </c>
      <c r="N39" s="1511">
        <v>0</v>
      </c>
      <c r="O39" s="1511"/>
      <c r="P39" s="465">
        <v>3</v>
      </c>
      <c r="Q39" s="465"/>
      <c r="R39" s="464">
        <v>9164</v>
      </c>
      <c r="S39" s="464">
        <f t="shared" si="0"/>
        <v>0</v>
      </c>
    </row>
    <row r="40" spans="1:19" ht="20.25" customHeight="1" x14ac:dyDescent="0.25">
      <c r="A40" s="389">
        <v>31</v>
      </c>
      <c r="B40" s="462">
        <v>40261</v>
      </c>
      <c r="C40" s="452">
        <v>5</v>
      </c>
      <c r="D40" s="453">
        <v>61</v>
      </c>
      <c r="E40" s="453">
        <v>617</v>
      </c>
      <c r="F40" s="388"/>
      <c r="G40" s="453">
        <v>1</v>
      </c>
      <c r="H40" s="1507" t="s">
        <v>30</v>
      </c>
      <c r="I40" s="1508"/>
      <c r="J40" s="1508" t="s">
        <v>134</v>
      </c>
      <c r="K40" s="1522" t="s">
        <v>1560</v>
      </c>
      <c r="L40" s="1509">
        <v>2635</v>
      </c>
      <c r="M40" s="1510">
        <v>3</v>
      </c>
      <c r="N40" s="1511">
        <v>0</v>
      </c>
      <c r="O40" s="1511"/>
      <c r="P40" s="465">
        <v>3</v>
      </c>
      <c r="Q40" s="465"/>
      <c r="R40" s="464">
        <v>2635</v>
      </c>
      <c r="S40" s="464">
        <f t="shared" si="0"/>
        <v>0</v>
      </c>
    </row>
    <row r="41" spans="1:19" ht="18" customHeight="1" x14ac:dyDescent="0.25">
      <c r="A41" s="389">
        <v>32</v>
      </c>
      <c r="B41" s="462">
        <v>36889</v>
      </c>
      <c r="C41" s="452">
        <v>5</v>
      </c>
      <c r="D41" s="453">
        <v>61</v>
      </c>
      <c r="E41" s="453">
        <v>617</v>
      </c>
      <c r="F41" s="453"/>
      <c r="G41" s="453">
        <v>1</v>
      </c>
      <c r="H41" s="1507" t="s">
        <v>37</v>
      </c>
      <c r="I41" s="1508" t="s">
        <v>986</v>
      </c>
      <c r="J41" s="1508" t="s">
        <v>129</v>
      </c>
      <c r="K41" s="1522" t="s">
        <v>1560</v>
      </c>
      <c r="L41" s="1509">
        <v>8000</v>
      </c>
      <c r="M41" s="1510">
        <v>3</v>
      </c>
      <c r="N41" s="1511">
        <v>0</v>
      </c>
      <c r="O41" s="1511">
        <f t="shared" ref="O41:O49" si="4">IF(M41=0,"N/A",+N41/12)</f>
        <v>0</v>
      </c>
      <c r="P41" s="465">
        <v>3</v>
      </c>
      <c r="Q41" s="465"/>
      <c r="R41" s="464">
        <v>8000</v>
      </c>
      <c r="S41" s="464">
        <f t="shared" si="0"/>
        <v>0</v>
      </c>
    </row>
    <row r="42" spans="1:19" ht="19.5" customHeight="1" x14ac:dyDescent="0.25">
      <c r="A42" s="389">
        <v>33</v>
      </c>
      <c r="B42" s="462">
        <v>39539</v>
      </c>
      <c r="C42" s="452">
        <v>5</v>
      </c>
      <c r="D42" s="453">
        <v>61</v>
      </c>
      <c r="E42" s="453">
        <v>617</v>
      </c>
      <c r="F42" s="453"/>
      <c r="G42" s="453">
        <v>1</v>
      </c>
      <c r="H42" s="1507" t="s">
        <v>827</v>
      </c>
      <c r="I42" s="1508"/>
      <c r="J42" s="1508" t="s">
        <v>189</v>
      </c>
      <c r="K42" s="1522" t="s">
        <v>1560</v>
      </c>
      <c r="L42" s="1509">
        <v>13168.32</v>
      </c>
      <c r="M42" s="1510">
        <v>10</v>
      </c>
      <c r="N42" s="1525">
        <f>IF(M42=0,"N/A",+L42/M42)</f>
        <v>1316.8319999999999</v>
      </c>
      <c r="O42" s="1827">
        <f t="shared" si="4"/>
        <v>109.73599999999999</v>
      </c>
      <c r="P42" s="782">
        <v>9</v>
      </c>
      <c r="Q42" s="782"/>
      <c r="R42" s="781">
        <f>IF(M42=0,"N/A",+N42*P42+O42*Q42)</f>
        <v>11851.487999999999</v>
      </c>
      <c r="S42" s="781">
        <f t="shared" si="0"/>
        <v>1316.8320000000003</v>
      </c>
    </row>
    <row r="43" spans="1:19" ht="19.5" customHeight="1" x14ac:dyDescent="0.25">
      <c r="A43" s="389">
        <v>36</v>
      </c>
      <c r="B43" s="462">
        <v>40576</v>
      </c>
      <c r="C43" s="452">
        <v>5</v>
      </c>
      <c r="D43" s="453">
        <v>61</v>
      </c>
      <c r="E43" s="453">
        <v>614</v>
      </c>
      <c r="F43" s="453"/>
      <c r="G43" s="453">
        <v>1</v>
      </c>
      <c r="H43" s="1507" t="s">
        <v>932</v>
      </c>
      <c r="I43" s="1508"/>
      <c r="J43" s="1508"/>
      <c r="K43" s="1508" t="s">
        <v>1561</v>
      </c>
      <c r="L43" s="1509">
        <v>6324.99</v>
      </c>
      <c r="M43" s="1510">
        <v>10</v>
      </c>
      <c r="N43" s="1525">
        <f>IF(M43=0,"N/A",+L43/M43)</f>
        <v>632.49900000000002</v>
      </c>
      <c r="O43" s="1827">
        <f t="shared" si="4"/>
        <v>52.70825</v>
      </c>
      <c r="P43" s="782">
        <v>6</v>
      </c>
      <c r="Q43" s="782">
        <v>2</v>
      </c>
      <c r="R43" s="781">
        <f>IF(M43=0,"N/A",+N43*P43+O43*Q43)</f>
        <v>3900.4105</v>
      </c>
      <c r="S43" s="781">
        <f t="shared" si="0"/>
        <v>2424.5794999999998</v>
      </c>
    </row>
    <row r="44" spans="1:19" ht="18" customHeight="1" x14ac:dyDescent="0.25">
      <c r="A44" s="389">
        <v>37</v>
      </c>
      <c r="B44" s="462">
        <v>40792</v>
      </c>
      <c r="C44" s="452">
        <v>5</v>
      </c>
      <c r="D44" s="453">
        <v>61</v>
      </c>
      <c r="E44" s="453">
        <v>614</v>
      </c>
      <c r="F44" s="453"/>
      <c r="G44" s="453">
        <v>1</v>
      </c>
      <c r="H44" s="1507" t="s">
        <v>30</v>
      </c>
      <c r="I44" s="1508"/>
      <c r="J44" s="1508" t="s">
        <v>412</v>
      </c>
      <c r="K44" s="1508" t="s">
        <v>1561</v>
      </c>
      <c r="L44" s="1509">
        <v>1895</v>
      </c>
      <c r="M44" s="1510">
        <v>10</v>
      </c>
      <c r="N44" s="1525">
        <f>IF(M44=0,"N/A",+L44/M44)</f>
        <v>189.5</v>
      </c>
      <c r="O44" s="1827">
        <f t="shared" si="4"/>
        <v>15.791666666666666</v>
      </c>
      <c r="P44" s="782">
        <v>5</v>
      </c>
      <c r="Q44" s="782">
        <v>7</v>
      </c>
      <c r="R44" s="781">
        <f>IF(M44=0,"N/A",+N44*P44+O44*Q44)</f>
        <v>1058.0416666666667</v>
      </c>
      <c r="S44" s="781">
        <f t="shared" si="0"/>
        <v>836.95833333333326</v>
      </c>
    </row>
    <row r="45" spans="1:19" ht="17.25" customHeight="1" x14ac:dyDescent="0.3">
      <c r="A45" s="389">
        <v>38</v>
      </c>
      <c r="B45" s="201">
        <v>40743</v>
      </c>
      <c r="C45" s="452">
        <v>5</v>
      </c>
      <c r="D45" s="108">
        <v>61</v>
      </c>
      <c r="E45" s="108">
        <v>614</v>
      </c>
      <c r="F45" s="109"/>
      <c r="G45" s="108">
        <v>1</v>
      </c>
      <c r="H45" s="1526" t="s">
        <v>687</v>
      </c>
      <c r="I45" s="1508"/>
      <c r="J45" s="1508" t="s">
        <v>549</v>
      </c>
      <c r="K45" s="1508" t="s">
        <v>1561</v>
      </c>
      <c r="L45" s="1527">
        <v>12500</v>
      </c>
      <c r="M45" s="1510">
        <v>3</v>
      </c>
      <c r="N45" s="1511">
        <v>0</v>
      </c>
      <c r="O45" s="1511">
        <f t="shared" si="4"/>
        <v>0</v>
      </c>
      <c r="P45" s="465">
        <v>3</v>
      </c>
      <c r="Q45" s="465"/>
      <c r="R45" s="464">
        <v>12500</v>
      </c>
      <c r="S45" s="464">
        <f t="shared" si="0"/>
        <v>0</v>
      </c>
    </row>
    <row r="46" spans="1:19" ht="15.75" x14ac:dyDescent="0.3">
      <c r="A46" s="389">
        <v>39</v>
      </c>
      <c r="B46" s="124">
        <v>36889</v>
      </c>
      <c r="C46" s="452">
        <v>5</v>
      </c>
      <c r="D46" s="236">
        <v>61</v>
      </c>
      <c r="E46" s="236">
        <v>614</v>
      </c>
      <c r="F46" s="236"/>
      <c r="G46" s="236">
        <v>1</v>
      </c>
      <c r="H46" s="947" t="s">
        <v>88</v>
      </c>
      <c r="I46" s="1528"/>
      <c r="J46" s="1528" t="s">
        <v>289</v>
      </c>
      <c r="K46" s="1291" t="s">
        <v>1558</v>
      </c>
      <c r="L46" s="1529">
        <v>175</v>
      </c>
      <c r="M46" s="1510">
        <v>3</v>
      </c>
      <c r="N46" s="1511">
        <v>0</v>
      </c>
      <c r="O46" s="1511">
        <f t="shared" si="4"/>
        <v>0</v>
      </c>
      <c r="P46" s="465">
        <v>3</v>
      </c>
      <c r="Q46" s="465"/>
      <c r="R46" s="464">
        <v>175</v>
      </c>
      <c r="S46" s="464">
        <f t="shared" ref="S46:S62" si="5">IF(M46=0,"N/A",+L46-R46)</f>
        <v>0</v>
      </c>
    </row>
    <row r="47" spans="1:19" ht="15.75" x14ac:dyDescent="0.3">
      <c r="A47" s="389">
        <v>40</v>
      </c>
      <c r="B47" s="124">
        <v>36889</v>
      </c>
      <c r="C47" s="452">
        <v>5</v>
      </c>
      <c r="D47" s="236">
        <v>61</v>
      </c>
      <c r="E47" s="236">
        <v>614</v>
      </c>
      <c r="F47" s="236"/>
      <c r="G47" s="236">
        <v>2</v>
      </c>
      <c r="H47" s="947" t="s">
        <v>135</v>
      </c>
      <c r="I47" s="1291"/>
      <c r="J47" s="1291" t="s">
        <v>73</v>
      </c>
      <c r="K47" s="1291" t="s">
        <v>1558</v>
      </c>
      <c r="L47" s="1529">
        <v>450</v>
      </c>
      <c r="M47" s="1530">
        <v>3</v>
      </c>
      <c r="N47" s="1511">
        <v>0</v>
      </c>
      <c r="O47" s="1511">
        <f t="shared" si="4"/>
        <v>0</v>
      </c>
      <c r="P47" s="465">
        <v>3</v>
      </c>
      <c r="Q47" s="465"/>
      <c r="R47" s="464">
        <v>450</v>
      </c>
      <c r="S47" s="464">
        <f t="shared" si="5"/>
        <v>0</v>
      </c>
    </row>
    <row r="48" spans="1:19" ht="18" customHeight="1" x14ac:dyDescent="0.3">
      <c r="A48" s="389">
        <v>41</v>
      </c>
      <c r="B48" s="462">
        <v>38928</v>
      </c>
      <c r="C48" s="452">
        <v>5</v>
      </c>
      <c r="D48" s="453">
        <v>61</v>
      </c>
      <c r="E48" s="453">
        <v>617</v>
      </c>
      <c r="F48" s="453"/>
      <c r="G48" s="453">
        <v>1</v>
      </c>
      <c r="H48" s="1507" t="s">
        <v>185</v>
      </c>
      <c r="I48" s="1291" t="s">
        <v>1006</v>
      </c>
      <c r="J48" s="1291"/>
      <c r="K48" s="1508" t="s">
        <v>1561</v>
      </c>
      <c r="L48" s="1509">
        <v>8734</v>
      </c>
      <c r="M48" s="1521">
        <v>3</v>
      </c>
      <c r="N48" s="1511">
        <v>0</v>
      </c>
      <c r="O48" s="1511">
        <f t="shared" si="4"/>
        <v>0</v>
      </c>
      <c r="P48" s="465">
        <v>3</v>
      </c>
      <c r="Q48" s="465"/>
      <c r="R48" s="464">
        <v>8734</v>
      </c>
      <c r="S48" s="464">
        <f t="shared" si="5"/>
        <v>0</v>
      </c>
    </row>
    <row r="49" spans="1:26" ht="20.25" customHeight="1" x14ac:dyDescent="0.3">
      <c r="A49" s="389">
        <v>42</v>
      </c>
      <c r="B49" s="458">
        <v>40583</v>
      </c>
      <c r="C49" s="452">
        <v>5</v>
      </c>
      <c r="D49" s="453">
        <v>61</v>
      </c>
      <c r="E49" s="453">
        <v>617</v>
      </c>
      <c r="F49" s="453"/>
      <c r="G49" s="453">
        <v>1</v>
      </c>
      <c r="H49" s="1285" t="s">
        <v>177</v>
      </c>
      <c r="I49" s="1508"/>
      <c r="J49" s="1508"/>
      <c r="K49" s="1508" t="s">
        <v>1561</v>
      </c>
      <c r="L49" s="1509">
        <v>6500</v>
      </c>
      <c r="M49" s="1521">
        <v>3</v>
      </c>
      <c r="N49" s="1511">
        <v>0</v>
      </c>
      <c r="O49" s="1511">
        <f t="shared" si="4"/>
        <v>0</v>
      </c>
      <c r="P49" s="465">
        <v>3</v>
      </c>
      <c r="Q49" s="465"/>
      <c r="R49" s="464">
        <v>6500</v>
      </c>
      <c r="S49" s="464">
        <f t="shared" si="5"/>
        <v>0</v>
      </c>
    </row>
    <row r="50" spans="1:26" ht="18.75" customHeight="1" x14ac:dyDescent="0.3">
      <c r="A50" s="389">
        <v>43</v>
      </c>
      <c r="B50" s="241">
        <v>39163</v>
      </c>
      <c r="C50" s="452">
        <v>5</v>
      </c>
      <c r="D50" s="236">
        <v>61</v>
      </c>
      <c r="E50" s="290">
        <v>617</v>
      </c>
      <c r="F50" s="245"/>
      <c r="G50" s="245">
        <v>1</v>
      </c>
      <c r="H50" s="1531" t="s">
        <v>96</v>
      </c>
      <c r="I50" s="1508" t="s">
        <v>828</v>
      </c>
      <c r="J50" s="1508" t="s">
        <v>829</v>
      </c>
      <c r="K50" s="1508" t="s">
        <v>1561</v>
      </c>
      <c r="L50" s="1532">
        <v>3043.84</v>
      </c>
      <c r="M50" s="1510">
        <v>10</v>
      </c>
      <c r="N50" s="1823"/>
      <c r="O50" s="1823"/>
      <c r="P50" s="1824">
        <v>10</v>
      </c>
      <c r="Q50" s="1824"/>
      <c r="R50" s="1825">
        <v>3043.84</v>
      </c>
      <c r="S50" s="1825">
        <f t="shared" si="5"/>
        <v>0</v>
      </c>
    </row>
    <row r="51" spans="1:26" ht="17.25" customHeight="1" x14ac:dyDescent="0.3">
      <c r="A51" s="389">
        <v>44</v>
      </c>
      <c r="B51" s="462">
        <v>39120</v>
      </c>
      <c r="C51" s="452">
        <v>5</v>
      </c>
      <c r="D51" s="453">
        <v>61</v>
      </c>
      <c r="E51" s="453">
        <v>617</v>
      </c>
      <c r="F51" s="467"/>
      <c r="G51" s="453">
        <v>1</v>
      </c>
      <c r="H51" s="1507" t="s">
        <v>190</v>
      </c>
      <c r="I51" s="1289"/>
      <c r="J51" s="1290" t="s">
        <v>19</v>
      </c>
      <c r="K51" s="1508" t="s">
        <v>1561</v>
      </c>
      <c r="L51" s="1509">
        <v>1617.04</v>
      </c>
      <c r="M51" s="1510">
        <v>5</v>
      </c>
      <c r="N51" s="1511">
        <v>0</v>
      </c>
      <c r="O51" s="1511">
        <f t="shared" ref="O51:O61" si="6">IF(M51=0,"N/A",+N51/12)</f>
        <v>0</v>
      </c>
      <c r="P51" s="465">
        <v>5</v>
      </c>
      <c r="Q51" s="465"/>
      <c r="R51" s="464">
        <v>1617.04</v>
      </c>
      <c r="S51" s="464">
        <f t="shared" si="5"/>
        <v>0</v>
      </c>
    </row>
    <row r="52" spans="1:26" ht="15.75" x14ac:dyDescent="0.3">
      <c r="A52" s="389">
        <v>45</v>
      </c>
      <c r="B52" s="462">
        <v>40247</v>
      </c>
      <c r="C52" s="452">
        <v>5</v>
      </c>
      <c r="D52" s="453">
        <v>61</v>
      </c>
      <c r="E52" s="453">
        <v>617</v>
      </c>
      <c r="F52" s="388"/>
      <c r="G52" s="453">
        <v>1</v>
      </c>
      <c r="H52" s="1507" t="s">
        <v>25</v>
      </c>
      <c r="I52" s="1508"/>
      <c r="J52" s="1508" t="s">
        <v>19</v>
      </c>
      <c r="K52" s="1508" t="s">
        <v>217</v>
      </c>
      <c r="L52" s="1509">
        <v>8133.51</v>
      </c>
      <c r="M52" s="1530">
        <v>10</v>
      </c>
      <c r="N52" s="1533">
        <f>IF(M52=0,"N/A",+L52/M52)</f>
        <v>813.351</v>
      </c>
      <c r="O52" s="1829">
        <f t="shared" si="6"/>
        <v>67.779250000000005</v>
      </c>
      <c r="P52" s="233">
        <v>7</v>
      </c>
      <c r="Q52" s="233">
        <v>1</v>
      </c>
      <c r="R52" s="103">
        <f>IF(M52=0,"N/A",+N52*P52+O52*Q52)</f>
        <v>5761.2362499999999</v>
      </c>
      <c r="S52" s="103">
        <f t="shared" si="5"/>
        <v>2372.2737500000003</v>
      </c>
    </row>
    <row r="53" spans="1:26" ht="15.75" x14ac:dyDescent="0.3">
      <c r="A53" s="389">
        <v>46</v>
      </c>
      <c r="B53" s="462">
        <v>37012</v>
      </c>
      <c r="C53" s="452">
        <v>5</v>
      </c>
      <c r="D53" s="453">
        <v>61</v>
      </c>
      <c r="E53" s="453">
        <v>617</v>
      </c>
      <c r="F53" s="453"/>
      <c r="G53" s="453">
        <v>2</v>
      </c>
      <c r="H53" s="1507" t="s">
        <v>25</v>
      </c>
      <c r="I53" s="1512"/>
      <c r="J53" s="1508" t="s">
        <v>523</v>
      </c>
      <c r="K53" s="1508" t="s">
        <v>217</v>
      </c>
      <c r="L53" s="1509">
        <v>3248</v>
      </c>
      <c r="M53" s="1510">
        <v>10</v>
      </c>
      <c r="N53" s="1511">
        <v>0</v>
      </c>
      <c r="O53" s="1511">
        <f>IF(M53=0,"N/A",+N53/12)</f>
        <v>0</v>
      </c>
      <c r="P53" s="465">
        <v>10</v>
      </c>
      <c r="Q53" s="465"/>
      <c r="R53" s="464">
        <v>3248</v>
      </c>
      <c r="S53" s="464">
        <f t="shared" si="5"/>
        <v>0</v>
      </c>
      <c r="T53" s="350"/>
      <c r="U53" s="350"/>
      <c r="V53" s="350"/>
      <c r="W53" s="615"/>
      <c r="X53" s="615"/>
      <c r="Y53" s="350"/>
      <c r="Z53" s="350"/>
    </row>
    <row r="54" spans="1:26" ht="15" x14ac:dyDescent="0.25">
      <c r="A54" s="389">
        <v>47</v>
      </c>
      <c r="B54" s="462">
        <v>38390</v>
      </c>
      <c r="C54" s="452">
        <v>5</v>
      </c>
      <c r="D54" s="453">
        <v>61</v>
      </c>
      <c r="E54" s="453">
        <v>617</v>
      </c>
      <c r="F54" s="453"/>
      <c r="G54" s="453">
        <v>1</v>
      </c>
      <c r="H54" s="1507" t="s">
        <v>25</v>
      </c>
      <c r="I54" s="1508"/>
      <c r="J54" s="1508" t="s">
        <v>19</v>
      </c>
      <c r="K54" s="1508" t="s">
        <v>217</v>
      </c>
      <c r="L54" s="1509">
        <v>1617.04</v>
      </c>
      <c r="M54" s="1510">
        <v>10</v>
      </c>
      <c r="N54" s="1511">
        <v>0</v>
      </c>
      <c r="O54" s="1511">
        <f t="shared" si="6"/>
        <v>0</v>
      </c>
      <c r="P54" s="465">
        <v>10</v>
      </c>
      <c r="Q54" s="465"/>
      <c r="R54" s="464">
        <v>1617.04</v>
      </c>
      <c r="S54" s="464">
        <f t="shared" si="5"/>
        <v>0</v>
      </c>
    </row>
    <row r="55" spans="1:26" ht="15" x14ac:dyDescent="0.25">
      <c r="A55" s="389">
        <v>48</v>
      </c>
      <c r="B55" s="462">
        <v>37012</v>
      </c>
      <c r="C55" s="452">
        <v>5</v>
      </c>
      <c r="D55" s="453">
        <v>61</v>
      </c>
      <c r="E55" s="453">
        <v>617</v>
      </c>
      <c r="F55" s="453"/>
      <c r="G55" s="453">
        <v>2</v>
      </c>
      <c r="H55" s="1507" t="s">
        <v>25</v>
      </c>
      <c r="I55" s="1508"/>
      <c r="J55" s="1508" t="s">
        <v>26</v>
      </c>
      <c r="K55" s="1508" t="s">
        <v>217</v>
      </c>
      <c r="L55" s="1509">
        <v>8133.51</v>
      </c>
      <c r="M55" s="1510">
        <v>10</v>
      </c>
      <c r="N55" s="1511">
        <v>0</v>
      </c>
      <c r="O55" s="1511">
        <f t="shared" si="6"/>
        <v>0</v>
      </c>
      <c r="P55" s="465">
        <v>10</v>
      </c>
      <c r="Q55" s="465"/>
      <c r="R55" s="464">
        <v>8133.51</v>
      </c>
      <c r="S55" s="464">
        <f t="shared" si="5"/>
        <v>0</v>
      </c>
    </row>
    <row r="56" spans="1:26" ht="15" x14ac:dyDescent="0.25">
      <c r="A56" s="389">
        <v>49</v>
      </c>
      <c r="B56" s="458">
        <v>37012</v>
      </c>
      <c r="C56" s="452">
        <v>5</v>
      </c>
      <c r="D56" s="453">
        <v>61</v>
      </c>
      <c r="E56" s="453">
        <v>617</v>
      </c>
      <c r="F56" s="390"/>
      <c r="G56" s="390">
        <v>2</v>
      </c>
      <c r="H56" s="1534" t="s">
        <v>25</v>
      </c>
      <c r="I56" s="1508"/>
      <c r="J56" s="1508"/>
      <c r="K56" s="1508" t="s">
        <v>217</v>
      </c>
      <c r="L56" s="1509">
        <v>3248</v>
      </c>
      <c r="M56" s="1510">
        <v>10</v>
      </c>
      <c r="N56" s="1511">
        <v>0</v>
      </c>
      <c r="O56" s="1511">
        <f t="shared" si="6"/>
        <v>0</v>
      </c>
      <c r="P56" s="465">
        <v>10</v>
      </c>
      <c r="Q56" s="465"/>
      <c r="R56" s="464">
        <v>3248</v>
      </c>
      <c r="S56" s="464">
        <f t="shared" si="5"/>
        <v>0</v>
      </c>
    </row>
    <row r="57" spans="1:26" ht="15" x14ac:dyDescent="0.25">
      <c r="A57" s="389">
        <v>50</v>
      </c>
      <c r="B57" s="458">
        <v>38390</v>
      </c>
      <c r="C57" s="452">
        <v>5</v>
      </c>
      <c r="D57" s="453">
        <v>61</v>
      </c>
      <c r="E57" s="453">
        <v>617</v>
      </c>
      <c r="F57" s="390"/>
      <c r="G57" s="390">
        <v>1</v>
      </c>
      <c r="H57" s="1534" t="s">
        <v>25</v>
      </c>
      <c r="I57" s="1508"/>
      <c r="J57" s="1508" t="s">
        <v>26</v>
      </c>
      <c r="K57" s="1508" t="s">
        <v>217</v>
      </c>
      <c r="L57" s="1509">
        <v>6049.11</v>
      </c>
      <c r="M57" s="1510">
        <v>10</v>
      </c>
      <c r="N57" s="1511">
        <v>0</v>
      </c>
      <c r="O57" s="1511">
        <f t="shared" si="6"/>
        <v>0</v>
      </c>
      <c r="P57" s="465">
        <v>10</v>
      </c>
      <c r="Q57" s="465"/>
      <c r="R57" s="464">
        <v>6049.11</v>
      </c>
      <c r="S57" s="464">
        <f t="shared" si="5"/>
        <v>0</v>
      </c>
    </row>
    <row r="58" spans="1:26" ht="15" x14ac:dyDescent="0.25">
      <c r="A58" s="389">
        <v>51</v>
      </c>
      <c r="B58" s="458">
        <v>37012</v>
      </c>
      <c r="C58" s="452">
        <v>5</v>
      </c>
      <c r="D58" s="453">
        <v>61</v>
      </c>
      <c r="E58" s="453">
        <v>617</v>
      </c>
      <c r="F58" s="390"/>
      <c r="G58" s="390">
        <v>2</v>
      </c>
      <c r="H58" s="1534" t="s">
        <v>25</v>
      </c>
      <c r="I58" s="1508"/>
      <c r="J58" s="1508"/>
      <c r="K58" s="1508" t="s">
        <v>217</v>
      </c>
      <c r="L58" s="1509">
        <v>3248</v>
      </c>
      <c r="M58" s="1535">
        <v>10</v>
      </c>
      <c r="N58" s="1511">
        <v>0</v>
      </c>
      <c r="O58" s="1511">
        <f t="shared" si="6"/>
        <v>0</v>
      </c>
      <c r="P58" s="465">
        <v>10</v>
      </c>
      <c r="Q58" s="465"/>
      <c r="R58" s="464">
        <v>3248</v>
      </c>
      <c r="S58" s="464">
        <f t="shared" si="5"/>
        <v>0</v>
      </c>
    </row>
    <row r="59" spans="1:26" ht="18" customHeight="1" x14ac:dyDescent="0.25">
      <c r="A59" s="389">
        <v>52</v>
      </c>
      <c r="B59" s="458">
        <v>42573</v>
      </c>
      <c r="C59" s="452">
        <v>5</v>
      </c>
      <c r="D59" s="453">
        <v>61</v>
      </c>
      <c r="E59" s="453">
        <v>617</v>
      </c>
      <c r="F59" s="390"/>
      <c r="G59" s="390">
        <v>1</v>
      </c>
      <c r="H59" s="1507" t="s">
        <v>1435</v>
      </c>
      <c r="I59" s="1508" t="s">
        <v>1436</v>
      </c>
      <c r="J59" s="1508" t="s">
        <v>1437</v>
      </c>
      <c r="K59" s="1508" t="s">
        <v>1562</v>
      </c>
      <c r="L59" s="1509">
        <v>22715</v>
      </c>
      <c r="M59" s="1510">
        <v>5</v>
      </c>
      <c r="N59" s="1513">
        <f>IF(M59=0,"N/A",+L59/M59)</f>
        <v>4543</v>
      </c>
      <c r="O59" s="1826">
        <f t="shared" si="6"/>
        <v>378.58333333333331</v>
      </c>
      <c r="P59" s="461"/>
      <c r="Q59" s="461">
        <v>9</v>
      </c>
      <c r="R59" s="394">
        <f>IF(M59=0,"N/A",+N59*P59+O59*Q59)</f>
        <v>3407.25</v>
      </c>
      <c r="S59" s="394">
        <f t="shared" si="5"/>
        <v>19307.75</v>
      </c>
    </row>
    <row r="60" spans="1:26" ht="17.25" customHeight="1" x14ac:dyDescent="0.25">
      <c r="A60" s="389">
        <v>53</v>
      </c>
      <c r="B60" s="458">
        <v>42517</v>
      </c>
      <c r="C60" s="452">
        <v>5</v>
      </c>
      <c r="D60" s="453">
        <v>61</v>
      </c>
      <c r="E60" s="453">
        <v>517</v>
      </c>
      <c r="F60" s="390"/>
      <c r="G60" s="390">
        <v>1</v>
      </c>
      <c r="H60" s="1507" t="s">
        <v>1438</v>
      </c>
      <c r="I60" s="1508" t="s">
        <v>1439</v>
      </c>
      <c r="J60" s="1508"/>
      <c r="K60" s="1508"/>
      <c r="L60" s="1509">
        <v>4574.62</v>
      </c>
      <c r="M60" s="1510">
        <v>10</v>
      </c>
      <c r="N60" s="1513">
        <f>IF(M60=0,"N/A",+L60/M60)</f>
        <v>457.46199999999999</v>
      </c>
      <c r="O60" s="1826">
        <f t="shared" si="6"/>
        <v>38.121833333333335</v>
      </c>
      <c r="P60" s="461"/>
      <c r="Q60" s="461">
        <v>11</v>
      </c>
      <c r="R60" s="394">
        <f>IF(M60=0,"N/A",+N60*P60+O60*Q60)</f>
        <v>419.34016666666668</v>
      </c>
      <c r="S60" s="394">
        <f t="shared" si="5"/>
        <v>4155.279833333333</v>
      </c>
    </row>
    <row r="61" spans="1:26" ht="17.25" customHeight="1" x14ac:dyDescent="0.25">
      <c r="A61" s="389"/>
      <c r="B61" s="458">
        <v>42517</v>
      </c>
      <c r="C61" s="452">
        <v>5</v>
      </c>
      <c r="D61" s="453">
        <v>61</v>
      </c>
      <c r="E61" s="453">
        <v>617</v>
      </c>
      <c r="F61" s="390"/>
      <c r="G61" s="390">
        <v>2</v>
      </c>
      <c r="H61" s="1507" t="s">
        <v>1440</v>
      </c>
      <c r="I61" s="1508" t="s">
        <v>1441</v>
      </c>
      <c r="J61" s="1508" t="s">
        <v>1442</v>
      </c>
      <c r="K61" s="1508"/>
      <c r="L61" s="1509">
        <v>15599.98</v>
      </c>
      <c r="M61" s="1510">
        <v>10</v>
      </c>
      <c r="N61" s="1513">
        <f>IF(M61=0,"N/A",+L61/M61)</f>
        <v>1559.998</v>
      </c>
      <c r="O61" s="1826">
        <f t="shared" si="6"/>
        <v>129.99983333333333</v>
      </c>
      <c r="P61" s="461"/>
      <c r="Q61" s="461">
        <v>11</v>
      </c>
      <c r="R61" s="394">
        <f>IF(M61=0,"N/A",+N61*P61+O61*Q61)</f>
        <v>1429.9981666666665</v>
      </c>
      <c r="S61" s="394">
        <f t="shared" si="5"/>
        <v>14169.981833333333</v>
      </c>
    </row>
    <row r="62" spans="1:26" ht="16.5" customHeight="1" x14ac:dyDescent="0.25">
      <c r="A62" s="795">
        <v>71</v>
      </c>
      <c r="B62" s="800" t="s">
        <v>1536</v>
      </c>
      <c r="C62" s="851" t="s">
        <v>371</v>
      </c>
      <c r="D62" s="801">
        <v>61</v>
      </c>
      <c r="E62" s="801">
        <v>2614</v>
      </c>
      <c r="F62" s="797"/>
      <c r="G62" s="797">
        <v>1</v>
      </c>
      <c r="H62" s="983" t="s">
        <v>1680</v>
      </c>
      <c r="I62" s="801"/>
      <c r="J62" s="801" t="s">
        <v>1396</v>
      </c>
      <c r="K62" s="986" t="s">
        <v>1577</v>
      </c>
      <c r="L62" s="896">
        <v>24500</v>
      </c>
      <c r="M62" s="804">
        <v>10</v>
      </c>
      <c r="N62" s="805">
        <f>IF(M62=0,"N/A",+L62/M62)</f>
        <v>2450</v>
      </c>
      <c r="O62" s="1639">
        <f>IF(M62=0,"N/A",+N62/12)</f>
        <v>204.16666666666666</v>
      </c>
      <c r="P62" s="806"/>
      <c r="Q62" s="806">
        <v>11</v>
      </c>
      <c r="R62" s="805">
        <f>IF(M62=0,"N/A",+N62*P62+O62*Q62)</f>
        <v>2245.833333333333</v>
      </c>
      <c r="S62" s="805">
        <f t="shared" si="5"/>
        <v>22254.166666666668</v>
      </c>
    </row>
    <row r="63" spans="1:26" ht="15" x14ac:dyDescent="0.25">
      <c r="A63" s="551"/>
      <c r="B63" s="396"/>
      <c r="C63" s="396"/>
      <c r="D63" s="391"/>
      <c r="E63" s="391"/>
      <c r="F63" s="390"/>
      <c r="G63" s="390"/>
      <c r="H63" s="1536"/>
      <c r="I63" s="1537"/>
      <c r="J63" s="1537"/>
      <c r="K63" s="1537"/>
      <c r="L63" s="1538">
        <f>SUM(L14:L62)</f>
        <v>332390.93</v>
      </c>
      <c r="M63" s="1538"/>
      <c r="N63" s="1538">
        <f t="shared" ref="N63:S63" si="7">SUM(N14:N62)</f>
        <v>28551.348999999998</v>
      </c>
      <c r="O63" s="1538">
        <f>SUM(O18:O62)</f>
        <v>2379.2790833333333</v>
      </c>
      <c r="P63" s="1538"/>
      <c r="Q63" s="1538" t="s">
        <v>1762</v>
      </c>
      <c r="R63" s="1538">
        <f t="shared" si="7"/>
        <v>217525.92280555554</v>
      </c>
      <c r="S63" s="1538">
        <f t="shared" si="7"/>
        <v>114865.00719444445</v>
      </c>
      <c r="U63" s="18"/>
    </row>
    <row r="64" spans="1:26" x14ac:dyDescent="0.2">
      <c r="G64" s="1662">
        <v>611</v>
      </c>
      <c r="H64" s="1663">
        <v>75.69</v>
      </c>
    </row>
    <row r="65" spans="1:19" ht="14.25" x14ac:dyDescent="0.2">
      <c r="A65" s="382"/>
      <c r="B65" s="382"/>
      <c r="C65" s="382"/>
      <c r="D65" s="385"/>
      <c r="E65" s="385"/>
      <c r="F65" s="470"/>
      <c r="G65" s="1662">
        <v>613</v>
      </c>
      <c r="H65" s="1663">
        <v>279.39</v>
      </c>
      <c r="I65" s="1540"/>
      <c r="J65" s="1541"/>
      <c r="K65" s="1539"/>
      <c r="L65" s="1539"/>
      <c r="M65" s="1219"/>
      <c r="N65" s="1219"/>
      <c r="O65" s="1542"/>
      <c r="P65" s="382"/>
      <c r="Q65" s="382"/>
      <c r="R65" s="382"/>
      <c r="S65" s="382"/>
    </row>
    <row r="66" spans="1:19" ht="14.25" x14ac:dyDescent="0.2">
      <c r="A66" s="382"/>
      <c r="B66" s="382"/>
      <c r="C66" s="382"/>
      <c r="D66" s="385"/>
      <c r="E66" s="385"/>
      <c r="F66" s="470"/>
      <c r="G66" s="1662">
        <v>614</v>
      </c>
      <c r="H66" s="1663">
        <v>1040.1199999999999</v>
      </c>
      <c r="I66" s="1540"/>
      <c r="J66" s="1541"/>
      <c r="K66" s="1539"/>
      <c r="L66" s="1539"/>
      <c r="M66" s="1219"/>
      <c r="N66" s="1219"/>
      <c r="O66" s="1542"/>
      <c r="P66" s="382"/>
      <c r="Q66" s="382"/>
      <c r="R66" s="382"/>
      <c r="S66" s="382"/>
    </row>
    <row r="67" spans="1:19" ht="14.25" x14ac:dyDescent="0.2">
      <c r="A67" s="382"/>
      <c r="B67" s="382"/>
      <c r="C67" s="382"/>
      <c r="D67" s="385"/>
      <c r="E67" s="385"/>
      <c r="F67" s="470"/>
      <c r="G67" s="1662">
        <v>617</v>
      </c>
      <c r="H67" s="1663">
        <v>984.09</v>
      </c>
      <c r="I67" s="1540"/>
      <c r="J67" s="1541"/>
      <c r="K67" s="1539"/>
      <c r="L67" s="1539"/>
      <c r="M67" s="1219"/>
      <c r="N67" s="1219"/>
      <c r="O67" s="1542"/>
      <c r="P67" s="382"/>
      <c r="Q67" s="382"/>
      <c r="S67" s="382"/>
    </row>
    <row r="68" spans="1:19" ht="12" customHeight="1" x14ac:dyDescent="0.2">
      <c r="A68" s="45"/>
      <c r="B68" s="45"/>
      <c r="C68" s="45"/>
      <c r="D68" s="45"/>
      <c r="E68" s="45"/>
      <c r="F68" s="45"/>
      <c r="G68" s="1662"/>
      <c r="H68" s="1664">
        <f>SUM(H63:H67)</f>
        <v>2379.29</v>
      </c>
      <c r="I68" s="45"/>
      <c r="J68" s="45"/>
      <c r="K68" s="45"/>
      <c r="L68" s="45"/>
      <c r="M68" s="45"/>
      <c r="N68" s="15"/>
      <c r="O68" s="14"/>
      <c r="P68" s="1058"/>
      <c r="Q68" s="1058"/>
      <c r="R68" s="1058"/>
      <c r="S68" s="1058"/>
    </row>
    <row r="69" spans="1:19" x14ac:dyDescent="0.2">
      <c r="A69" s="1862" t="s">
        <v>51</v>
      </c>
      <c r="B69" s="1862"/>
      <c r="C69" s="1862"/>
      <c r="D69" s="1862"/>
      <c r="E69" s="1862"/>
      <c r="F69" s="1862"/>
      <c r="G69" s="1862"/>
      <c r="H69" s="1217"/>
      <c r="I69" s="1863" t="s">
        <v>1622</v>
      </c>
      <c r="J69" s="1863"/>
      <c r="K69" s="1863"/>
      <c r="L69" s="1863"/>
      <c r="M69" s="1863"/>
      <c r="N69"/>
      <c r="O69" s="34"/>
      <c r="P69" s="1862" t="s">
        <v>1623</v>
      </c>
      <c r="Q69" s="1862"/>
      <c r="R69" s="1862"/>
      <c r="S69" s="1862"/>
    </row>
    <row r="71" spans="1:19" x14ac:dyDescent="0.2">
      <c r="G71" s="1662"/>
      <c r="H71" s="1663"/>
    </row>
    <row r="72" spans="1:19" x14ac:dyDescent="0.2">
      <c r="G72" s="1662"/>
      <c r="H72" s="1663"/>
    </row>
    <row r="73" spans="1:19" x14ac:dyDescent="0.2">
      <c r="G73" s="1662"/>
      <c r="H73" s="1663"/>
    </row>
    <row r="74" spans="1:19" x14ac:dyDescent="0.2">
      <c r="G74" s="1662"/>
      <c r="H74" s="1663"/>
    </row>
    <row r="75" spans="1:19" x14ac:dyDescent="0.2">
      <c r="G75" s="1662"/>
      <c r="H75" s="1664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4"/>
  <sheetViews>
    <sheetView view="pageBreakPreview" topLeftCell="A11" zoomScale="90" zoomScaleNormal="100" zoomScaleSheetLayoutView="90" workbookViewId="0">
      <selection activeCell="Q34" sqref="Q34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3.140625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3.140625" customWidth="1"/>
    <col min="19" max="19" width="13.42578125" customWidth="1"/>
    <col min="20" max="20" width="12" customWidth="1"/>
  </cols>
  <sheetData>
    <row r="4" spans="1:19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</row>
    <row r="5" spans="1:19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</row>
    <row r="6" spans="1:19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</row>
    <row r="7" spans="1:19" x14ac:dyDescent="0.2">
      <c r="A7" s="419"/>
      <c r="B7" s="419"/>
      <c r="C7" s="420"/>
      <c r="D7" s="420"/>
      <c r="E7" s="420"/>
      <c r="F7" s="419"/>
      <c r="G7" s="421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</row>
    <row r="8" spans="1:19" x14ac:dyDescent="0.2">
      <c r="A8" s="419"/>
      <c r="B8" s="419"/>
      <c r="C8" s="420"/>
      <c r="D8" s="420"/>
      <c r="E8" s="420"/>
      <c r="F8" s="419"/>
      <c r="G8" s="421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</row>
    <row r="9" spans="1:19" x14ac:dyDescent="0.2">
      <c r="A9" s="419"/>
      <c r="B9" s="419"/>
      <c r="C9" s="420"/>
      <c r="D9" s="420"/>
      <c r="E9" s="420"/>
      <c r="F9" s="419"/>
      <c r="G9" s="421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</row>
    <row r="10" spans="1:19" x14ac:dyDescent="0.2">
      <c r="A10" s="419"/>
      <c r="B10" s="419"/>
      <c r="C10" s="420"/>
      <c r="D10" s="420"/>
      <c r="E10" s="420"/>
      <c r="F10" s="419"/>
      <c r="G10" s="421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</row>
    <row r="11" spans="1:19" x14ac:dyDescent="0.2">
      <c r="A11" s="419"/>
      <c r="B11" s="419"/>
      <c r="C11" s="420"/>
      <c r="D11" s="420"/>
      <c r="E11" s="420"/>
      <c r="F11" s="419"/>
      <c r="G11" s="421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</row>
    <row r="12" spans="1:19" x14ac:dyDescent="0.2">
      <c r="A12" s="1871" t="s">
        <v>0</v>
      </c>
      <c r="B12" s="1871"/>
      <c r="C12" s="1871"/>
      <c r="D12" s="1871"/>
      <c r="E12" s="1871"/>
      <c r="F12" s="1871"/>
      <c r="G12" s="1871"/>
      <c r="H12" s="1871"/>
      <c r="I12" s="1871"/>
      <c r="J12" s="1871"/>
      <c r="K12" s="1871"/>
      <c r="L12" s="1871"/>
      <c r="M12" s="1871"/>
      <c r="N12" s="1871"/>
      <c r="O12" s="1871"/>
      <c r="P12" s="1871"/>
      <c r="Q12" s="1871"/>
      <c r="R12" s="1871"/>
      <c r="S12" s="1871"/>
    </row>
    <row r="13" spans="1:19" x14ac:dyDescent="0.2">
      <c r="A13" s="1871" t="s">
        <v>1</v>
      </c>
      <c r="B13" s="1871"/>
      <c r="C13" s="1871"/>
      <c r="D13" s="1871"/>
      <c r="E13" s="1871"/>
      <c r="F13" s="1871"/>
      <c r="G13" s="1871"/>
      <c r="H13" s="1871"/>
      <c r="I13" s="1871"/>
      <c r="J13" s="1871"/>
      <c r="K13" s="1871"/>
      <c r="L13" s="1871"/>
      <c r="M13" s="1871"/>
      <c r="N13" s="1871"/>
      <c r="O13" s="1871"/>
      <c r="P13" s="1871"/>
      <c r="Q13" s="1871"/>
      <c r="R13" s="1871"/>
      <c r="S13" s="1871"/>
    </row>
    <row r="14" spans="1:19" x14ac:dyDescent="0.2">
      <c r="A14" s="1871" t="s">
        <v>2</v>
      </c>
      <c r="B14" s="1871"/>
      <c r="C14" s="1871"/>
      <c r="D14" s="1871"/>
      <c r="E14" s="1871"/>
      <c r="F14" s="1871"/>
      <c r="G14" s="1871"/>
      <c r="H14" s="1871"/>
      <c r="I14" s="1871"/>
      <c r="J14" s="1871"/>
      <c r="K14" s="1871"/>
      <c r="L14" s="1871"/>
      <c r="M14" s="1871"/>
      <c r="N14" s="1871"/>
      <c r="O14" s="1871"/>
      <c r="P14" s="1871"/>
      <c r="Q14" s="1871"/>
      <c r="R14" s="1871"/>
      <c r="S14" s="1871"/>
    </row>
    <row r="15" spans="1:19" x14ac:dyDescent="0.2">
      <c r="A15" s="1871" t="s">
        <v>3</v>
      </c>
      <c r="B15" s="1871"/>
      <c r="C15" s="1871"/>
      <c r="D15" s="1871"/>
      <c r="E15" s="1871"/>
      <c r="F15" s="1871"/>
      <c r="G15" s="1871"/>
      <c r="H15" s="1871"/>
      <c r="I15" s="1871"/>
      <c r="J15" s="1871"/>
      <c r="K15" s="1871"/>
      <c r="L15" s="1871"/>
      <c r="M15" s="1871"/>
      <c r="N15" s="1871"/>
      <c r="O15" s="1871"/>
      <c r="P15" s="1871"/>
      <c r="Q15" s="1871"/>
      <c r="R15" s="1871"/>
      <c r="S15" s="1871"/>
    </row>
    <row r="16" spans="1:19" x14ac:dyDescent="0.2">
      <c r="A16" s="1871" t="s">
        <v>3</v>
      </c>
      <c r="B16" s="1871"/>
      <c r="C16" s="1871"/>
      <c r="D16" s="1871"/>
      <c r="E16" s="1871"/>
      <c r="F16" s="1871"/>
      <c r="G16" s="1871"/>
      <c r="H16" s="1871"/>
      <c r="I16" s="1871"/>
      <c r="J16" s="1871"/>
      <c r="K16" s="1871"/>
      <c r="L16" s="1871"/>
      <c r="M16" s="1871"/>
      <c r="N16" s="1871"/>
      <c r="O16" s="1871"/>
      <c r="P16" s="1871"/>
      <c r="Q16" s="1871"/>
      <c r="R16" s="1871"/>
      <c r="S16" s="1871"/>
    </row>
    <row r="17" spans="1:19" x14ac:dyDescent="0.2">
      <c r="A17" s="494"/>
      <c r="B17" s="494"/>
      <c r="C17" s="494"/>
      <c r="D17" s="494"/>
      <c r="E17" s="494"/>
      <c r="F17" s="494"/>
      <c r="G17" s="494"/>
      <c r="H17" s="494"/>
      <c r="I17" s="494"/>
      <c r="J17" s="496" t="s">
        <v>1763</v>
      </c>
      <c r="K17" s="494"/>
      <c r="L17" s="494"/>
      <c r="M17" s="494"/>
      <c r="N17" s="494"/>
      <c r="O17" s="494"/>
      <c r="P17" s="494"/>
      <c r="Q17" s="494"/>
      <c r="R17" s="494"/>
      <c r="S17" s="494"/>
    </row>
    <row r="18" spans="1:19" s="1057" customFormat="1" ht="45" customHeight="1" x14ac:dyDescent="0.2">
      <c r="A18" s="972" t="s">
        <v>4</v>
      </c>
      <c r="B18" s="972" t="s">
        <v>5</v>
      </c>
      <c r="C18" s="1055" t="s">
        <v>1629</v>
      </c>
      <c r="D18" s="1055" t="s">
        <v>7</v>
      </c>
      <c r="E18" s="1055" t="s">
        <v>1614</v>
      </c>
      <c r="F18" s="972" t="s">
        <v>9</v>
      </c>
      <c r="G18" s="972" t="s">
        <v>10</v>
      </c>
      <c r="H18" s="1056" t="s">
        <v>11</v>
      </c>
      <c r="I18" s="972" t="s">
        <v>12</v>
      </c>
      <c r="J18" s="972" t="s">
        <v>13</v>
      </c>
      <c r="K18" s="972" t="s">
        <v>820</v>
      </c>
      <c r="L18" s="1056" t="s">
        <v>1615</v>
      </c>
      <c r="M18" s="1059" t="s">
        <v>1618</v>
      </c>
      <c r="N18" s="1060" t="s">
        <v>1617</v>
      </c>
      <c r="O18" s="1060" t="s">
        <v>1616</v>
      </c>
      <c r="P18" s="1061" t="s">
        <v>1620</v>
      </c>
      <c r="Q18" s="1060" t="s">
        <v>1619</v>
      </c>
      <c r="R18" s="1061" t="s">
        <v>1736</v>
      </c>
      <c r="S18" s="1061" t="s">
        <v>1621</v>
      </c>
    </row>
    <row r="19" spans="1:19" x14ac:dyDescent="0.2">
      <c r="A19" s="229">
        <v>1</v>
      </c>
      <c r="B19" s="229">
        <v>2</v>
      </c>
      <c r="C19" s="271">
        <v>3</v>
      </c>
      <c r="D19" s="271">
        <v>4</v>
      </c>
      <c r="E19" s="271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229">
        <v>15</v>
      </c>
      <c r="P19" s="229">
        <v>16</v>
      </c>
      <c r="Q19" s="229">
        <v>17</v>
      </c>
      <c r="R19" s="229">
        <v>18</v>
      </c>
      <c r="S19" s="229">
        <v>19</v>
      </c>
    </row>
    <row r="20" spans="1:19" ht="15" x14ac:dyDescent="0.3">
      <c r="A20" s="229">
        <v>1</v>
      </c>
      <c r="B20" s="162">
        <v>41701</v>
      </c>
      <c r="C20" s="375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8" t="s">
        <v>440</v>
      </c>
      <c r="L20" s="153">
        <v>56640</v>
      </c>
      <c r="M20" s="154">
        <v>10</v>
      </c>
      <c r="N20" s="103">
        <f>IF(M20=0,"N/A",+L20/M20)</f>
        <v>5664</v>
      </c>
      <c r="O20" s="1745">
        <f>IF(M20=0,"N/A",+N20/12)</f>
        <v>472</v>
      </c>
      <c r="P20" s="163">
        <v>3</v>
      </c>
      <c r="Q20" s="529">
        <v>1</v>
      </c>
      <c r="R20" s="160">
        <f>IF(M20=0,"N/A",+N20*P20+O20*Q20)</f>
        <v>17464</v>
      </c>
      <c r="S20" s="486">
        <f t="shared" ref="S20:S32" si="0">IF(M20=0,"N/A",+L20-R20)</f>
        <v>39176</v>
      </c>
    </row>
    <row r="21" spans="1:19" ht="15" x14ac:dyDescent="0.3">
      <c r="A21" s="229">
        <v>2</v>
      </c>
      <c r="B21" s="411">
        <v>41920</v>
      </c>
      <c r="C21" s="375" t="s">
        <v>439</v>
      </c>
      <c r="D21" s="375">
        <v>61</v>
      </c>
      <c r="E21" s="509" t="s">
        <v>1106</v>
      </c>
      <c r="F21" s="231"/>
      <c r="G21" s="231">
        <v>1</v>
      </c>
      <c r="H21" s="96" t="s">
        <v>969</v>
      </c>
      <c r="I21" s="85" t="s">
        <v>970</v>
      </c>
      <c r="J21" s="85" t="s">
        <v>167</v>
      </c>
      <c r="K21" s="408" t="s">
        <v>440</v>
      </c>
      <c r="L21" s="409">
        <v>11415</v>
      </c>
      <c r="M21" s="414">
        <v>3</v>
      </c>
      <c r="N21" s="410">
        <f>IF(M21=0,"N/A",+L21/M21)</f>
        <v>3805</v>
      </c>
      <c r="O21" s="1645">
        <f>IF(M21=0,"N/A",+N21/12)</f>
        <v>317.08333333333331</v>
      </c>
      <c r="P21" s="423">
        <v>2</v>
      </c>
      <c r="Q21" s="423">
        <v>6</v>
      </c>
      <c r="R21" s="410">
        <f>IF(M21=0,"N/A",+N21*P21+O21*Q21)</f>
        <v>9512.5</v>
      </c>
      <c r="S21" s="410">
        <f t="shared" si="0"/>
        <v>1902.5</v>
      </c>
    </row>
    <row r="22" spans="1:19" ht="13.5" x14ac:dyDescent="0.25">
      <c r="A22" s="229">
        <v>3</v>
      </c>
      <c r="B22" s="411">
        <v>41558</v>
      </c>
      <c r="C22" s="375" t="s">
        <v>439</v>
      </c>
      <c r="D22" s="375">
        <v>61</v>
      </c>
      <c r="E22" s="509">
        <v>616</v>
      </c>
      <c r="F22" s="231"/>
      <c r="G22" s="231">
        <v>1</v>
      </c>
      <c r="H22" s="422" t="s">
        <v>308</v>
      </c>
      <c r="I22" s="231"/>
      <c r="J22" s="231" t="s">
        <v>38</v>
      </c>
      <c r="K22" s="408" t="s">
        <v>440</v>
      </c>
      <c r="L22" s="409">
        <v>5310</v>
      </c>
      <c r="M22" s="414">
        <v>3</v>
      </c>
      <c r="N22" s="415">
        <v>0</v>
      </c>
      <c r="O22" s="415">
        <f>IF(M22=0,"N/A",+N22/12)</f>
        <v>0</v>
      </c>
      <c r="P22" s="426">
        <v>3</v>
      </c>
      <c r="Q22" s="426"/>
      <c r="R22" s="415">
        <v>5310</v>
      </c>
      <c r="S22" s="415">
        <f t="shared" si="0"/>
        <v>0</v>
      </c>
    </row>
    <row r="23" spans="1:19" ht="13.5" x14ac:dyDescent="0.25">
      <c r="A23" s="229">
        <v>4</v>
      </c>
      <c r="B23" s="411">
        <v>41562</v>
      </c>
      <c r="C23" s="424" t="s">
        <v>439</v>
      </c>
      <c r="D23" s="408">
        <v>61</v>
      </c>
      <c r="E23" s="408">
        <v>614</v>
      </c>
      <c r="F23" s="229"/>
      <c r="G23" s="408">
        <v>1</v>
      </c>
      <c r="H23" s="422" t="s">
        <v>30</v>
      </c>
      <c r="I23" s="229"/>
      <c r="J23" s="231" t="s">
        <v>129</v>
      </c>
      <c r="K23" s="408" t="s">
        <v>440</v>
      </c>
      <c r="L23" s="425">
        <v>2831</v>
      </c>
      <c r="M23" s="414">
        <v>3</v>
      </c>
      <c r="N23" s="415">
        <v>0</v>
      </c>
      <c r="O23" s="415">
        <f>IF(M23=0,"N/A",+N23/12)</f>
        <v>0</v>
      </c>
      <c r="P23" s="426">
        <v>3</v>
      </c>
      <c r="Q23" s="426"/>
      <c r="R23" s="415">
        <v>2831</v>
      </c>
      <c r="S23" s="415">
        <f t="shared" si="0"/>
        <v>0</v>
      </c>
    </row>
    <row r="24" spans="1:19" ht="13.5" x14ac:dyDescent="0.25">
      <c r="A24" s="229">
        <v>5</v>
      </c>
      <c r="B24" s="411">
        <v>40232</v>
      </c>
      <c r="C24" s="424" t="s">
        <v>439</v>
      </c>
      <c r="D24" s="408">
        <v>61</v>
      </c>
      <c r="E24" s="408">
        <v>614</v>
      </c>
      <c r="F24" s="229"/>
      <c r="G24" s="408">
        <v>1</v>
      </c>
      <c r="H24" s="422" t="s">
        <v>533</v>
      </c>
      <c r="I24" s="229"/>
      <c r="J24" s="231" t="s">
        <v>418</v>
      </c>
      <c r="K24" s="408" t="s">
        <v>440</v>
      </c>
      <c r="L24" s="425">
        <v>6370.72</v>
      </c>
      <c r="M24" s="414">
        <v>3</v>
      </c>
      <c r="N24" s="415"/>
      <c r="O24" s="415"/>
      <c r="P24" s="426">
        <v>3</v>
      </c>
      <c r="Q24" s="426"/>
      <c r="R24" s="415">
        <v>6370.72</v>
      </c>
      <c r="S24" s="415">
        <f t="shared" si="0"/>
        <v>0</v>
      </c>
    </row>
    <row r="25" spans="1:19" ht="13.5" x14ac:dyDescent="0.25">
      <c r="A25" s="229">
        <v>6</v>
      </c>
      <c r="B25" s="411">
        <v>40232</v>
      </c>
      <c r="C25" s="424" t="s">
        <v>439</v>
      </c>
      <c r="D25" s="408">
        <v>61</v>
      </c>
      <c r="E25" s="408">
        <v>614</v>
      </c>
      <c r="F25" s="229"/>
      <c r="G25" s="408">
        <v>1</v>
      </c>
      <c r="H25" s="422" t="s">
        <v>31</v>
      </c>
      <c r="I25" s="229"/>
      <c r="J25" s="231" t="s">
        <v>73</v>
      </c>
      <c r="K25" s="408" t="s">
        <v>440</v>
      </c>
      <c r="L25" s="425">
        <v>11434.12</v>
      </c>
      <c r="M25" s="414">
        <v>3</v>
      </c>
      <c r="N25" s="415"/>
      <c r="O25" s="415"/>
      <c r="P25" s="426">
        <v>3</v>
      </c>
      <c r="Q25" s="426"/>
      <c r="R25" s="415">
        <v>11434.12</v>
      </c>
      <c r="S25" s="415">
        <f t="shared" si="0"/>
        <v>0</v>
      </c>
    </row>
    <row r="26" spans="1:19" ht="13.5" x14ac:dyDescent="0.25">
      <c r="A26" s="229">
        <v>7</v>
      </c>
      <c r="B26" s="411">
        <v>40232</v>
      </c>
      <c r="C26" s="424" t="s">
        <v>439</v>
      </c>
      <c r="D26" s="408">
        <v>61</v>
      </c>
      <c r="E26" s="408">
        <v>614</v>
      </c>
      <c r="F26" s="229"/>
      <c r="G26" s="408">
        <v>1</v>
      </c>
      <c r="H26" s="422" t="s">
        <v>534</v>
      </c>
      <c r="I26" s="229"/>
      <c r="J26" s="408" t="s">
        <v>73</v>
      </c>
      <c r="K26" s="408" t="s">
        <v>440</v>
      </c>
      <c r="L26" s="425">
        <v>1734.2</v>
      </c>
      <c r="M26" s="414">
        <v>3</v>
      </c>
      <c r="N26" s="415"/>
      <c r="O26" s="415"/>
      <c r="P26" s="426">
        <v>3</v>
      </c>
      <c r="Q26" s="426"/>
      <c r="R26" s="415">
        <v>1734.2</v>
      </c>
      <c r="S26" s="415">
        <f t="shared" si="0"/>
        <v>0</v>
      </c>
    </row>
    <row r="27" spans="1:19" ht="13.5" x14ac:dyDescent="0.25">
      <c r="A27" s="229">
        <v>8</v>
      </c>
      <c r="B27" s="411">
        <v>40695</v>
      </c>
      <c r="C27" s="424" t="s">
        <v>439</v>
      </c>
      <c r="D27" s="408">
        <v>61</v>
      </c>
      <c r="E27" s="408">
        <v>617</v>
      </c>
      <c r="F27" s="229"/>
      <c r="G27" s="408">
        <v>1</v>
      </c>
      <c r="H27" s="422" t="s">
        <v>55</v>
      </c>
      <c r="I27" s="229"/>
      <c r="J27" s="231" t="s">
        <v>853</v>
      </c>
      <c r="K27" s="408" t="s">
        <v>440</v>
      </c>
      <c r="L27" s="425">
        <v>1044</v>
      </c>
      <c r="M27" s="414">
        <v>10</v>
      </c>
      <c r="N27" s="410">
        <f>IF(M27=0,"N/A",+L27/M27)</f>
        <v>104.4</v>
      </c>
      <c r="O27" s="1645">
        <f>IF(M27=0,"N/A",+N27/12)</f>
        <v>8.7000000000000011</v>
      </c>
      <c r="P27" s="423">
        <v>5</v>
      </c>
      <c r="Q27" s="423">
        <v>10</v>
      </c>
      <c r="R27" s="410">
        <f>IF(M27=0,"N/A",+N27*P27+O27*Q27)</f>
        <v>609</v>
      </c>
      <c r="S27" s="410">
        <f t="shared" si="0"/>
        <v>435</v>
      </c>
    </row>
    <row r="28" spans="1:19" ht="13.5" x14ac:dyDescent="0.25">
      <c r="A28" s="229">
        <v>9</v>
      </c>
      <c r="B28" s="411">
        <v>39443</v>
      </c>
      <c r="C28" s="424" t="s">
        <v>439</v>
      </c>
      <c r="D28" s="408">
        <v>61</v>
      </c>
      <c r="E28" s="408">
        <v>617</v>
      </c>
      <c r="F28" s="231"/>
      <c r="G28" s="408">
        <v>1</v>
      </c>
      <c r="H28" s="422" t="s">
        <v>158</v>
      </c>
      <c r="I28" s="427"/>
      <c r="J28" s="231"/>
      <c r="K28" s="408" t="s">
        <v>440</v>
      </c>
      <c r="L28" s="425">
        <v>3750</v>
      </c>
      <c r="M28" s="414">
        <v>10</v>
      </c>
      <c r="N28" s="410">
        <f>IF(M28=0,"N/A",+L28/M28)</f>
        <v>375</v>
      </c>
      <c r="O28" s="1645">
        <f>IF(M28=0,"N/A",+N28/12)</f>
        <v>31.25</v>
      </c>
      <c r="P28" s="423">
        <v>9</v>
      </c>
      <c r="Q28" s="423">
        <v>4</v>
      </c>
      <c r="R28" s="410">
        <f>IF(M28=0,"N/A",+N28*P28+O28*Q28)</f>
        <v>3500</v>
      </c>
      <c r="S28" s="410">
        <f t="shared" si="0"/>
        <v>250</v>
      </c>
    </row>
    <row r="29" spans="1:19" ht="13.5" x14ac:dyDescent="0.25">
      <c r="A29" s="229">
        <v>10</v>
      </c>
      <c r="B29" s="411">
        <v>39443</v>
      </c>
      <c r="C29" s="424" t="s">
        <v>439</v>
      </c>
      <c r="D29" s="408">
        <v>61</v>
      </c>
      <c r="E29" s="408">
        <v>617</v>
      </c>
      <c r="F29" s="412"/>
      <c r="G29" s="408">
        <v>1</v>
      </c>
      <c r="H29" s="412" t="s">
        <v>18</v>
      </c>
      <c r="I29" s="412"/>
      <c r="J29" s="408" t="s">
        <v>19</v>
      </c>
      <c r="K29" s="408" t="s">
        <v>440</v>
      </c>
      <c r="L29" s="413">
        <v>5628.32</v>
      </c>
      <c r="M29" s="414">
        <v>10</v>
      </c>
      <c r="N29" s="410">
        <f>IF(M29=0,"N/A",+L29/M29)</f>
        <v>562.83199999999999</v>
      </c>
      <c r="O29" s="1645">
        <f>IF(M29=0,"N/A",+N29/12)</f>
        <v>46.902666666666669</v>
      </c>
      <c r="P29" s="423">
        <v>9</v>
      </c>
      <c r="Q29" s="423">
        <v>4</v>
      </c>
      <c r="R29" s="410">
        <f>IF(M29=0,"N/A",+N29*P29+O29*Q29)</f>
        <v>5253.0986666666668</v>
      </c>
      <c r="S29" s="410">
        <f t="shared" si="0"/>
        <v>375.22133333333295</v>
      </c>
    </row>
    <row r="30" spans="1:19" ht="15" x14ac:dyDescent="0.3">
      <c r="A30" s="229">
        <v>11</v>
      </c>
      <c r="B30" s="249">
        <v>41017</v>
      </c>
      <c r="C30" s="424" t="s">
        <v>439</v>
      </c>
      <c r="D30" s="250">
        <v>61</v>
      </c>
      <c r="E30" s="505">
        <v>617</v>
      </c>
      <c r="F30" s="251"/>
      <c r="G30" s="252">
        <v>1</v>
      </c>
      <c r="H30" s="253" t="s">
        <v>971</v>
      </c>
      <c r="I30" s="254"/>
      <c r="J30" s="254"/>
      <c r="K30" s="408" t="s">
        <v>440</v>
      </c>
      <c r="L30" s="255">
        <v>4170</v>
      </c>
      <c r="M30" s="256">
        <v>10</v>
      </c>
      <c r="N30" s="209">
        <f>IF(M30=0,"N/A",+L30/M30)</f>
        <v>417</v>
      </c>
      <c r="O30" s="1797">
        <f>IF(M30=0,"N/A",+N30/12)</f>
        <v>34.75</v>
      </c>
      <c r="P30" s="257">
        <v>5</v>
      </c>
      <c r="Q30" s="257"/>
      <c r="R30" s="209">
        <f>IF(M30=0,"N/A",+N30*P30+O30*Q30)</f>
        <v>2085</v>
      </c>
      <c r="S30" s="209">
        <f t="shared" si="0"/>
        <v>2085</v>
      </c>
    </row>
    <row r="31" spans="1:19" ht="15" x14ac:dyDescent="0.3">
      <c r="A31" s="229">
        <v>12</v>
      </c>
      <c r="B31" s="125">
        <v>42669</v>
      </c>
      <c r="C31" s="216">
        <v>6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209">
        <f>IF(M31=0,"N/A",+L31/M31)</f>
        <v>1222.3133333333333</v>
      </c>
      <c r="O31" s="1797">
        <f>IF(M31=0,"N/A",+N31/12)</f>
        <v>101.85944444444443</v>
      </c>
      <c r="P31" s="257"/>
      <c r="Q31" s="257">
        <v>6</v>
      </c>
      <c r="R31" s="209">
        <f>IF(M31=0,"N/A",+N31*P31+O31*Q31)</f>
        <v>611.15666666666664</v>
      </c>
      <c r="S31" s="209">
        <f t="shared" si="0"/>
        <v>3055.7833333333333</v>
      </c>
    </row>
    <row r="32" spans="1:19" ht="15" x14ac:dyDescent="0.3">
      <c r="A32" s="229">
        <v>13</v>
      </c>
      <c r="B32" s="125">
        <v>42445</v>
      </c>
      <c r="C32" s="216">
        <v>6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v>10183.33</v>
      </c>
      <c r="O32" s="1681">
        <v>848.61</v>
      </c>
      <c r="P32" s="102">
        <v>1</v>
      </c>
      <c r="Q32" s="102">
        <v>1</v>
      </c>
      <c r="R32" s="101">
        <v>7637.49</v>
      </c>
      <c r="S32" s="101">
        <f t="shared" si="0"/>
        <v>22912.510000000002</v>
      </c>
    </row>
    <row r="33" spans="1:20" ht="15" x14ac:dyDescent="0.3">
      <c r="A33" s="428">
        <v>14</v>
      </c>
      <c r="B33" s="1767">
        <v>42788</v>
      </c>
      <c r="C33" s="1768">
        <v>6</v>
      </c>
      <c r="D33" s="259">
        <v>61</v>
      </c>
      <c r="E33" s="259" t="s">
        <v>1725</v>
      </c>
      <c r="F33" s="259"/>
      <c r="G33" s="259">
        <v>1</v>
      </c>
      <c r="H33" s="213" t="s">
        <v>1719</v>
      </c>
      <c r="I33" s="213"/>
      <c r="J33" s="259" t="s">
        <v>1720</v>
      </c>
      <c r="K33" s="85" t="s">
        <v>1601</v>
      </c>
      <c r="L33" s="538">
        <v>8694</v>
      </c>
      <c r="M33" s="609">
        <v>10</v>
      </c>
      <c r="N33" s="103">
        <f>IF(M33=0,"N/A",+L33/M33)</f>
        <v>869.4</v>
      </c>
      <c r="O33" s="1745">
        <f>IF(M33=0,"N/A",+N33/12)</f>
        <v>72.45</v>
      </c>
      <c r="P33" s="163"/>
      <c r="Q33" s="529">
        <v>2</v>
      </c>
      <c r="R33" s="103">
        <f>IF(M33=0,"N/A",+N33*P33+O33*Q33)</f>
        <v>144.9</v>
      </c>
      <c r="S33" s="725"/>
    </row>
    <row r="34" spans="1:20" ht="13.5" x14ac:dyDescent="0.25">
      <c r="A34" s="428"/>
      <c r="B34" s="429"/>
      <c r="C34" s="430"/>
      <c r="D34" s="418"/>
      <c r="E34" s="418"/>
      <c r="F34" s="431"/>
      <c r="G34" s="418"/>
      <c r="H34" s="432"/>
      <c r="I34" s="433"/>
      <c r="J34" s="417"/>
      <c r="K34" s="408"/>
      <c r="L34" s="434">
        <f>SUM(L20:L31)</f>
        <v>113994.29999999999</v>
      </c>
      <c r="M34" s="434"/>
      <c r="N34" s="434">
        <f>SUM(N20:N31)</f>
        <v>12150.545333333333</v>
      </c>
      <c r="O34" s="434">
        <f>SUM(O20:O33)</f>
        <v>1933.6054444444444</v>
      </c>
      <c r="P34" s="434"/>
      <c r="Q34" s="434"/>
      <c r="R34" s="434">
        <f>SUM(R20:R31)</f>
        <v>66714.795333333328</v>
      </c>
      <c r="S34" s="434">
        <f>SUM(S20:S31)</f>
        <v>47279.504666666668</v>
      </c>
      <c r="T34" s="18"/>
    </row>
    <row r="35" spans="1:20" ht="13.5" x14ac:dyDescent="0.25">
      <c r="A35" s="37"/>
      <c r="B35" s="435"/>
      <c r="C35" s="436"/>
      <c r="D35" s="437"/>
      <c r="E35" s="437"/>
      <c r="F35" s="438"/>
      <c r="G35" s="437"/>
      <c r="H35" s="439"/>
      <c r="I35" s="440"/>
      <c r="J35" s="441"/>
      <c r="K35" s="498"/>
      <c r="L35" s="443"/>
      <c r="M35" s="444"/>
      <c r="N35" s="445"/>
      <c r="O35" s="445"/>
      <c r="P35" s="446"/>
      <c r="Q35" s="446"/>
      <c r="R35" s="447"/>
      <c r="S35" s="448"/>
    </row>
    <row r="36" spans="1:20" ht="13.5" x14ac:dyDescent="0.25">
      <c r="A36" s="37"/>
      <c r="B36" s="435"/>
      <c r="C36" s="436"/>
      <c r="D36" s="1665"/>
      <c r="E36" s="1665"/>
      <c r="F36" s="438"/>
      <c r="G36" s="437"/>
      <c r="H36" s="439"/>
      <c r="I36" s="440"/>
      <c r="J36" s="441"/>
      <c r="K36" s="442"/>
      <c r="L36" s="443"/>
      <c r="M36" s="444"/>
      <c r="N36" s="445"/>
      <c r="O36" s="445"/>
      <c r="P36" s="446"/>
      <c r="Q36" s="446"/>
      <c r="R36" s="447"/>
      <c r="S36" s="448"/>
    </row>
    <row r="37" spans="1:20" ht="13.5" x14ac:dyDescent="0.25">
      <c r="A37" s="37"/>
      <c r="B37" s="435"/>
      <c r="C37" s="436"/>
      <c r="D37" s="1665">
        <v>613</v>
      </c>
      <c r="E37" s="1661">
        <v>317.08</v>
      </c>
      <c r="F37" s="438"/>
      <c r="G37" s="437"/>
      <c r="H37" s="439"/>
      <c r="I37" s="440"/>
      <c r="J37" s="441"/>
      <c r="K37" s="442"/>
      <c r="L37" s="443"/>
      <c r="M37" s="444"/>
      <c r="N37" s="1800"/>
      <c r="O37" s="445"/>
      <c r="P37" s="446"/>
      <c r="Q37" s="446"/>
      <c r="R37" s="447"/>
      <c r="S37" s="448"/>
    </row>
    <row r="38" spans="1:20" ht="13.5" x14ac:dyDescent="0.25">
      <c r="A38" s="37"/>
      <c r="B38" s="435"/>
      <c r="C38" s="436"/>
      <c r="D38" s="1665">
        <v>614</v>
      </c>
      <c r="E38" s="1661">
        <v>1422.47</v>
      </c>
      <c r="F38" s="438"/>
      <c r="G38" s="437"/>
      <c r="H38" s="439"/>
      <c r="I38" s="440"/>
      <c r="J38" s="441"/>
      <c r="K38" s="442"/>
      <c r="L38" s="443"/>
      <c r="M38" s="444"/>
      <c r="N38" s="445"/>
      <c r="O38" s="445"/>
      <c r="P38" s="446"/>
      <c r="Q38" s="446"/>
      <c r="R38" s="447"/>
      <c r="S38" s="448"/>
    </row>
    <row r="39" spans="1:20" x14ac:dyDescent="0.2">
      <c r="A39" s="419"/>
      <c r="B39" s="419"/>
      <c r="C39" s="419"/>
      <c r="D39" s="1666">
        <v>617</v>
      </c>
      <c r="E39" s="1801">
        <v>121.6</v>
      </c>
      <c r="F39" s="421"/>
      <c r="G39" s="440"/>
      <c r="H39" s="421"/>
      <c r="I39" s="440"/>
      <c r="J39" s="419"/>
      <c r="K39" s="442"/>
      <c r="L39" s="419"/>
      <c r="M39" s="419"/>
      <c r="N39" s="419"/>
      <c r="O39" s="419"/>
      <c r="P39" s="419"/>
      <c r="Q39" s="419"/>
      <c r="R39" s="419"/>
      <c r="S39" s="419"/>
    </row>
    <row r="40" spans="1:20" x14ac:dyDescent="0.2">
      <c r="A40" s="419"/>
      <c r="B40" s="419"/>
      <c r="C40" s="419"/>
      <c r="D40" s="1666">
        <v>619</v>
      </c>
      <c r="E40" s="1667">
        <v>72.45</v>
      </c>
      <c r="F40" s="421"/>
      <c r="G40" s="440"/>
      <c r="H40" s="421"/>
      <c r="I40" s="440"/>
      <c r="J40" s="419"/>
      <c r="K40" s="441"/>
      <c r="L40" s="441"/>
      <c r="M40" s="419"/>
      <c r="N40" s="419"/>
      <c r="O40" s="419"/>
      <c r="P40" s="419"/>
      <c r="Q40" s="419"/>
      <c r="R40" s="419"/>
      <c r="S40" s="419"/>
    </row>
    <row r="41" spans="1:20" x14ac:dyDescent="0.2">
      <c r="A41" s="419"/>
      <c r="B41" s="419"/>
      <c r="C41" s="419"/>
      <c r="D41" s="1666"/>
      <c r="E41" s="1799">
        <f>SUM(E37:E40)</f>
        <v>1933.6</v>
      </c>
      <c r="F41" s="419"/>
      <c r="G41" s="419"/>
      <c r="H41" s="419"/>
      <c r="I41" s="419"/>
      <c r="J41" s="419"/>
      <c r="K41" s="441"/>
      <c r="L41" s="441"/>
      <c r="M41" s="441"/>
      <c r="N41" s="419"/>
      <c r="O41" s="419"/>
      <c r="P41" s="419"/>
      <c r="Q41" s="419"/>
      <c r="R41" s="419"/>
      <c r="S41" s="419"/>
    </row>
    <row r="42" spans="1:20" x14ac:dyDescent="0.2">
      <c r="A42" s="419"/>
      <c r="B42" s="419"/>
      <c r="C42" s="10"/>
      <c r="D42" s="10"/>
      <c r="E42" s="10"/>
      <c r="F42" s="419"/>
      <c r="G42" s="1870"/>
      <c r="H42" s="1870"/>
      <c r="I42" s="419"/>
      <c r="J42" s="441"/>
      <c r="K42" s="493"/>
      <c r="L42" s="441"/>
      <c r="M42" s="441"/>
      <c r="N42" s="419"/>
      <c r="O42" s="441"/>
      <c r="P42" s="419"/>
      <c r="Q42" s="419"/>
      <c r="R42" s="419"/>
      <c r="S42" s="419"/>
    </row>
    <row r="43" spans="1:20" x14ac:dyDescent="0.2">
      <c r="K43" s="441"/>
      <c r="L43" s="3"/>
      <c r="R43" s="1644"/>
    </row>
    <row r="44" spans="1:20" x14ac:dyDescent="0.2">
      <c r="K44" s="3"/>
      <c r="L44" s="3"/>
    </row>
    <row r="45" spans="1:20" x14ac:dyDescent="0.2">
      <c r="K45" s="3"/>
      <c r="L45" s="3"/>
    </row>
    <row r="47" spans="1:20" ht="12" customHeight="1" x14ac:dyDescent="0.2">
      <c r="A47" s="45"/>
      <c r="B47" s="45"/>
      <c r="C47" s="45"/>
      <c r="D47" s="45"/>
      <c r="E47" s="45"/>
      <c r="F47" s="45"/>
      <c r="G47" s="45"/>
      <c r="H47" s="58"/>
      <c r="I47" s="45"/>
      <c r="J47" s="45"/>
      <c r="K47" s="45"/>
      <c r="L47" s="45"/>
      <c r="M47" s="45"/>
      <c r="N47" s="15"/>
      <c r="O47" s="14"/>
      <c r="P47" s="1058"/>
      <c r="Q47" s="1058"/>
      <c r="R47" s="1058"/>
      <c r="S47" s="1058"/>
    </row>
    <row r="48" spans="1:20" x14ac:dyDescent="0.2">
      <c r="A48" s="1862" t="s">
        <v>51</v>
      </c>
      <c r="B48" s="1862"/>
      <c r="C48" s="1862"/>
      <c r="D48" s="1862"/>
      <c r="E48" s="1862"/>
      <c r="F48" s="1862"/>
      <c r="G48" s="1862"/>
      <c r="H48" s="1217"/>
      <c r="I48" s="1863" t="s">
        <v>1622</v>
      </c>
      <c r="J48" s="1863"/>
      <c r="K48" s="1863"/>
      <c r="L48" s="1863"/>
      <c r="M48" s="1863"/>
      <c r="O48" s="34"/>
      <c r="P48" s="1862" t="s">
        <v>1623</v>
      </c>
      <c r="Q48" s="1862"/>
      <c r="R48" s="1862"/>
      <c r="S48" s="1862"/>
    </row>
    <row r="49" spans="3:13" x14ac:dyDescent="0.2">
      <c r="H49" s="58"/>
      <c r="L49" s="3"/>
      <c r="M49" s="3"/>
    </row>
    <row r="63" spans="3:13" x14ac:dyDescent="0.2">
      <c r="C63" s="10"/>
      <c r="D63" s="10"/>
      <c r="E63" s="10"/>
      <c r="G63" s="1870"/>
      <c r="H63" s="1870"/>
      <c r="J63" s="3"/>
      <c r="L63" s="3"/>
    </row>
    <row r="64" spans="3:13" x14ac:dyDescent="0.2">
      <c r="K64" s="3"/>
    </row>
  </sheetData>
  <mergeCells count="10">
    <mergeCell ref="A12:S12"/>
    <mergeCell ref="G63:H63"/>
    <mergeCell ref="A16:S16"/>
    <mergeCell ref="A48:G48"/>
    <mergeCell ref="I48:M48"/>
    <mergeCell ref="P48:S48"/>
    <mergeCell ref="G42:H42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1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110</vt:i4>
      </vt:variant>
      <vt:variant>
        <vt:lpstr>Rangos con nombre</vt:lpstr>
      </vt:variant>
      <vt:variant>
        <vt:i4>7</vt:i4>
      </vt:variant>
    </vt:vector>
  </HeadingPairs>
  <TitlesOfParts>
    <vt:vector size="117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2017-03-28T16:12:29Z</cp:lastPrinted>
  <dcterms:created xsi:type="dcterms:W3CDTF">1996-11-27T10:00:04Z</dcterms:created>
  <dcterms:modified xsi:type="dcterms:W3CDTF">2018-01-05T19:01:32Z</dcterms:modified>
</cp:coreProperties>
</file>