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rchivo\Desktop\Activos fijos\"/>
    </mc:Choice>
  </mc:AlternateContent>
  <bookViews>
    <workbookView xWindow="0" yWindow="0" windowWidth="20490" windowHeight="7755" tabRatio="605" firstSheet="40" activeTab="43"/>
  </bookViews>
  <sheets>
    <sheet name="01-DIRECCION" sheetId="3" r:id="rId1"/>
    <sheet name="TECNOLOGIA INFORMACION" sheetId="57" r:id="rId2"/>
    <sheet name="02-SUBDIRECCION -HORT" sheetId="48" r:id="rId3"/>
    <sheet name="02-SUBDIRECCION-HELECHOS" sheetId="49" r:id="rId4"/>
    <sheet name="03-RELACIONES PUBLICAS" sheetId="13" r:id="rId5"/>
    <sheet name="03-01 OFIC ACCESO INFORMACION" sheetId="56" r:id="rId6"/>
    <sheet name="04-CONSULTORIA JURIDICA" sheetId="46" r:id="rId7"/>
    <sheet name="05-RECURSOS HUMANOS" sheetId="14" r:id="rId8"/>
    <sheet name="05-01PLANIFICACION Y DESARROLLO" sheetId="34" r:id="rId9"/>
    <sheet name="06-ADMINISTRACION" sheetId="4" r:id="rId10"/>
    <sheet name="06-RECEPCION" sheetId="2" r:id="rId11"/>
    <sheet name="06-SALON REUNION ADM" sheetId="1" r:id="rId12"/>
    <sheet name="COCINA ADM_" sheetId="5" r:id="rId13"/>
    <sheet name="06-01CONTABILIDAD" sheetId="9" r:id="rId14"/>
    <sheet name="06-01NOMINA" sheetId="7" r:id="rId15"/>
    <sheet name="06-01AUDITORIA" sheetId="8" r:id="rId16"/>
    <sheet name="06-01-01TRANSPORTACION" sheetId="45" r:id="rId17"/>
    <sheet name="06-01-02COMPRAS" sheetId="12" r:id="rId18"/>
    <sheet name="06-01-04VIGILANCIA" sheetId="40" r:id="rId19"/>
    <sheet name="06-02SERVICIOS GENERALES" sheetId="6" r:id="rId20"/>
    <sheet name="06-03 RESERVACIONES Y EVENTOS" sheetId="15" r:id="rId21"/>
    <sheet name="06-04 TESORERIA" sheetId="10" r:id="rId22"/>
    <sheet name="06-04-01-02BOLETERIA" sheetId="11" r:id="rId23"/>
    <sheet name="07-BOTANICA" sheetId="16" r:id="rId24"/>
    <sheet name="07-01HERBARIO_BIBLIOTECA" sheetId="17" r:id="rId25"/>
    <sheet name="08-OFIC_HORTICULTURA" sheetId="22" r:id="rId26"/>
    <sheet name="08-SECRET. HORTICULTURA" sheetId="21" r:id="rId27"/>
    <sheet name="08-REGISTRO DE PLANTAS" sheetId="58" r:id="rId28"/>
    <sheet name="08-01INVITRO" sheetId="24" r:id="rId29"/>
    <sheet name="08-01LABORATORIO" sheetId="25" r:id="rId30"/>
    <sheet name="08-01SD_ TECNICOS_ HORT_" sheetId="23" r:id="rId31"/>
    <sheet name="08-02BANCO DE SEMILLAS" sheetId="26" r:id="rId32"/>
    <sheet name="08-03PLANTAS ACUATICAS" sheetId="27" r:id="rId33"/>
    <sheet name="08-04-VIVERO" sheetId="28" r:id="rId34"/>
    <sheet name="08-05ORQUIDEARIO" sheetId="29" r:id="rId35"/>
    <sheet name="08-06 ALMACEN " sheetId="30" r:id="rId36"/>
    <sheet name="09-EDUCACION AMBIENTAL" sheetId="18" r:id="rId37"/>
    <sheet name="09-01EDUC AMB SERV PUBLICO DOC_" sheetId="20" r:id="rId38"/>
    <sheet name="09-02EDUC_ AMB_ SERV_ACADE" sheetId="19" r:id="rId39"/>
    <sheet name="10-MANTENIMIENTO" sheetId="31" r:id="rId40"/>
    <sheet name="10-01TALLER MECANICA" sheetId="33" r:id="rId41"/>
    <sheet name="TERRENO" sheetId="41" r:id="rId42"/>
    <sheet name="VEHICULOS J.B.N." sheetId="35" r:id="rId43"/>
    <sheet name="VEHICULOS ACTUALIZADOS" sheetId="59" r:id="rId44"/>
    <sheet name="codigos inv. activos fijos" sheetId="42" r:id="rId45"/>
    <sheet name="RESUMEN " sheetId="60" r:id="rId46"/>
    <sheet name="TOTA GENERAL" sheetId="64" r:id="rId47"/>
    <sheet name="Hoja38" sheetId="97" r:id="rId48"/>
    <sheet name="Hoja39" sheetId="98" r:id="rId49"/>
    <sheet name="Hoja40" sheetId="99" r:id="rId50"/>
    <sheet name="Hoja41" sheetId="100" r:id="rId51"/>
    <sheet name="Hoja42" sheetId="101" r:id="rId52"/>
    <sheet name="Hoja43" sheetId="102" r:id="rId53"/>
    <sheet name="Hoja44" sheetId="103" r:id="rId54"/>
    <sheet name="Hoja45" sheetId="104" r:id="rId55"/>
    <sheet name="Hoja46" sheetId="105" r:id="rId56"/>
    <sheet name="Hoja47" sheetId="106" r:id="rId57"/>
    <sheet name="Hoja48" sheetId="107" r:id="rId58"/>
    <sheet name="Hoja49" sheetId="108" r:id="rId59"/>
    <sheet name="Hoja50" sheetId="109" r:id="rId60"/>
    <sheet name="Hoja51" sheetId="110" r:id="rId61"/>
    <sheet name="Hoja52" sheetId="111" r:id="rId62"/>
    <sheet name="Hoja53" sheetId="112" r:id="rId63"/>
    <sheet name="Hoja54" sheetId="113" r:id="rId64"/>
    <sheet name="Hoja55" sheetId="114" r:id="rId65"/>
    <sheet name="Hoja56" sheetId="115" r:id="rId66"/>
    <sheet name="Hoja57" sheetId="116" r:id="rId67"/>
    <sheet name="Hoja58" sheetId="117" r:id="rId68"/>
    <sheet name="Hoja59" sheetId="118" r:id="rId69"/>
    <sheet name="Hoja60" sheetId="119" r:id="rId70"/>
    <sheet name="Hoja61" sheetId="120" r:id="rId71"/>
    <sheet name="Hoja62" sheetId="121" r:id="rId72"/>
    <sheet name="Hoja63" sheetId="122" r:id="rId73"/>
    <sheet name="Hoja64" sheetId="123" r:id="rId74"/>
    <sheet name="Hoja65" sheetId="124" r:id="rId75"/>
    <sheet name="Hoja66" sheetId="125" r:id="rId76"/>
    <sheet name="Hoja67" sheetId="126" r:id="rId77"/>
    <sheet name="Hoja68" sheetId="127" r:id="rId78"/>
    <sheet name="Hoja69" sheetId="128" r:id="rId79"/>
    <sheet name="Hoja70" sheetId="129" r:id="rId80"/>
    <sheet name="Hoja71" sheetId="130" r:id="rId81"/>
    <sheet name="Hoja72" sheetId="131" r:id="rId82"/>
    <sheet name="Hoja73" sheetId="132" r:id="rId83"/>
    <sheet name="Hoja74" sheetId="133" r:id="rId84"/>
    <sheet name="Hoja75" sheetId="134" r:id="rId85"/>
    <sheet name="Hoja76" sheetId="135" r:id="rId86"/>
    <sheet name="Hoja77" sheetId="136" r:id="rId87"/>
    <sheet name="Hoja78" sheetId="137" r:id="rId88"/>
    <sheet name="Hoja79" sheetId="138" r:id="rId89"/>
    <sheet name="Hoja80" sheetId="139" r:id="rId90"/>
    <sheet name="Hoja81" sheetId="140" r:id="rId91"/>
    <sheet name="Hoja82" sheetId="141" r:id="rId92"/>
    <sheet name="Hoja83" sheetId="142" r:id="rId93"/>
    <sheet name="Hoja84" sheetId="143" r:id="rId94"/>
    <sheet name="Hoja85" sheetId="144" r:id="rId95"/>
    <sheet name="Hoja86" sheetId="145" r:id="rId96"/>
    <sheet name="Hoja87" sheetId="146" r:id="rId97"/>
    <sheet name="Hoja88" sheetId="147" r:id="rId98"/>
    <sheet name="Hoja89" sheetId="148" r:id="rId99"/>
    <sheet name="Hoja90" sheetId="149" r:id="rId100"/>
    <sheet name="Hoja91" sheetId="150" r:id="rId101"/>
    <sheet name="Hoja92" sheetId="151" r:id="rId102"/>
    <sheet name="Hoja93" sheetId="152" r:id="rId103"/>
    <sheet name="Hoja94" sheetId="153" r:id="rId104"/>
    <sheet name="Hoja95" sheetId="154" r:id="rId105"/>
    <sheet name="Hoja96" sheetId="155" r:id="rId106"/>
    <sheet name="Hoja97" sheetId="156" r:id="rId107"/>
    <sheet name="Hoja98" sheetId="157" r:id="rId108"/>
    <sheet name="Hoja99" sheetId="158" r:id="rId109"/>
    <sheet name="Hoja100" sheetId="159" r:id="rId110"/>
  </sheets>
  <definedNames>
    <definedName name="_xlnm.Print_Area" localSheetId="0">'01-DIRECCION'!$A$1:$S$74</definedName>
    <definedName name="_xlnm.Print_Area" localSheetId="3">'02-SUBDIRECCION-HELECHOS'!$A$1:$S$36</definedName>
    <definedName name="_xlnm.Print_Area" localSheetId="8">'05-01PLANIFICACION Y DESARROLLO'!$A$1:$S$64</definedName>
    <definedName name="_xlnm.Print_Area" localSheetId="18">'06-01-04VIGILANCIA'!$B$1:$S$45</definedName>
    <definedName name="_xlnm.Print_Area" localSheetId="28">'08-01INVITRO'!$B$1:$T$43</definedName>
    <definedName name="_xlnm.Print_Area" localSheetId="36">'09-EDUCACION AMBIENTAL'!$A$2:$AC$6790</definedName>
    <definedName name="_xlnm.Print_Area" localSheetId="12">'COCINA ADM_'!$A$1:$T$45</definedName>
    <definedName name="_xlnm.Print_Area" localSheetId="1">'TECNOLOGIA INFORMACION'!$A$1:$S$81</definedName>
  </definedNames>
  <calcPr calcId="162913"/>
</workbook>
</file>

<file path=xl/calcChain.xml><?xml version="1.0" encoding="utf-8"?>
<calcChain xmlns="http://schemas.openxmlformats.org/spreadsheetml/2006/main">
  <c r="O54" i="18" l="1"/>
  <c r="O63" i="30"/>
  <c r="O33" i="29"/>
  <c r="O92" i="26"/>
  <c r="N18" i="27"/>
  <c r="O18" i="27"/>
  <c r="N18" i="26"/>
  <c r="O18" i="26"/>
  <c r="O33" i="11"/>
  <c r="N26" i="10"/>
  <c r="O26" i="10"/>
  <c r="R26" i="10"/>
  <c r="N27" i="10"/>
  <c r="O27" i="10"/>
  <c r="R27" i="10"/>
  <c r="S27" i="10"/>
  <c r="S31" i="29"/>
  <c r="S30" i="29"/>
  <c r="N29" i="29"/>
  <c r="N28" i="29"/>
  <c r="N53" i="18"/>
  <c r="O53" i="18"/>
  <c r="N28" i="21"/>
  <c r="O28" i="21"/>
  <c r="N43" i="8"/>
  <c r="O43" i="8"/>
  <c r="N40" i="28"/>
  <c r="N91" i="26"/>
  <c r="O91" i="26"/>
  <c r="N60" i="15"/>
  <c r="O60" i="15"/>
  <c r="R60" i="15"/>
  <c r="S60" i="15"/>
  <c r="N61" i="15"/>
  <c r="O61" i="15"/>
  <c r="R61" i="15"/>
  <c r="S61" i="15"/>
  <c r="N62" i="15"/>
  <c r="O62" i="15"/>
  <c r="R62" i="15"/>
  <c r="S62" i="15"/>
  <c r="T62" i="15"/>
  <c r="O59" i="15"/>
  <c r="N59" i="15"/>
  <c r="R59" i="15"/>
  <c r="S59" i="15"/>
  <c r="N52" i="18"/>
  <c r="O52" i="18"/>
  <c r="N62" i="30"/>
  <c r="O62" i="30"/>
  <c r="E42" i="34"/>
  <c r="O34" i="34"/>
  <c r="N34" i="34"/>
  <c r="R34" i="34"/>
  <c r="S34" i="34"/>
  <c r="O33" i="34"/>
  <c r="N33" i="34"/>
  <c r="R33" i="34"/>
  <c r="S33" i="34"/>
  <c r="O32" i="34"/>
  <c r="N32" i="34"/>
  <c r="R32" i="34"/>
  <c r="S32" i="34"/>
  <c r="N39" i="28"/>
  <c r="O39" i="28"/>
  <c r="O51" i="18"/>
  <c r="N51" i="18"/>
  <c r="R51" i="18"/>
  <c r="S51" i="18"/>
  <c r="O58" i="15"/>
  <c r="N58" i="15"/>
  <c r="R58" i="15"/>
  <c r="S58" i="15"/>
  <c r="E43" i="23"/>
  <c r="O22" i="25"/>
  <c r="N22" i="25"/>
  <c r="R22" i="25"/>
  <c r="S22" i="25"/>
  <c r="R36" i="17"/>
  <c r="Q36" i="17"/>
  <c r="U36" i="17"/>
  <c r="D78" i="6"/>
  <c r="N35" i="12"/>
  <c r="O35" i="12"/>
  <c r="S41" i="4"/>
  <c r="L33" i="22"/>
  <c r="D50" i="12"/>
  <c r="Q81" i="16"/>
  <c r="R81" i="16"/>
  <c r="U81" i="16"/>
  <c r="V81" i="16"/>
  <c r="N33" i="6"/>
  <c r="O33" i="6"/>
  <c r="N34" i="6"/>
  <c r="O34" i="6"/>
  <c r="R34" i="6"/>
  <c r="S34" i="6"/>
  <c r="N35" i="6"/>
  <c r="O35" i="6"/>
  <c r="R35" i="6"/>
  <c r="S35" i="6"/>
  <c r="N36" i="6"/>
  <c r="O36" i="6"/>
  <c r="R36" i="6"/>
  <c r="S36" i="6"/>
  <c r="N37" i="6"/>
  <c r="O37" i="6"/>
  <c r="R37" i="6"/>
  <c r="S37" i="6"/>
  <c r="O32" i="6"/>
  <c r="N32" i="6"/>
  <c r="R32" i="6"/>
  <c r="S32" i="6"/>
  <c r="O34" i="3"/>
  <c r="N34" i="3"/>
  <c r="R34" i="3"/>
  <c r="S34" i="3"/>
  <c r="N32" i="3"/>
  <c r="O32" i="3"/>
  <c r="S24" i="3"/>
  <c r="S25" i="3"/>
  <c r="S26" i="3"/>
  <c r="S27" i="3"/>
  <c r="S28" i="3"/>
  <c r="S31" i="3"/>
  <c r="S33" i="3"/>
  <c r="S38" i="3"/>
  <c r="S39" i="3"/>
  <c r="S40" i="3"/>
  <c r="S41" i="3"/>
  <c r="S42" i="3"/>
  <c r="S43" i="3"/>
  <c r="S44" i="3"/>
  <c r="S45" i="3"/>
  <c r="S46" i="3"/>
  <c r="S47" i="3"/>
  <c r="S48" i="3"/>
  <c r="S51" i="3"/>
  <c r="S52" i="3"/>
  <c r="S53" i="3"/>
  <c r="S54" i="3"/>
  <c r="S55" i="3"/>
  <c r="S56" i="3"/>
  <c r="S58" i="3"/>
  <c r="S59" i="3"/>
  <c r="S29" i="3"/>
  <c r="S30" i="3"/>
  <c r="R35" i="3"/>
  <c r="S35" i="3"/>
  <c r="R63" i="3"/>
  <c r="S63" i="3"/>
  <c r="N14" i="3"/>
  <c r="O14" i="3"/>
  <c r="N15" i="3"/>
  <c r="N16" i="3"/>
  <c r="N17" i="3"/>
  <c r="N18" i="3"/>
  <c r="N19" i="3"/>
  <c r="N20" i="3"/>
  <c r="N21" i="3"/>
  <c r="N22" i="3"/>
  <c r="N23" i="3"/>
  <c r="O26" i="3"/>
  <c r="N29" i="3"/>
  <c r="O29" i="3"/>
  <c r="N36" i="3"/>
  <c r="R36" i="3"/>
  <c r="S36" i="3"/>
  <c r="O36" i="3"/>
  <c r="N37" i="3"/>
  <c r="R37" i="3"/>
  <c r="S37" i="3"/>
  <c r="O37" i="3"/>
  <c r="N49" i="3"/>
  <c r="R49" i="3"/>
  <c r="S49" i="3"/>
  <c r="O49" i="3"/>
  <c r="N50" i="3"/>
  <c r="R50" i="3"/>
  <c r="S50" i="3"/>
  <c r="O50" i="3"/>
  <c r="N57" i="3"/>
  <c r="R57" i="3"/>
  <c r="S57" i="3"/>
  <c r="O57" i="3"/>
  <c r="N60" i="3"/>
  <c r="R60" i="3"/>
  <c r="S60" i="3"/>
  <c r="O60" i="3"/>
  <c r="N61" i="3"/>
  <c r="R61" i="3"/>
  <c r="S61" i="3"/>
  <c r="O61" i="3"/>
  <c r="N62" i="3"/>
  <c r="R62" i="3"/>
  <c r="S62" i="3"/>
  <c r="O62" i="3"/>
  <c r="N13" i="3"/>
  <c r="R13" i="3"/>
  <c r="S13" i="3"/>
  <c r="O13" i="3"/>
  <c r="X38" i="59"/>
  <c r="N34" i="40"/>
  <c r="O34" i="40"/>
  <c r="E43" i="40"/>
  <c r="D31" i="45"/>
  <c r="N72" i="9"/>
  <c r="O72" i="9"/>
  <c r="E32" i="2"/>
  <c r="O27" i="22"/>
  <c r="N27" i="22"/>
  <c r="N82" i="9"/>
  <c r="O82" i="9"/>
  <c r="S79" i="57"/>
  <c r="R20" i="35"/>
  <c r="S20" i="35"/>
  <c r="V20" i="35"/>
  <c r="F48" i="35"/>
  <c r="H68" i="14"/>
  <c r="E43" i="19"/>
  <c r="N28" i="19"/>
  <c r="O28" i="19"/>
  <c r="R28" i="19"/>
  <c r="S28" i="19"/>
  <c r="F60" i="18"/>
  <c r="H73" i="30"/>
  <c r="O46" i="30"/>
  <c r="R46" i="30"/>
  <c r="S46" i="30"/>
  <c r="C104" i="26"/>
  <c r="E40" i="24"/>
  <c r="N33" i="10"/>
  <c r="O33" i="10"/>
  <c r="R33" i="10"/>
  <c r="S33" i="10"/>
  <c r="N34" i="10"/>
  <c r="O34" i="10"/>
  <c r="R34" i="10"/>
  <c r="S34" i="10"/>
  <c r="S35" i="10"/>
  <c r="S36" i="10"/>
  <c r="S37" i="10"/>
  <c r="S38" i="10"/>
  <c r="N39" i="10"/>
  <c r="O39" i="10"/>
  <c r="R39" i="10"/>
  <c r="S39" i="10"/>
  <c r="N32" i="10"/>
  <c r="O32" i="10"/>
  <c r="R32" i="10"/>
  <c r="S32" i="10"/>
  <c r="S31" i="10"/>
  <c r="N32" i="15"/>
  <c r="O32" i="15"/>
  <c r="R32" i="15"/>
  <c r="S32" i="15"/>
  <c r="S38" i="6"/>
  <c r="D50" i="8"/>
  <c r="E89" i="9"/>
  <c r="D42" i="5"/>
  <c r="N20" i="2"/>
  <c r="O20" i="2"/>
  <c r="E74" i="4"/>
  <c r="N32" i="4"/>
  <c r="O32" i="4"/>
  <c r="N33" i="4"/>
  <c r="O33" i="4"/>
  <c r="R33" i="4"/>
  <c r="S33" i="4"/>
  <c r="N34" i="4"/>
  <c r="O34" i="4"/>
  <c r="R34" i="4"/>
  <c r="S34" i="4"/>
  <c r="N35" i="4"/>
  <c r="O35" i="4"/>
  <c r="R35" i="4"/>
  <c r="S35" i="4"/>
  <c r="N36" i="4"/>
  <c r="O36" i="4"/>
  <c r="R36" i="4"/>
  <c r="S36" i="4"/>
  <c r="N37" i="4"/>
  <c r="O37" i="4"/>
  <c r="R37" i="4"/>
  <c r="S37" i="4"/>
  <c r="N31" i="4"/>
  <c r="N30" i="4"/>
  <c r="E35" i="56"/>
  <c r="E50" i="13"/>
  <c r="N34" i="13"/>
  <c r="O34" i="13"/>
  <c r="N33" i="13"/>
  <c r="O33" i="13"/>
  <c r="E91" i="57"/>
  <c r="N63" i="57"/>
  <c r="O63" i="57"/>
  <c r="R63" i="57"/>
  <c r="S63" i="57"/>
  <c r="N64" i="57"/>
  <c r="O64" i="57"/>
  <c r="R64" i="57"/>
  <c r="S64" i="57"/>
  <c r="N62" i="57"/>
  <c r="O62" i="57"/>
  <c r="R62" i="57"/>
  <c r="S62" i="57"/>
  <c r="N61" i="57"/>
  <c r="O61" i="57"/>
  <c r="R61" i="57"/>
  <c r="S61" i="57"/>
  <c r="N60" i="57"/>
  <c r="O60" i="57"/>
  <c r="R60" i="57"/>
  <c r="S60" i="57"/>
  <c r="E71" i="3"/>
  <c r="N35" i="24"/>
  <c r="O35" i="24"/>
  <c r="S34" i="24"/>
  <c r="S33" i="24"/>
  <c r="R40" i="59"/>
  <c r="S40" i="59"/>
  <c r="W40" i="59"/>
  <c r="N56" i="31"/>
  <c r="S35" i="19"/>
  <c r="N22" i="18"/>
  <c r="O22" i="18"/>
  <c r="R22" i="18"/>
  <c r="S22" i="18"/>
  <c r="O24" i="30"/>
  <c r="N24" i="30"/>
  <c r="R24" i="30"/>
  <c r="S24" i="30"/>
  <c r="O23" i="30"/>
  <c r="N23" i="30"/>
  <c r="R23" i="30"/>
  <c r="S23" i="30"/>
  <c r="O22" i="30"/>
  <c r="N22" i="30"/>
  <c r="R22" i="30"/>
  <c r="S22" i="30"/>
  <c r="O21" i="30"/>
  <c r="N21" i="30"/>
  <c r="R21" i="30"/>
  <c r="S21" i="30"/>
  <c r="O20" i="30"/>
  <c r="N20" i="30"/>
  <c r="R20" i="30"/>
  <c r="S20" i="30"/>
  <c r="O19" i="30"/>
  <c r="N19" i="30"/>
  <c r="R19" i="30"/>
  <c r="S19" i="30"/>
  <c r="O18" i="30"/>
  <c r="N18" i="30"/>
  <c r="R18" i="30"/>
  <c r="S18" i="30"/>
  <c r="N60" i="26"/>
  <c r="S22" i="12"/>
  <c r="N31" i="8"/>
  <c r="O31" i="8"/>
  <c r="N30" i="8"/>
  <c r="N29" i="8"/>
  <c r="N28" i="8"/>
  <c r="S28" i="9"/>
  <c r="S23" i="2"/>
  <c r="N34" i="14"/>
  <c r="O34" i="14"/>
  <c r="N33" i="14"/>
  <c r="O33" i="14"/>
  <c r="R33" i="14"/>
  <c r="S33" i="14"/>
  <c r="N32" i="14"/>
  <c r="O32" i="14"/>
  <c r="N23" i="56"/>
  <c r="O17" i="48"/>
  <c r="N50" i="18"/>
  <c r="N49" i="18"/>
  <c r="N24" i="45"/>
  <c r="O24" i="45"/>
  <c r="N78" i="57"/>
  <c r="O78" i="57"/>
  <c r="R78" i="57"/>
  <c r="S78" i="57"/>
  <c r="N77" i="57"/>
  <c r="O77" i="57"/>
  <c r="R77" i="57"/>
  <c r="S77" i="57"/>
  <c r="L63" i="15"/>
  <c r="S43" i="15"/>
  <c r="N57" i="15"/>
  <c r="O57" i="15"/>
  <c r="R57" i="15"/>
  <c r="S57" i="15"/>
  <c r="N65" i="4"/>
  <c r="O65" i="4"/>
  <c r="R65" i="4"/>
  <c r="S65" i="4"/>
  <c r="Q80" i="16"/>
  <c r="R80" i="16"/>
  <c r="N31" i="22"/>
  <c r="L92" i="26"/>
  <c r="N90" i="26"/>
  <c r="O90" i="26"/>
  <c r="E93" i="20"/>
  <c r="L38" i="23"/>
  <c r="E33" i="21"/>
  <c r="N49" i="10"/>
  <c r="N32" i="8"/>
  <c r="N18" i="9"/>
  <c r="N40" i="13"/>
  <c r="R42" i="59"/>
  <c r="P43" i="59"/>
  <c r="D29" i="33"/>
  <c r="N19" i="31"/>
  <c r="N20" i="31"/>
  <c r="N21" i="31"/>
  <c r="N22" i="31"/>
  <c r="N23" i="31"/>
  <c r="N24" i="31"/>
  <c r="N25" i="31"/>
  <c r="N26" i="31"/>
  <c r="N27" i="31"/>
  <c r="N28" i="31"/>
  <c r="O28" i="31"/>
  <c r="N29" i="31"/>
  <c r="N30" i="31"/>
  <c r="N31" i="31"/>
  <c r="N32" i="31"/>
  <c r="O32" i="31"/>
  <c r="R32" i="31"/>
  <c r="S32" i="31"/>
  <c r="N33" i="31"/>
  <c r="N34" i="31"/>
  <c r="N35" i="31"/>
  <c r="N36" i="31"/>
  <c r="O36" i="31"/>
  <c r="R36" i="31"/>
  <c r="S36" i="31"/>
  <c r="N37" i="31"/>
  <c r="N38" i="31"/>
  <c r="O38" i="31"/>
  <c r="R38" i="31"/>
  <c r="S38" i="31"/>
  <c r="N42" i="31"/>
  <c r="N44" i="31"/>
  <c r="N51" i="31"/>
  <c r="O51" i="31"/>
  <c r="N52" i="31"/>
  <c r="O52" i="31"/>
  <c r="R52" i="31"/>
  <c r="S52" i="31"/>
  <c r="N53" i="31"/>
  <c r="O53" i="31"/>
  <c r="R53" i="31"/>
  <c r="S53" i="31"/>
  <c r="N54" i="31"/>
  <c r="O54" i="31"/>
  <c r="R54" i="31"/>
  <c r="S54" i="31"/>
  <c r="N55" i="31"/>
  <c r="O55" i="31"/>
  <c r="R55" i="31"/>
  <c r="S55" i="31"/>
  <c r="O44" i="31"/>
  <c r="O42" i="31"/>
  <c r="O20" i="31"/>
  <c r="O34" i="31"/>
  <c r="O30" i="31"/>
  <c r="R28" i="31"/>
  <c r="S28" i="31"/>
  <c r="O25" i="31"/>
  <c r="R25" i="31"/>
  <c r="S25" i="31"/>
  <c r="O23" i="31"/>
  <c r="R23" i="31"/>
  <c r="S23" i="31"/>
  <c r="O21" i="31"/>
  <c r="R21" i="31"/>
  <c r="O19" i="31"/>
  <c r="R19" i="31"/>
  <c r="E37" i="29"/>
  <c r="D47" i="28"/>
  <c r="O75" i="26"/>
  <c r="S75" i="26"/>
  <c r="O74" i="26"/>
  <c r="S74" i="26"/>
  <c r="O73" i="26"/>
  <c r="S73" i="26"/>
  <c r="N66" i="26"/>
  <c r="N29" i="26"/>
  <c r="O29" i="26"/>
  <c r="S37" i="23"/>
  <c r="S36" i="23"/>
  <c r="S35" i="23"/>
  <c r="S34" i="23"/>
  <c r="S32" i="23"/>
  <c r="N31" i="23"/>
  <c r="N30" i="23"/>
  <c r="N29" i="23"/>
  <c r="N28" i="23"/>
  <c r="O28" i="23"/>
  <c r="N27" i="23"/>
  <c r="O27" i="23"/>
  <c r="N26" i="23"/>
  <c r="O26" i="23"/>
  <c r="N25" i="23"/>
  <c r="O25" i="23"/>
  <c r="N24" i="23"/>
  <c r="O24" i="23"/>
  <c r="N23" i="23"/>
  <c r="O23" i="23"/>
  <c r="N22" i="23"/>
  <c r="O22" i="23"/>
  <c r="N21" i="23"/>
  <c r="O21" i="23"/>
  <c r="N20" i="23"/>
  <c r="O20" i="23"/>
  <c r="N19" i="23"/>
  <c r="O19" i="23"/>
  <c r="N18" i="23"/>
  <c r="O18" i="23"/>
  <c r="N17" i="23"/>
  <c r="O17" i="23"/>
  <c r="N16" i="23"/>
  <c r="O16" i="23"/>
  <c r="N15" i="23"/>
  <c r="O15" i="23"/>
  <c r="N14" i="23"/>
  <c r="O14" i="23"/>
  <c r="N89" i="26"/>
  <c r="N87" i="26"/>
  <c r="N86" i="26"/>
  <c r="O86" i="26"/>
  <c r="N85" i="26"/>
  <c r="N84" i="26"/>
  <c r="O84" i="26"/>
  <c r="R84" i="26"/>
  <c r="S84" i="26"/>
  <c r="N83" i="26"/>
  <c r="N82" i="26"/>
  <c r="N81" i="26"/>
  <c r="N80" i="26"/>
  <c r="O80" i="26"/>
  <c r="N79" i="26"/>
  <c r="N78" i="26"/>
  <c r="N77" i="26"/>
  <c r="O76" i="26"/>
  <c r="N72" i="26"/>
  <c r="O72" i="26"/>
  <c r="N71" i="26"/>
  <c r="O71" i="26"/>
  <c r="S70" i="26"/>
  <c r="S68" i="26"/>
  <c r="S64" i="26"/>
  <c r="N62" i="26"/>
  <c r="N61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O46" i="26"/>
  <c r="N45" i="26"/>
  <c r="N44" i="26"/>
  <c r="N43" i="26"/>
  <c r="N42" i="26"/>
  <c r="N41" i="26"/>
  <c r="N40" i="26"/>
  <c r="N39" i="26"/>
  <c r="N38" i="26"/>
  <c r="N37" i="26"/>
  <c r="O37" i="26"/>
  <c r="N36" i="26"/>
  <c r="N35" i="26"/>
  <c r="N34" i="26"/>
  <c r="N33" i="26"/>
  <c r="O33" i="26"/>
  <c r="R33" i="26"/>
  <c r="S33" i="26"/>
  <c r="N32" i="26"/>
  <c r="N31" i="26"/>
  <c r="N30" i="26"/>
  <c r="N28" i="26"/>
  <c r="O28" i="26"/>
  <c r="N27" i="26"/>
  <c r="D39" i="25"/>
  <c r="E33" i="58"/>
  <c r="E40" i="22"/>
  <c r="H272" i="17"/>
  <c r="G91" i="16"/>
  <c r="D37" i="11"/>
  <c r="E67" i="10"/>
  <c r="D71" i="15"/>
  <c r="D29" i="7"/>
  <c r="E42" i="1"/>
  <c r="E37" i="48"/>
  <c r="C71" i="3"/>
  <c r="O44" i="15"/>
  <c r="L22" i="41"/>
  <c r="L35" i="5"/>
  <c r="L64" i="3"/>
  <c r="L63" i="14"/>
  <c r="N62" i="14"/>
  <c r="L63" i="30"/>
  <c r="L33" i="11"/>
  <c r="L33" i="25"/>
  <c r="R67" i="9"/>
  <c r="S67" i="9"/>
  <c r="S75" i="9"/>
  <c r="O56" i="9"/>
  <c r="S56" i="9"/>
  <c r="O61" i="9"/>
  <c r="S61" i="9"/>
  <c r="O58" i="9"/>
  <c r="L28" i="2"/>
  <c r="L36" i="24"/>
  <c r="L41" i="28"/>
  <c r="N38" i="28"/>
  <c r="L27" i="48"/>
  <c r="L27" i="58"/>
  <c r="L29" i="21"/>
  <c r="N27" i="21"/>
  <c r="O27" i="21"/>
  <c r="R27" i="21"/>
  <c r="S27" i="21"/>
  <c r="L44" i="8"/>
  <c r="L43" i="12"/>
  <c r="L25" i="7"/>
  <c r="L31" i="56"/>
  <c r="L80" i="57"/>
  <c r="N64" i="4"/>
  <c r="O64" i="4"/>
  <c r="N63" i="4"/>
  <c r="O63" i="4"/>
  <c r="N62" i="4"/>
  <c r="O62" i="4"/>
  <c r="N76" i="57"/>
  <c r="S61" i="4"/>
  <c r="N75" i="57"/>
  <c r="N60" i="4"/>
  <c r="L41" i="13"/>
  <c r="O40" i="13"/>
  <c r="N30" i="56"/>
  <c r="N28" i="13"/>
  <c r="O28" i="13"/>
  <c r="L66" i="4"/>
  <c r="N59" i="4"/>
  <c r="O59" i="4"/>
  <c r="R59" i="4"/>
  <c r="S59" i="4"/>
  <c r="N59" i="57"/>
  <c r="O59" i="57"/>
  <c r="R59" i="57"/>
  <c r="S59" i="57"/>
  <c r="N65" i="57"/>
  <c r="O65" i="57"/>
  <c r="R65" i="57"/>
  <c r="S65" i="57"/>
  <c r="N66" i="57"/>
  <c r="O66" i="57"/>
  <c r="R66" i="57"/>
  <c r="S66" i="57"/>
  <c r="O67" i="57"/>
  <c r="N68" i="57"/>
  <c r="O68" i="57"/>
  <c r="R68" i="57"/>
  <c r="S68" i="57"/>
  <c r="N69" i="57"/>
  <c r="O69" i="57"/>
  <c r="R69" i="57"/>
  <c r="S69" i="57"/>
  <c r="N70" i="57"/>
  <c r="O70" i="57"/>
  <c r="R70" i="57"/>
  <c r="S70" i="57"/>
  <c r="N71" i="57"/>
  <c r="O71" i="57"/>
  <c r="R71" i="57"/>
  <c r="S71" i="57"/>
  <c r="N72" i="57"/>
  <c r="O72" i="57"/>
  <c r="R72" i="57"/>
  <c r="S72" i="57"/>
  <c r="N73" i="57"/>
  <c r="O73" i="57"/>
  <c r="R73" i="57"/>
  <c r="S73" i="57"/>
  <c r="N74" i="57"/>
  <c r="O74" i="57"/>
  <c r="R74" i="57"/>
  <c r="S74" i="57"/>
  <c r="L33" i="29"/>
  <c r="L38" i="19"/>
  <c r="L32" i="27"/>
  <c r="P37" i="35"/>
  <c r="R36" i="35"/>
  <c r="L26" i="33"/>
  <c r="N25" i="33"/>
  <c r="N24" i="33"/>
  <c r="N23" i="33"/>
  <c r="L25" i="45"/>
  <c r="S37" i="28"/>
  <c r="Q79" i="16"/>
  <c r="R79" i="16"/>
  <c r="U79" i="16"/>
  <c r="V79" i="16"/>
  <c r="N84" i="20"/>
  <c r="O84" i="20"/>
  <c r="N61" i="30"/>
  <c r="S58" i="57"/>
  <c r="S81" i="9"/>
  <c r="N56" i="57"/>
  <c r="O56" i="57"/>
  <c r="R56" i="57"/>
  <c r="S56" i="57"/>
  <c r="N38" i="13"/>
  <c r="O38" i="13"/>
  <c r="R38" i="13"/>
  <c r="S38" i="13"/>
  <c r="O39" i="13"/>
  <c r="N47" i="57"/>
  <c r="O47" i="57"/>
  <c r="R47" i="57"/>
  <c r="S47" i="57"/>
  <c r="N46" i="57"/>
  <c r="N53" i="57"/>
  <c r="O53" i="57"/>
  <c r="R53" i="57"/>
  <c r="S53" i="57"/>
  <c r="N52" i="57"/>
  <c r="O52" i="57"/>
  <c r="R52" i="57"/>
  <c r="S52" i="57"/>
  <c r="N51" i="57"/>
  <c r="O51" i="57"/>
  <c r="R51" i="57"/>
  <c r="S51" i="57"/>
  <c r="N50" i="57"/>
  <c r="O50" i="57"/>
  <c r="R50" i="57"/>
  <c r="S50" i="57"/>
  <c r="N49" i="57"/>
  <c r="O49" i="57"/>
  <c r="R49" i="57"/>
  <c r="S49" i="57"/>
  <c r="N48" i="57"/>
  <c r="O48" i="57"/>
  <c r="R48" i="57"/>
  <c r="S48" i="57"/>
  <c r="N54" i="57"/>
  <c r="O54" i="57"/>
  <c r="R54" i="57"/>
  <c r="S54" i="57"/>
  <c r="N55" i="57"/>
  <c r="O55" i="57"/>
  <c r="L35" i="34"/>
  <c r="N31" i="34"/>
  <c r="N42" i="12"/>
  <c r="O42" i="12"/>
  <c r="R42" i="12"/>
  <c r="S42" i="12"/>
  <c r="L25" i="49"/>
  <c r="S24" i="49"/>
  <c r="N48" i="18"/>
  <c r="O48" i="18"/>
  <c r="R48" i="18"/>
  <c r="S48" i="18"/>
  <c r="N80" i="9"/>
  <c r="O80" i="9"/>
  <c r="R80" i="9"/>
  <c r="S80" i="9"/>
  <c r="N31" i="14"/>
  <c r="O31" i="14"/>
  <c r="R31" i="14"/>
  <c r="S31" i="14"/>
  <c r="N75" i="20"/>
  <c r="O75" i="20"/>
  <c r="N62" i="20"/>
  <c r="O62" i="20"/>
  <c r="R62" i="20"/>
  <c r="S62" i="20"/>
  <c r="N19" i="20"/>
  <c r="N58" i="20"/>
  <c r="N77" i="20"/>
  <c r="O77" i="20"/>
  <c r="N39" i="57"/>
  <c r="O39" i="57"/>
  <c r="R39" i="57"/>
  <c r="S39" i="57"/>
  <c r="R41" i="59"/>
  <c r="R35" i="35"/>
  <c r="S35" i="35"/>
  <c r="V35" i="35"/>
  <c r="W35" i="35"/>
  <c r="R34" i="35"/>
  <c r="L85" i="20"/>
  <c r="S83" i="20"/>
  <c r="O27" i="27"/>
  <c r="O19" i="27"/>
  <c r="O30" i="27"/>
  <c r="S30" i="27"/>
  <c r="O29" i="27"/>
  <c r="O26" i="27"/>
  <c r="S26" i="27"/>
  <c r="O25" i="27"/>
  <c r="S25" i="27"/>
  <c r="O24" i="27"/>
  <c r="O23" i="27"/>
  <c r="S23" i="27"/>
  <c r="O22" i="27"/>
  <c r="S22" i="27"/>
  <c r="O20" i="27"/>
  <c r="N31" i="25"/>
  <c r="O31" i="25"/>
  <c r="R31" i="25"/>
  <c r="S31" i="25"/>
  <c r="L60" i="10"/>
  <c r="S34" i="5"/>
  <c r="A12" i="64"/>
  <c r="A13" i="64"/>
  <c r="A14" i="64"/>
  <c r="A15" i="64"/>
  <c r="A16" i="64"/>
  <c r="A17" i="64"/>
  <c r="A18" i="64"/>
  <c r="A19" i="64"/>
  <c r="A20" i="64"/>
  <c r="A21" i="64"/>
  <c r="A22" i="64"/>
  <c r="A23" i="64"/>
  <c r="A24" i="64"/>
  <c r="B24" i="64"/>
  <c r="A25" i="64"/>
  <c r="A26" i="64"/>
  <c r="A27" i="64"/>
  <c r="A28" i="64"/>
  <c r="A29" i="64"/>
  <c r="A30" i="64"/>
  <c r="A31" i="64"/>
  <c r="A32" i="64"/>
  <c r="L18" i="60"/>
  <c r="M18" i="60"/>
  <c r="L19" i="60"/>
  <c r="M19" i="60"/>
  <c r="L20" i="60"/>
  <c r="M20" i="60"/>
  <c r="L21" i="60"/>
  <c r="M21" i="60"/>
  <c r="L22" i="60"/>
  <c r="M22" i="60"/>
  <c r="N22" i="60"/>
  <c r="L24" i="60"/>
  <c r="M24" i="60"/>
  <c r="N24" i="60"/>
  <c r="L25" i="60"/>
  <c r="M25" i="60"/>
  <c r="L26" i="60"/>
  <c r="M26" i="60"/>
  <c r="L27" i="60"/>
  <c r="M27" i="60"/>
  <c r="L28" i="60"/>
  <c r="M28" i="60"/>
  <c r="L29" i="60"/>
  <c r="M29" i="60"/>
  <c r="L30" i="60"/>
  <c r="M30" i="60"/>
  <c r="L31" i="60"/>
  <c r="M31" i="60"/>
  <c r="L32" i="60"/>
  <c r="M32" i="60"/>
  <c r="L33" i="60"/>
  <c r="M33" i="60"/>
  <c r="L34" i="60"/>
  <c r="M34" i="60"/>
  <c r="L35" i="60"/>
  <c r="M35" i="60"/>
  <c r="L36" i="60"/>
  <c r="M36" i="60"/>
  <c r="L37" i="60"/>
  <c r="M37" i="60"/>
  <c r="L38" i="60"/>
  <c r="M38" i="60"/>
  <c r="L39" i="60"/>
  <c r="M39" i="60"/>
  <c r="L40" i="60"/>
  <c r="M40" i="60"/>
  <c r="L41" i="60"/>
  <c r="M41" i="60"/>
  <c r="L42" i="60"/>
  <c r="M42" i="60"/>
  <c r="L43" i="60"/>
  <c r="M43" i="60"/>
  <c r="L44" i="60"/>
  <c r="M44" i="60"/>
  <c r="L45" i="60"/>
  <c r="M45" i="60"/>
  <c r="L46" i="60"/>
  <c r="M46" i="60"/>
  <c r="L47" i="60"/>
  <c r="M47" i="60"/>
  <c r="L48" i="60"/>
  <c r="M48" i="60"/>
  <c r="L49" i="60"/>
  <c r="M49" i="60"/>
  <c r="L50" i="60"/>
  <c r="M50" i="60"/>
  <c r="L51" i="60"/>
  <c r="M51" i="60"/>
  <c r="L52" i="60"/>
  <c r="M52" i="60"/>
  <c r="N52" i="60"/>
  <c r="L57" i="60"/>
  <c r="L66" i="60"/>
  <c r="L67" i="60"/>
  <c r="L68" i="60"/>
  <c r="M68" i="60"/>
  <c r="N68" i="60"/>
  <c r="L70" i="60"/>
  <c r="M70" i="60"/>
  <c r="J71" i="60"/>
  <c r="L71" i="60"/>
  <c r="L73" i="60"/>
  <c r="L74" i="60"/>
  <c r="L75" i="60"/>
  <c r="L76" i="60"/>
  <c r="M76" i="60"/>
  <c r="N76" i="60"/>
  <c r="L77" i="60"/>
  <c r="M77" i="60"/>
  <c r="L78" i="60"/>
  <c r="M78" i="60"/>
  <c r="L79" i="60"/>
  <c r="M79" i="60"/>
  <c r="L80" i="60"/>
  <c r="M80" i="60"/>
  <c r="L98" i="60"/>
  <c r="M97" i="60"/>
  <c r="N97" i="60"/>
  <c r="L109" i="60"/>
  <c r="L113" i="60"/>
  <c r="M112" i="60"/>
  <c r="L114" i="60"/>
  <c r="M113" i="60"/>
  <c r="L115" i="60"/>
  <c r="M114" i="60"/>
  <c r="L116" i="60"/>
  <c r="M115" i="60"/>
  <c r="L118" i="60"/>
  <c r="M117" i="60"/>
  <c r="L119" i="60"/>
  <c r="M118" i="60"/>
  <c r="L120" i="60"/>
  <c r="M119" i="60"/>
  <c r="L121" i="60"/>
  <c r="M120" i="60"/>
  <c r="L125" i="60"/>
  <c r="M124" i="60"/>
  <c r="N124" i="60"/>
  <c r="L127" i="60"/>
  <c r="M126" i="60"/>
  <c r="L129" i="60"/>
  <c r="M128" i="60"/>
  <c r="L130" i="60"/>
  <c r="M129" i="60"/>
  <c r="L136" i="60"/>
  <c r="L144" i="60"/>
  <c r="M143" i="60"/>
  <c r="L147" i="60"/>
  <c r="M146" i="60"/>
  <c r="L149" i="60"/>
  <c r="M148" i="60"/>
  <c r="N150" i="60"/>
  <c r="L151" i="60"/>
  <c r="M150" i="60"/>
  <c r="J153" i="60"/>
  <c r="J159" i="60"/>
  <c r="L165" i="60"/>
  <c r="M164" i="60"/>
  <c r="L167" i="60"/>
  <c r="M166" i="60"/>
  <c r="J169" i="60"/>
  <c r="L172" i="60"/>
  <c r="M171" i="60"/>
  <c r="N171" i="60"/>
  <c r="L184" i="60"/>
  <c r="M183" i="60"/>
  <c r="N183" i="60"/>
  <c r="L188" i="60"/>
  <c r="M187" i="60"/>
  <c r="L189" i="60"/>
  <c r="M188" i="60"/>
  <c r="L190" i="60"/>
  <c r="M189" i="60"/>
  <c r="L192" i="60"/>
  <c r="M191" i="60"/>
  <c r="L193" i="60"/>
  <c r="M192" i="60"/>
  <c r="L194" i="60"/>
  <c r="M193" i="60"/>
  <c r="L195" i="60"/>
  <c r="M194" i="60"/>
  <c r="L199" i="60"/>
  <c r="M198" i="60"/>
  <c r="L201" i="60"/>
  <c r="M200" i="60"/>
  <c r="L202" i="60"/>
  <c r="M201" i="60"/>
  <c r="L203" i="60"/>
  <c r="M202" i="60"/>
  <c r="L212" i="60"/>
  <c r="M211" i="60"/>
  <c r="L213" i="60"/>
  <c r="M212" i="60"/>
  <c r="L214" i="60"/>
  <c r="M213" i="60"/>
  <c r="L219" i="60"/>
  <c r="M218" i="60"/>
  <c r="L222" i="60"/>
  <c r="M221" i="60"/>
  <c r="L223" i="60"/>
  <c r="M222" i="60"/>
  <c r="L224" i="60"/>
  <c r="L225" i="60"/>
  <c r="L226" i="60"/>
  <c r="L227" i="60"/>
  <c r="L231" i="60"/>
  <c r="L232" i="60"/>
  <c r="L234" i="60"/>
  <c r="L235" i="60"/>
  <c r="L236" i="60"/>
  <c r="L237" i="60"/>
  <c r="J244" i="60"/>
  <c r="L250" i="60"/>
  <c r="L251" i="60"/>
  <c r="L257" i="60"/>
  <c r="M256" i="60"/>
  <c r="N256" i="60"/>
  <c r="L258" i="60"/>
  <c r="M257" i="60"/>
  <c r="N257" i="60"/>
  <c r="L259" i="60"/>
  <c r="M258" i="60"/>
  <c r="L260" i="60"/>
  <c r="M259" i="60"/>
  <c r="M266" i="60"/>
  <c r="L267" i="60"/>
  <c r="M267" i="60"/>
  <c r="L268" i="60"/>
  <c r="L269" i="60"/>
  <c r="M268" i="60"/>
  <c r="N268" i="60"/>
  <c r="L270" i="60"/>
  <c r="M269" i="60"/>
  <c r="L271" i="60"/>
  <c r="M270" i="60"/>
  <c r="L284" i="60"/>
  <c r="M283" i="60"/>
  <c r="N283" i="60"/>
  <c r="L288" i="60"/>
  <c r="M287" i="60"/>
  <c r="L289" i="60"/>
  <c r="M288" i="60"/>
  <c r="L291" i="60"/>
  <c r="B7" i="64"/>
  <c r="L293" i="60"/>
  <c r="M291" i="60"/>
  <c r="L294" i="60"/>
  <c r="M292" i="60"/>
  <c r="L295" i="60"/>
  <c r="L296" i="60"/>
  <c r="M294" i="60"/>
  <c r="N294" i="60"/>
  <c r="L300" i="60"/>
  <c r="L302" i="60"/>
  <c r="L304" i="60"/>
  <c r="N305" i="60"/>
  <c r="L308" i="60"/>
  <c r="M306" i="60"/>
  <c r="N306" i="60"/>
  <c r="L309" i="60"/>
  <c r="M307" i="60"/>
  <c r="N307" i="60"/>
  <c r="L312" i="60"/>
  <c r="M310" i="60"/>
  <c r="N310" i="60"/>
  <c r="L313" i="60"/>
  <c r="M311" i="60"/>
  <c r="L316" i="60"/>
  <c r="M314" i="60"/>
  <c r="N314" i="60"/>
  <c r="L320" i="60"/>
  <c r="M318" i="60"/>
  <c r="N318" i="60"/>
  <c r="L321" i="60"/>
  <c r="M319" i="60"/>
  <c r="N319" i="60"/>
  <c r="L323" i="60"/>
  <c r="M321" i="60"/>
  <c r="N321" i="60"/>
  <c r="L324" i="60"/>
  <c r="M322" i="60"/>
  <c r="N322" i="60"/>
  <c r="L326" i="60"/>
  <c r="M324" i="60"/>
  <c r="N324" i="60"/>
  <c r="L329" i="60"/>
  <c r="M326" i="60"/>
  <c r="L330" i="60"/>
  <c r="M327" i="60"/>
  <c r="L331" i="60"/>
  <c r="M328" i="60"/>
  <c r="L332" i="60"/>
  <c r="M329" i="60"/>
  <c r="L334" i="60"/>
  <c r="M331" i="60"/>
  <c r="L335" i="60"/>
  <c r="M332" i="60"/>
  <c r="L336" i="60"/>
  <c r="M333" i="60"/>
  <c r="L337" i="60"/>
  <c r="M334" i="60"/>
  <c r="L340" i="60"/>
  <c r="M337" i="60"/>
  <c r="L341" i="60"/>
  <c r="M338" i="60"/>
  <c r="L342" i="60"/>
  <c r="M339" i="60"/>
  <c r="L348" i="60"/>
  <c r="M345" i="60"/>
  <c r="L354" i="60"/>
  <c r="L355" i="60"/>
  <c r="L356" i="60"/>
  <c r="L357" i="60"/>
  <c r="L358" i="60"/>
  <c r="L359" i="60"/>
  <c r="L360" i="60"/>
  <c r="L361" i="60"/>
  <c r="L362" i="60"/>
  <c r="L363" i="60"/>
  <c r="L365" i="60"/>
  <c r="M362" i="60"/>
  <c r="L366" i="60"/>
  <c r="M363" i="60"/>
  <c r="N363" i="60"/>
  <c r="L367" i="60"/>
  <c r="M364" i="60"/>
  <c r="L368" i="60"/>
  <c r="M365" i="60"/>
  <c r="L369" i="60"/>
  <c r="M366" i="60"/>
  <c r="L370" i="60"/>
  <c r="M367" i="60"/>
  <c r="L371" i="60"/>
  <c r="M368" i="60"/>
  <c r="L372" i="60"/>
  <c r="M369" i="60"/>
  <c r="L373" i="60"/>
  <c r="M370" i="60"/>
  <c r="L374" i="60"/>
  <c r="M371" i="60"/>
  <c r="L376" i="60"/>
  <c r="M373" i="60"/>
  <c r="L377" i="60"/>
  <c r="M374" i="60"/>
  <c r="L379" i="60"/>
  <c r="M376" i="60"/>
  <c r="L381" i="60"/>
  <c r="M378" i="60"/>
  <c r="L382" i="60"/>
  <c r="M379" i="60"/>
  <c r="L383" i="60"/>
  <c r="M380" i="60"/>
  <c r="N380" i="60"/>
  <c r="L385" i="60"/>
  <c r="M382" i="60"/>
  <c r="L387" i="60"/>
  <c r="M384" i="60"/>
  <c r="L390" i="60"/>
  <c r="M387" i="60"/>
  <c r="L391" i="60"/>
  <c r="M388" i="60"/>
  <c r="L392" i="60"/>
  <c r="M389" i="60"/>
  <c r="L393" i="60"/>
  <c r="M390" i="60"/>
  <c r="L394" i="60"/>
  <c r="M391" i="60"/>
  <c r="L396" i="60"/>
  <c r="M393" i="60"/>
  <c r="L399" i="60"/>
  <c r="L400" i="60"/>
  <c r="L401" i="60"/>
  <c r="L402" i="60"/>
  <c r="L403" i="60"/>
  <c r="M400" i="60"/>
  <c r="L407" i="60"/>
  <c r="M404" i="60"/>
  <c r="L408" i="60"/>
  <c r="M405" i="60"/>
  <c r="L410" i="60"/>
  <c r="M407" i="60"/>
  <c r="L418" i="60"/>
  <c r="M415" i="60"/>
  <c r="L419" i="60"/>
  <c r="M416" i="60"/>
  <c r="L420" i="60"/>
  <c r="M417" i="60"/>
  <c r="L421" i="60"/>
  <c r="M418" i="60"/>
  <c r="L422" i="60"/>
  <c r="M419" i="60"/>
  <c r="L423" i="60"/>
  <c r="M420" i="60"/>
  <c r="L427" i="60"/>
  <c r="L434" i="60"/>
  <c r="L435" i="60"/>
  <c r="L436" i="60"/>
  <c r="L439" i="60"/>
  <c r="L442" i="60"/>
  <c r="L444" i="60"/>
  <c r="M441" i="60"/>
  <c r="J447" i="60"/>
  <c r="L447" i="60"/>
  <c r="M444" i="60"/>
  <c r="L450" i="60"/>
  <c r="M447" i="60"/>
  <c r="L452" i="60"/>
  <c r="M449" i="60"/>
  <c r="L453" i="60"/>
  <c r="M450" i="60"/>
  <c r="L461" i="60"/>
  <c r="M458" i="60"/>
  <c r="L464" i="60"/>
  <c r="M461" i="60"/>
  <c r="L466" i="60"/>
  <c r="M463" i="60"/>
  <c r="L467" i="60"/>
  <c r="M464" i="60"/>
  <c r="L469" i="60"/>
  <c r="M466" i="60"/>
  <c r="L470" i="60"/>
  <c r="M467" i="60"/>
  <c r="L472" i="60"/>
  <c r="M469" i="60"/>
  <c r="L473" i="60"/>
  <c r="M470" i="60"/>
  <c r="L474" i="60"/>
  <c r="M471" i="60"/>
  <c r="L475" i="60"/>
  <c r="M472" i="60"/>
  <c r="L477" i="60"/>
  <c r="M474" i="60"/>
  <c r="L478" i="60"/>
  <c r="M475" i="60"/>
  <c r="L480" i="60"/>
  <c r="M477" i="60"/>
  <c r="L482" i="60"/>
  <c r="M479" i="60"/>
  <c r="L484" i="60"/>
  <c r="M481" i="60"/>
  <c r="L485" i="60"/>
  <c r="M482" i="60"/>
  <c r="L486" i="60"/>
  <c r="M483" i="60"/>
  <c r="L487" i="60"/>
  <c r="M484" i="60"/>
  <c r="L488" i="60"/>
  <c r="M485" i="60"/>
  <c r="L489" i="60"/>
  <c r="M486" i="60"/>
  <c r="L492" i="60"/>
  <c r="M489" i="60"/>
  <c r="L493" i="60"/>
  <c r="M490" i="60"/>
  <c r="L494" i="60"/>
  <c r="M491" i="60"/>
  <c r="L496" i="60"/>
  <c r="L497" i="60"/>
  <c r="L499" i="60"/>
  <c r="M496" i="60"/>
  <c r="L500" i="60"/>
  <c r="M497" i="60"/>
  <c r="L501" i="60"/>
  <c r="M498" i="60"/>
  <c r="L503" i="60"/>
  <c r="M500" i="60"/>
  <c r="L505" i="60"/>
  <c r="M502" i="60"/>
  <c r="N502" i="60"/>
  <c r="L506" i="60"/>
  <c r="M503" i="60"/>
  <c r="N503" i="60"/>
  <c r="L507" i="60"/>
  <c r="M504" i="60"/>
  <c r="L508" i="60"/>
  <c r="M505" i="60"/>
  <c r="L509" i="60"/>
  <c r="M506" i="60"/>
  <c r="L510" i="60"/>
  <c r="M507" i="60"/>
  <c r="L511" i="60"/>
  <c r="M508" i="60"/>
  <c r="L513" i="60"/>
  <c r="M510" i="60"/>
  <c r="L514" i="60"/>
  <c r="M511" i="60"/>
  <c r="L517" i="60"/>
  <c r="M514" i="60"/>
  <c r="L518" i="60"/>
  <c r="M515" i="60"/>
  <c r="L519" i="60"/>
  <c r="M516" i="60"/>
  <c r="L520" i="60"/>
  <c r="M517" i="60"/>
  <c r="L521" i="60"/>
  <c r="M518" i="60"/>
  <c r="L522" i="60"/>
  <c r="M519" i="60"/>
  <c r="L523" i="60"/>
  <c r="M520" i="60"/>
  <c r="J525" i="60"/>
  <c r="L524" i="60"/>
  <c r="L525" i="60"/>
  <c r="M522" i="60"/>
  <c r="L526" i="60"/>
  <c r="M523" i="60"/>
  <c r="L527" i="60"/>
  <c r="M524" i="60"/>
  <c r="L529" i="60"/>
  <c r="M526" i="60"/>
  <c r="L530" i="60"/>
  <c r="M527" i="60"/>
  <c r="L531" i="60"/>
  <c r="M528" i="60"/>
  <c r="L532" i="60"/>
  <c r="M529" i="60"/>
  <c r="L535" i="60"/>
  <c r="M532" i="60"/>
  <c r="L536" i="60"/>
  <c r="M533" i="60"/>
  <c r="L538" i="60"/>
  <c r="M535" i="60"/>
  <c r="N535" i="60"/>
  <c r="L540" i="60"/>
  <c r="M537" i="60"/>
  <c r="L541" i="60"/>
  <c r="M538" i="60"/>
  <c r="L542" i="60"/>
  <c r="M539" i="60"/>
  <c r="L543" i="60"/>
  <c r="M540" i="60"/>
  <c r="L545" i="60"/>
  <c r="M542" i="60"/>
  <c r="L546" i="60"/>
  <c r="M543" i="60"/>
  <c r="L547" i="60"/>
  <c r="M544" i="60"/>
  <c r="L548" i="60"/>
  <c r="M545" i="60"/>
  <c r="L549" i="60"/>
  <c r="M546" i="60"/>
  <c r="L552" i="60"/>
  <c r="M549" i="60"/>
  <c r="L553" i="60"/>
  <c r="M550" i="60"/>
  <c r="L554" i="60"/>
  <c r="M551" i="60"/>
  <c r="L555" i="60"/>
  <c r="M552" i="60"/>
  <c r="L557" i="60"/>
  <c r="M554" i="60"/>
  <c r="L560" i="60"/>
  <c r="M557" i="60"/>
  <c r="N557" i="60"/>
  <c r="L561" i="60"/>
  <c r="M558" i="60"/>
  <c r="L562" i="60"/>
  <c r="M559" i="60"/>
  <c r="L567" i="60"/>
  <c r="M564" i="60"/>
  <c r="L568" i="60"/>
  <c r="M565" i="60"/>
  <c r="L570" i="60"/>
  <c r="M567" i="60"/>
  <c r="L571" i="60"/>
  <c r="M568" i="60"/>
  <c r="L575" i="60"/>
  <c r="M572" i="60"/>
  <c r="L576" i="60"/>
  <c r="M573" i="60"/>
  <c r="L577" i="60"/>
  <c r="M574" i="60"/>
  <c r="L578" i="60"/>
  <c r="M575" i="60"/>
  <c r="L579" i="60"/>
  <c r="M576" i="60"/>
  <c r="L580" i="60"/>
  <c r="M577" i="60"/>
  <c r="N577" i="60"/>
  <c r="L582" i="60"/>
  <c r="M579" i="60"/>
  <c r="L583" i="60"/>
  <c r="M580" i="60"/>
  <c r="L585" i="60"/>
  <c r="M582" i="60"/>
  <c r="L590" i="60"/>
  <c r="M587" i="60"/>
  <c r="L591" i="60"/>
  <c r="M588" i="60"/>
  <c r="L595" i="60"/>
  <c r="M592" i="60"/>
  <c r="L596" i="60"/>
  <c r="M593" i="60"/>
  <c r="L597" i="60"/>
  <c r="M594" i="60"/>
  <c r="L598" i="60"/>
  <c r="M595" i="60"/>
  <c r="L604" i="60"/>
  <c r="L605" i="60"/>
  <c r="L618" i="60"/>
  <c r="L676" i="60"/>
  <c r="L698" i="60"/>
  <c r="L744" i="60"/>
  <c r="L745" i="60"/>
  <c r="L746" i="60"/>
  <c r="L747" i="60"/>
  <c r="L752" i="60"/>
  <c r="L759" i="60"/>
  <c r="L760" i="60"/>
  <c r="L784" i="60"/>
  <c r="L785" i="60"/>
  <c r="L787" i="60"/>
  <c r="L809" i="60"/>
  <c r="L812" i="60"/>
  <c r="L813" i="60"/>
  <c r="M810" i="60"/>
  <c r="L814" i="60"/>
  <c r="M811" i="60"/>
  <c r="L815" i="60"/>
  <c r="M812" i="60"/>
  <c r="L816" i="60"/>
  <c r="M813" i="60"/>
  <c r="L817" i="60"/>
  <c r="M814" i="60"/>
  <c r="L823" i="60"/>
  <c r="M820" i="60"/>
  <c r="L824" i="60"/>
  <c r="M821" i="60"/>
  <c r="L827" i="60"/>
  <c r="M824" i="60"/>
  <c r="L828" i="60"/>
  <c r="M825" i="60"/>
  <c r="L842" i="60"/>
  <c r="M839" i="60"/>
  <c r="L844" i="60"/>
  <c r="M841" i="60"/>
  <c r="L846" i="60"/>
  <c r="M843" i="60"/>
  <c r="L847" i="60"/>
  <c r="M844" i="60"/>
  <c r="L848" i="60"/>
  <c r="M845" i="60"/>
  <c r="L850" i="60"/>
  <c r="M847" i="60"/>
  <c r="L856" i="60"/>
  <c r="M853" i="60"/>
  <c r="L857" i="60"/>
  <c r="M854" i="60"/>
  <c r="L858" i="60"/>
  <c r="M855" i="60"/>
  <c r="L859" i="60"/>
  <c r="M856" i="60"/>
  <c r="L860" i="60"/>
  <c r="M857" i="60"/>
  <c r="L861" i="60"/>
  <c r="M858" i="60"/>
  <c r="L868" i="60"/>
  <c r="M865" i="60"/>
  <c r="L870" i="60"/>
  <c r="M867" i="60"/>
  <c r="L871" i="60"/>
  <c r="M868" i="60"/>
  <c r="L872" i="60"/>
  <c r="M869" i="60"/>
  <c r="L873" i="60"/>
  <c r="M870" i="60"/>
  <c r="L874" i="60"/>
  <c r="M871" i="60"/>
  <c r="L875" i="60"/>
  <c r="M872" i="60"/>
  <c r="L876" i="60"/>
  <c r="M873" i="60"/>
  <c r="L877" i="60"/>
  <c r="M874" i="60"/>
  <c r="L878" i="60"/>
  <c r="M875" i="60"/>
  <c r="L881" i="60"/>
  <c r="M878" i="60"/>
  <c r="L882" i="60"/>
  <c r="M879" i="60"/>
  <c r="L886" i="60"/>
  <c r="M883" i="60"/>
  <c r="M887" i="60"/>
  <c r="M892" i="60"/>
  <c r="M900" i="60"/>
  <c r="L902" i="60"/>
  <c r="M899" i="60"/>
  <c r="L905" i="60"/>
  <c r="M902" i="60"/>
  <c r="L906" i="60"/>
  <c r="M903" i="60"/>
  <c r="L907" i="60"/>
  <c r="M904" i="60"/>
  <c r="L908" i="60"/>
  <c r="M905" i="60"/>
  <c r="L909" i="60"/>
  <c r="M906" i="60"/>
  <c r="L911" i="60"/>
  <c r="M908" i="60"/>
  <c r="L914" i="60"/>
  <c r="M911" i="60"/>
  <c r="L916" i="60"/>
  <c r="M913" i="60"/>
  <c r="L917" i="60"/>
  <c r="M914" i="60"/>
  <c r="L918" i="60"/>
  <c r="M915" i="60"/>
  <c r="L919" i="60"/>
  <c r="M916" i="60"/>
  <c r="L920" i="60"/>
  <c r="M917" i="60"/>
  <c r="L921" i="60"/>
  <c r="M918" i="60"/>
  <c r="L926" i="60"/>
  <c r="M923" i="60"/>
  <c r="L930" i="60"/>
  <c r="M927" i="60"/>
  <c r="L932" i="60"/>
  <c r="M929" i="60"/>
  <c r="N929" i="60"/>
  <c r="L933" i="60"/>
  <c r="M930" i="60"/>
  <c r="L934" i="60"/>
  <c r="M931" i="60"/>
  <c r="L936" i="60"/>
  <c r="M933" i="60"/>
  <c r="L937" i="60"/>
  <c r="M934" i="60"/>
  <c r="M937" i="60"/>
  <c r="L938" i="60"/>
  <c r="M935" i="60"/>
  <c r="L939" i="60"/>
  <c r="M936" i="60"/>
  <c r="L940" i="60"/>
  <c r="M940" i="60"/>
  <c r="L941" i="60"/>
  <c r="M938" i="60"/>
  <c r="L943" i="60"/>
  <c r="L945" i="60"/>
  <c r="M942" i="60"/>
  <c r="L954" i="60"/>
  <c r="M951" i="60"/>
  <c r="L955" i="60"/>
  <c r="M952" i="60"/>
  <c r="L956" i="60"/>
  <c r="M953" i="60"/>
  <c r="M957" i="60"/>
  <c r="L960" i="60"/>
  <c r="M960" i="60"/>
  <c r="L961" i="60"/>
  <c r="M958" i="60"/>
  <c r="L962" i="60"/>
  <c r="M959" i="60"/>
  <c r="L963" i="60"/>
  <c r="M976" i="60"/>
  <c r="L979" i="60"/>
  <c r="L994" i="60"/>
  <c r="M991" i="60"/>
  <c r="L996" i="60"/>
  <c r="M993" i="60"/>
  <c r="M996" i="60"/>
  <c r="L997" i="60"/>
  <c r="M994" i="60"/>
  <c r="L998" i="60"/>
  <c r="M995" i="60"/>
  <c r="L999" i="60"/>
  <c r="L1004" i="60"/>
  <c r="M1001" i="60"/>
  <c r="L1006" i="60"/>
  <c r="M1003" i="60"/>
  <c r="L1007" i="60"/>
  <c r="M1004" i="60"/>
  <c r="L1010" i="60"/>
  <c r="M1007" i="60"/>
  <c r="L1011" i="60"/>
  <c r="M1008" i="60"/>
  <c r="L1012" i="60"/>
  <c r="M1009" i="60"/>
  <c r="L1014" i="60"/>
  <c r="M1011" i="60"/>
  <c r="N1011" i="60"/>
  <c r="L1015" i="60"/>
  <c r="M1012" i="60"/>
  <c r="L1018" i="60"/>
  <c r="M1015" i="60"/>
  <c r="L1022" i="60"/>
  <c r="M1019" i="60"/>
  <c r="L1023" i="60"/>
  <c r="M1020" i="60"/>
  <c r="L1024" i="60"/>
  <c r="M1021" i="60"/>
  <c r="L1028" i="60"/>
  <c r="M1025" i="60"/>
  <c r="L1029" i="60"/>
  <c r="M1026" i="60"/>
  <c r="N1026" i="60"/>
  <c r="L1030" i="60"/>
  <c r="M1027" i="60"/>
  <c r="L1031" i="60"/>
  <c r="M1028" i="60"/>
  <c r="N1028" i="60"/>
  <c r="L1035" i="60"/>
  <c r="L1044" i="60"/>
  <c r="M1040" i="60"/>
  <c r="L1045" i="60"/>
  <c r="M1041" i="60"/>
  <c r="N1042" i="60"/>
  <c r="L1046" i="60"/>
  <c r="M1042" i="60"/>
  <c r="L1047" i="60"/>
  <c r="M1043" i="60"/>
  <c r="N1043" i="60"/>
  <c r="L1048" i="60"/>
  <c r="M1044" i="60"/>
  <c r="N1044" i="60"/>
  <c r="L1050" i="60"/>
  <c r="L1051" i="60"/>
  <c r="M1046" i="60"/>
  <c r="L1052" i="60"/>
  <c r="M1047" i="60"/>
  <c r="L1053" i="60"/>
  <c r="M1048" i="60"/>
  <c r="L1054" i="60"/>
  <c r="L1056" i="60"/>
  <c r="M1051" i="60"/>
  <c r="L1057" i="60"/>
  <c r="M1052" i="60"/>
  <c r="L1058" i="60"/>
  <c r="L1059" i="60"/>
  <c r="L1060" i="60"/>
  <c r="M1056" i="60"/>
  <c r="L1061" i="60"/>
  <c r="M1057" i="60"/>
  <c r="L1062" i="60"/>
  <c r="M1058" i="60"/>
  <c r="N1058" i="60"/>
  <c r="L1063" i="60"/>
  <c r="M1059" i="60"/>
  <c r="N1059" i="60"/>
  <c r="L1064" i="60"/>
  <c r="M1060" i="60"/>
  <c r="L1065" i="60"/>
  <c r="M1061" i="60"/>
  <c r="L1066" i="60"/>
  <c r="L1067" i="60"/>
  <c r="M1063" i="60"/>
  <c r="L1068" i="60"/>
  <c r="M1064" i="60"/>
  <c r="L1069" i="60"/>
  <c r="M1065" i="60"/>
  <c r="N1067" i="60"/>
  <c r="L1070" i="60"/>
  <c r="L1071" i="60"/>
  <c r="L1073" i="60"/>
  <c r="M1069" i="60"/>
  <c r="L1074" i="60"/>
  <c r="M1070" i="60"/>
  <c r="L1075" i="60"/>
  <c r="M1071" i="60"/>
  <c r="L1080" i="60"/>
  <c r="L1081" i="60"/>
  <c r="M1077" i="60"/>
  <c r="L1082" i="60"/>
  <c r="L1083" i="60"/>
  <c r="L1084" i="60"/>
  <c r="L1085" i="60"/>
  <c r="L1086" i="60"/>
  <c r="M1082" i="60"/>
  <c r="L1087" i="60"/>
  <c r="L1088" i="60"/>
  <c r="L1089" i="60"/>
  <c r="L1090" i="60"/>
  <c r="L1091" i="60"/>
  <c r="L1092" i="60"/>
  <c r="L1093" i="60"/>
  <c r="L1094" i="60"/>
  <c r="L1095" i="60"/>
  <c r="L1096" i="60"/>
  <c r="L1097" i="60"/>
  <c r="L1098" i="60"/>
  <c r="L1099" i="60"/>
  <c r="L1100" i="60"/>
  <c r="L1101" i="60"/>
  <c r="L1102" i="60"/>
  <c r="L1103" i="60"/>
  <c r="L1104" i="60"/>
  <c r="M1104" i="60"/>
  <c r="L1105" i="60"/>
  <c r="L1106" i="60"/>
  <c r="L1107" i="60"/>
  <c r="M1103" i="60"/>
  <c r="L1108" i="60"/>
  <c r="L1109" i="60"/>
  <c r="M1105" i="60"/>
  <c r="L1110" i="60"/>
  <c r="L1111" i="60"/>
  <c r="L1112" i="60"/>
  <c r="L1113" i="60"/>
  <c r="M1109" i="60"/>
  <c r="L1114" i="60"/>
  <c r="M1110" i="60"/>
  <c r="L1115" i="60"/>
  <c r="M1111" i="60"/>
  <c r="L1116" i="60"/>
  <c r="M1112" i="60"/>
  <c r="L1117" i="60"/>
  <c r="M1113" i="60"/>
  <c r="L1118" i="60"/>
  <c r="M1114" i="60"/>
  <c r="L1119" i="60"/>
  <c r="M1115" i="60"/>
  <c r="L1120" i="60"/>
  <c r="L1121" i="60"/>
  <c r="M1117" i="60"/>
  <c r="L1122" i="60"/>
  <c r="L1123" i="60"/>
  <c r="L1124" i="60"/>
  <c r="B13" i="64"/>
  <c r="L1125" i="60"/>
  <c r="L1126" i="60"/>
  <c r="L1127" i="60"/>
  <c r="M1120" i="60"/>
  <c r="L1128" i="60"/>
  <c r="M1121" i="60"/>
  <c r="N1128" i="60"/>
  <c r="L1129" i="60"/>
  <c r="N1129" i="60"/>
  <c r="L1130" i="60"/>
  <c r="M1126" i="60"/>
  <c r="N1130" i="60"/>
  <c r="L1131" i="60"/>
  <c r="M1127" i="60"/>
  <c r="N1127" i="60"/>
  <c r="N1131" i="60"/>
  <c r="L1132" i="60"/>
  <c r="L1133" i="60"/>
  <c r="L1134" i="60"/>
  <c r="L1135" i="60"/>
  <c r="L1136" i="60"/>
  <c r="M1132" i="60"/>
  <c r="N1132" i="60"/>
  <c r="L1137" i="60"/>
  <c r="M1133" i="60"/>
  <c r="N1133" i="60"/>
  <c r="L1138" i="60"/>
  <c r="M1134" i="60"/>
  <c r="N1134" i="60"/>
  <c r="L1139" i="60"/>
  <c r="M1135" i="60"/>
  <c r="N1135" i="60"/>
  <c r="L1140" i="60"/>
  <c r="M1136" i="60"/>
  <c r="N1136" i="60"/>
  <c r="L1141" i="60"/>
  <c r="M1137" i="60"/>
  <c r="N1137" i="60"/>
  <c r="L1142" i="60"/>
  <c r="M1138" i="60"/>
  <c r="N1138" i="60"/>
  <c r="L1143" i="60"/>
  <c r="M1139" i="60"/>
  <c r="N1139" i="60"/>
  <c r="L1144" i="60"/>
  <c r="M1140" i="60"/>
  <c r="N1140" i="60"/>
  <c r="L1145" i="60"/>
  <c r="L1146" i="60"/>
  <c r="L1148" i="60"/>
  <c r="L1149" i="60"/>
  <c r="M1145" i="60"/>
  <c r="L1150" i="60"/>
  <c r="M1146" i="60"/>
  <c r="L1151" i="60"/>
  <c r="L1152" i="60"/>
  <c r="L1153" i="60"/>
  <c r="L1154" i="60"/>
  <c r="L1155" i="60"/>
  <c r="L1156" i="60"/>
  <c r="L1157" i="60"/>
  <c r="N1157" i="60"/>
  <c r="L1158" i="60"/>
  <c r="L1159" i="60"/>
  <c r="L1160" i="60"/>
  <c r="L1161" i="60"/>
  <c r="L1162" i="60"/>
  <c r="L1163" i="60"/>
  <c r="L1164" i="60"/>
  <c r="L1165" i="60"/>
  <c r="L1166" i="60"/>
  <c r="L1167" i="60"/>
  <c r="M1163" i="60"/>
  <c r="L1168" i="60"/>
  <c r="M1164" i="60"/>
  <c r="L1169" i="60"/>
  <c r="M1165" i="60"/>
  <c r="L1170" i="60"/>
  <c r="L1171" i="60"/>
  <c r="L1172" i="60"/>
  <c r="L1173" i="60"/>
  <c r="M1169" i="60"/>
  <c r="L1174" i="60"/>
  <c r="M1170" i="60"/>
  <c r="L1175" i="60"/>
  <c r="M1171" i="60"/>
  <c r="L1176" i="60"/>
  <c r="L1177" i="60"/>
  <c r="L1178" i="60"/>
  <c r="L1179" i="60"/>
  <c r="L1180" i="60"/>
  <c r="L1181" i="60"/>
  <c r="L1182" i="60"/>
  <c r="L1183" i="60"/>
  <c r="L1184" i="60"/>
  <c r="L1185" i="60"/>
  <c r="L1186" i="60"/>
  <c r="L1187" i="60"/>
  <c r="L1188" i="60"/>
  <c r="M1184" i="60"/>
  <c r="L1189" i="60"/>
  <c r="M1185" i="60"/>
  <c r="L1190" i="60"/>
  <c r="M1186" i="60"/>
  <c r="L1191" i="60"/>
  <c r="M1187" i="60"/>
  <c r="L1192" i="60"/>
  <c r="L1193" i="60"/>
  <c r="L1194" i="60"/>
  <c r="M1190" i="60"/>
  <c r="L1195" i="60"/>
  <c r="M1191" i="60"/>
  <c r="L1196" i="60"/>
  <c r="M1192" i="60"/>
  <c r="L1197" i="60"/>
  <c r="M1193" i="60"/>
  <c r="L1198" i="60"/>
  <c r="L1199" i="60"/>
  <c r="M1195" i="60"/>
  <c r="L1200" i="60"/>
  <c r="L1201" i="60"/>
  <c r="L1202" i="60"/>
  <c r="L1203" i="60"/>
  <c r="L1204" i="60"/>
  <c r="L1205" i="60"/>
  <c r="L1206" i="60"/>
  <c r="L1207" i="60"/>
  <c r="L1208" i="60"/>
  <c r="L1209" i="60"/>
  <c r="L1210" i="60"/>
  <c r="M1206" i="60"/>
  <c r="L1211" i="60"/>
  <c r="M1207" i="60"/>
  <c r="L1212" i="60"/>
  <c r="L1213" i="60"/>
  <c r="M1209" i="60"/>
  <c r="N1209" i="60"/>
  <c r="L1214" i="60"/>
  <c r="L1215" i="60"/>
  <c r="L1216" i="60"/>
  <c r="L1217" i="60"/>
  <c r="M1213" i="60"/>
  <c r="N1213" i="60"/>
  <c r="L1218" i="60"/>
  <c r="M1214" i="60"/>
  <c r="L1219" i="60"/>
  <c r="L1220" i="60"/>
  <c r="M1216" i="60"/>
  <c r="N1216" i="60"/>
  <c r="L1221" i="60"/>
  <c r="L1222" i="60"/>
  <c r="L1223" i="60"/>
  <c r="L1224" i="60"/>
  <c r="M1223" i="60"/>
  <c r="N1223" i="60"/>
  <c r="L1225" i="60"/>
  <c r="L1226" i="60"/>
  <c r="M1232" i="60"/>
  <c r="L1227" i="60"/>
  <c r="L1228" i="60"/>
  <c r="L1230" i="60"/>
  <c r="M1220" i="60"/>
  <c r="L1232" i="60"/>
  <c r="L1234" i="60"/>
  <c r="B16" i="64"/>
  <c r="L1233" i="60"/>
  <c r="L1235" i="60"/>
  <c r="L1236" i="60"/>
  <c r="M1224" i="60"/>
  <c r="N1224" i="60"/>
  <c r="L1237" i="60"/>
  <c r="L1238" i="60"/>
  <c r="L1239" i="60"/>
  <c r="L1240" i="60"/>
  <c r="L1241" i="60"/>
  <c r="L1242" i="60"/>
  <c r="M1238" i="60"/>
  <c r="L1243" i="60"/>
  <c r="M1239" i="60"/>
  <c r="L1244" i="60"/>
  <c r="M1240" i="60"/>
  <c r="L1245" i="60"/>
  <c r="M1241" i="60"/>
  <c r="L1246" i="60"/>
  <c r="L1247" i="60"/>
  <c r="L1248" i="60"/>
  <c r="L1249" i="60"/>
  <c r="M1245" i="60"/>
  <c r="L1250" i="60"/>
  <c r="M1246" i="60"/>
  <c r="L1251" i="60"/>
  <c r="M1247" i="60"/>
  <c r="L1252" i="60"/>
  <c r="L1253" i="60"/>
  <c r="L1254" i="60"/>
  <c r="L1255" i="60"/>
  <c r="L1256" i="60"/>
  <c r="L1257" i="60"/>
  <c r="L1258" i="60"/>
  <c r="L1259" i="60"/>
  <c r="L1260" i="60"/>
  <c r="L1261" i="60"/>
  <c r="L1262" i="60"/>
  <c r="L1263" i="60"/>
  <c r="L1265" i="60"/>
  <c r="L1266" i="60"/>
  <c r="M1262" i="60"/>
  <c r="L1267" i="60"/>
  <c r="M1263" i="60"/>
  <c r="L1268" i="60"/>
  <c r="M1264" i="60"/>
  <c r="L1269" i="60"/>
  <c r="M1265" i="60"/>
  <c r="L1270" i="60"/>
  <c r="M1266" i="60"/>
  <c r="L1271" i="60"/>
  <c r="M1267" i="60"/>
  <c r="L1272" i="60"/>
  <c r="M1268" i="60"/>
  <c r="L1273" i="60"/>
  <c r="M1269" i="60"/>
  <c r="L1274" i="60"/>
  <c r="L1275" i="60"/>
  <c r="L1276" i="60"/>
  <c r="L1277" i="60"/>
  <c r="L1278" i="60"/>
  <c r="L1279" i="60"/>
  <c r="L1280" i="60"/>
  <c r="L1281" i="60"/>
  <c r="L1282" i="60"/>
  <c r="L1283" i="60"/>
  <c r="B17" i="64"/>
  <c r="L1284" i="60"/>
  <c r="M1273" i="60"/>
  <c r="L1285" i="60"/>
  <c r="M1274" i="60"/>
  <c r="L1286" i="60"/>
  <c r="M1275" i="60"/>
  <c r="L1287" i="60"/>
  <c r="M1276" i="60"/>
  <c r="L1288" i="60"/>
  <c r="M1284" i="60"/>
  <c r="L1289" i="60"/>
  <c r="M1285" i="60"/>
  <c r="L1290" i="60"/>
  <c r="M1286" i="60"/>
  <c r="L1291" i="60"/>
  <c r="M1287" i="60"/>
  <c r="N1287" i="60"/>
  <c r="L1292" i="60"/>
  <c r="L1293" i="60"/>
  <c r="M1289" i="60"/>
  <c r="L1294" i="60"/>
  <c r="L1295" i="60"/>
  <c r="M1291" i="60"/>
  <c r="L1296" i="60"/>
  <c r="L1298" i="60"/>
  <c r="M1294" i="60"/>
  <c r="N1294" i="60"/>
  <c r="L1299" i="60"/>
  <c r="M1295" i="60"/>
  <c r="N1295" i="60"/>
  <c r="L1301" i="60"/>
  <c r="L1302" i="60"/>
  <c r="M1296" i="60"/>
  <c r="N1296" i="60"/>
  <c r="O1302" i="60"/>
  <c r="P1302" i="60"/>
  <c r="L1303" i="60"/>
  <c r="M1298" i="60"/>
  <c r="N1298" i="60"/>
  <c r="L1304" i="60"/>
  <c r="M1299" i="60"/>
  <c r="N1299" i="60"/>
  <c r="L1306" i="60"/>
  <c r="M1301" i="60"/>
  <c r="L1309" i="60"/>
  <c r="L1310" i="60"/>
  <c r="B22" i="64"/>
  <c r="L1311" i="60"/>
  <c r="O1311" i="60"/>
  <c r="P1311" i="60"/>
  <c r="L1312" i="60"/>
  <c r="L1316" i="60"/>
  <c r="B23" i="64"/>
  <c r="O1312" i="60"/>
  <c r="P1312" i="60"/>
  <c r="L1313" i="60"/>
  <c r="L1314" i="60"/>
  <c r="M1309" i="60"/>
  <c r="N1309" i="60"/>
  <c r="L1315" i="60"/>
  <c r="L1320" i="60"/>
  <c r="L1321" i="60"/>
  <c r="B25" i="64"/>
  <c r="L1322" i="60"/>
  <c r="L1323" i="60"/>
  <c r="M1317" i="60"/>
  <c r="L1324" i="60"/>
  <c r="L1326" i="60"/>
  <c r="L1327" i="60"/>
  <c r="L1333" i="60"/>
  <c r="B27" i="64"/>
  <c r="L1328" i="60"/>
  <c r="L1329" i="60"/>
  <c r="L1330" i="60"/>
  <c r="M1326" i="60"/>
  <c r="L1331" i="60"/>
  <c r="M1327" i="60"/>
  <c r="N1331" i="60"/>
  <c r="L1332" i="60"/>
  <c r="L1334" i="60"/>
  <c r="L1335" i="60"/>
  <c r="B28" i="64"/>
  <c r="L1336" i="60"/>
  <c r="M1330" i="60"/>
  <c r="L1337" i="60"/>
  <c r="L1339" i="60"/>
  <c r="L1340" i="60"/>
  <c r="L1342" i="60"/>
  <c r="L1343" i="60"/>
  <c r="L1348" i="60"/>
  <c r="B30" i="64"/>
  <c r="L1344" i="60"/>
  <c r="L1345" i="60"/>
  <c r="L1346" i="60"/>
  <c r="M1342" i="60"/>
  <c r="N1342" i="60"/>
  <c r="L1347" i="60"/>
  <c r="M1343" i="60"/>
  <c r="L1349" i="60"/>
  <c r="M1344" i="60"/>
  <c r="L1350" i="60"/>
  <c r="M1345" i="60"/>
  <c r="N1345" i="60"/>
  <c r="L1351" i="60"/>
  <c r="M1346" i="60"/>
  <c r="L1353" i="60"/>
  <c r="N1353" i="60"/>
  <c r="L1354" i="60"/>
  <c r="L1355" i="60"/>
  <c r="L1356" i="60"/>
  <c r="B32" i="64"/>
  <c r="R25" i="59"/>
  <c r="L83" i="60"/>
  <c r="R26" i="59"/>
  <c r="R27" i="59"/>
  <c r="X28" i="59"/>
  <c r="X29" i="59"/>
  <c r="X30" i="59"/>
  <c r="X31" i="59"/>
  <c r="X32" i="59"/>
  <c r="X33" i="59"/>
  <c r="X34" i="59"/>
  <c r="X35" i="59"/>
  <c r="X36" i="59"/>
  <c r="X37" i="59"/>
  <c r="L93" i="60"/>
  <c r="X39" i="59"/>
  <c r="R19" i="35"/>
  <c r="S19" i="35"/>
  <c r="R21" i="35"/>
  <c r="S21" i="35"/>
  <c r="V21" i="35"/>
  <c r="W21" i="35"/>
  <c r="W22" i="35"/>
  <c r="W23" i="35"/>
  <c r="W24" i="35"/>
  <c r="W25" i="35"/>
  <c r="W26" i="35"/>
  <c r="W27" i="35"/>
  <c r="W28" i="35"/>
  <c r="W29" i="35"/>
  <c r="W30" i="35"/>
  <c r="W31" i="35"/>
  <c r="S32" i="35"/>
  <c r="N20" i="33"/>
  <c r="N21" i="33"/>
  <c r="O21" i="33"/>
  <c r="R21" i="33"/>
  <c r="S21" i="33"/>
  <c r="N22" i="33"/>
  <c r="O22" i="33"/>
  <c r="R22" i="33"/>
  <c r="S22" i="33"/>
  <c r="O27" i="31"/>
  <c r="R27" i="31"/>
  <c r="S27" i="31"/>
  <c r="L57" i="31"/>
  <c r="N20" i="19"/>
  <c r="O20" i="19"/>
  <c r="S21" i="19"/>
  <c r="S22" i="19"/>
  <c r="S23" i="19"/>
  <c r="S24" i="19"/>
  <c r="N25" i="19"/>
  <c r="N26" i="19"/>
  <c r="O26" i="19"/>
  <c r="R26" i="19"/>
  <c r="S26" i="19"/>
  <c r="N27" i="19"/>
  <c r="O27" i="19"/>
  <c r="R27" i="19"/>
  <c r="S27" i="19"/>
  <c r="N29" i="19"/>
  <c r="S30" i="19"/>
  <c r="S31" i="19"/>
  <c r="S33" i="19"/>
  <c r="S34" i="19"/>
  <c r="S37" i="19"/>
  <c r="N15" i="20"/>
  <c r="O15" i="20"/>
  <c r="S16" i="20"/>
  <c r="S17" i="20"/>
  <c r="S18" i="20"/>
  <c r="N20" i="20"/>
  <c r="O20" i="20"/>
  <c r="R20" i="20"/>
  <c r="S20" i="20"/>
  <c r="N21" i="20"/>
  <c r="S26" i="20"/>
  <c r="S27" i="20"/>
  <c r="N28" i="20"/>
  <c r="O28" i="20"/>
  <c r="S29" i="20"/>
  <c r="T29" i="20"/>
  <c r="S30" i="20"/>
  <c r="S31" i="20"/>
  <c r="S32" i="20"/>
  <c r="N33" i="20"/>
  <c r="O33" i="20"/>
  <c r="R33" i="20"/>
  <c r="S33" i="20"/>
  <c r="S34" i="20"/>
  <c r="S35" i="20"/>
  <c r="S36" i="20"/>
  <c r="S37" i="20"/>
  <c r="N38" i="20"/>
  <c r="O38" i="20"/>
  <c r="S39" i="20"/>
  <c r="S40" i="20"/>
  <c r="S41" i="20"/>
  <c r="S42" i="20"/>
  <c r="N43" i="20"/>
  <c r="O43" i="20"/>
  <c r="S44" i="20"/>
  <c r="S45" i="20"/>
  <c r="S46" i="20"/>
  <c r="N47" i="20"/>
  <c r="O47" i="20"/>
  <c r="R47" i="20"/>
  <c r="S47" i="20"/>
  <c r="S48" i="20"/>
  <c r="S49" i="20"/>
  <c r="S50" i="20"/>
  <c r="S51" i="20"/>
  <c r="S52" i="20"/>
  <c r="S53" i="20"/>
  <c r="S54" i="20"/>
  <c r="S55" i="20"/>
  <c r="S56" i="20"/>
  <c r="S57" i="20"/>
  <c r="N59" i="20"/>
  <c r="O59" i="20"/>
  <c r="N60" i="20"/>
  <c r="O60" i="20"/>
  <c r="N61" i="20"/>
  <c r="O61" i="20"/>
  <c r="S65" i="20"/>
  <c r="S66" i="20"/>
  <c r="N68" i="20"/>
  <c r="N69" i="20"/>
  <c r="O69" i="20"/>
  <c r="N70" i="20"/>
  <c r="O70" i="20"/>
  <c r="N71" i="20"/>
  <c r="O71" i="20"/>
  <c r="N72" i="20"/>
  <c r="O72" i="20"/>
  <c r="N73" i="20"/>
  <c r="N85" i="20"/>
  <c r="S74" i="20"/>
  <c r="N76" i="20"/>
  <c r="O76" i="20"/>
  <c r="S78" i="20"/>
  <c r="S79" i="20"/>
  <c r="N80" i="20"/>
  <c r="N14" i="18"/>
  <c r="O14" i="18"/>
  <c r="N15" i="18"/>
  <c r="O15" i="18"/>
  <c r="R15" i="18"/>
  <c r="S15" i="18"/>
  <c r="O16" i="18"/>
  <c r="R16" i="18"/>
  <c r="S16" i="18"/>
  <c r="N17" i="18"/>
  <c r="O17" i="18"/>
  <c r="N18" i="18"/>
  <c r="N19" i="18"/>
  <c r="O19" i="18"/>
  <c r="R19" i="18"/>
  <c r="S19" i="18"/>
  <c r="N20" i="18"/>
  <c r="O20" i="18"/>
  <c r="R20" i="18"/>
  <c r="S20" i="18"/>
  <c r="N21" i="18"/>
  <c r="O21" i="18"/>
  <c r="R21" i="18"/>
  <c r="S21" i="18"/>
  <c r="S25" i="18"/>
  <c r="S26" i="18"/>
  <c r="S27" i="18"/>
  <c r="S28" i="18"/>
  <c r="S29" i="18"/>
  <c r="N30" i="18"/>
  <c r="N31" i="18"/>
  <c r="S32" i="18"/>
  <c r="S33" i="18"/>
  <c r="S34" i="18"/>
  <c r="S35" i="18"/>
  <c r="S37" i="18"/>
  <c r="S38" i="18"/>
  <c r="S39" i="18"/>
  <c r="S40" i="18"/>
  <c r="S41" i="18"/>
  <c r="S42" i="18"/>
  <c r="S43" i="18"/>
  <c r="S44" i="18"/>
  <c r="S45" i="18"/>
  <c r="S46" i="18"/>
  <c r="L54" i="18"/>
  <c r="S15" i="30"/>
  <c r="S16" i="30"/>
  <c r="S17" i="30"/>
  <c r="N27" i="30"/>
  <c r="N63" i="30"/>
  <c r="S28" i="30"/>
  <c r="N29" i="30"/>
  <c r="N31" i="30"/>
  <c r="O31" i="30"/>
  <c r="N32" i="30"/>
  <c r="O32" i="30"/>
  <c r="N33" i="30"/>
  <c r="N34" i="30"/>
  <c r="N35" i="30"/>
  <c r="O35" i="30"/>
  <c r="N36" i="30"/>
  <c r="O36" i="30"/>
  <c r="N37" i="30"/>
  <c r="O37" i="30"/>
  <c r="R37" i="30"/>
  <c r="S37" i="30"/>
  <c r="N38" i="30"/>
  <c r="O38" i="30"/>
  <c r="R38" i="30"/>
  <c r="S38" i="30"/>
  <c r="N39" i="30"/>
  <c r="O39" i="30"/>
  <c r="R39" i="30"/>
  <c r="S39" i="30"/>
  <c r="N40" i="30"/>
  <c r="O40" i="30"/>
  <c r="N41" i="30"/>
  <c r="O41" i="30"/>
  <c r="R41" i="30"/>
  <c r="S41" i="30"/>
  <c r="N42" i="30"/>
  <c r="O42" i="30"/>
  <c r="R42" i="30"/>
  <c r="S42" i="30"/>
  <c r="N43" i="30"/>
  <c r="O43" i="30"/>
  <c r="R43" i="30"/>
  <c r="S43" i="30"/>
  <c r="N44" i="30"/>
  <c r="O44" i="30"/>
  <c r="R44" i="30"/>
  <c r="S44" i="30"/>
  <c r="N45" i="30"/>
  <c r="O45" i="30"/>
  <c r="R45" i="30"/>
  <c r="S45" i="30"/>
  <c r="N47" i="30"/>
  <c r="O47" i="30"/>
  <c r="N48" i="30"/>
  <c r="O48" i="30"/>
  <c r="N49" i="30"/>
  <c r="O49" i="30"/>
  <c r="R49" i="30"/>
  <c r="S49" i="30"/>
  <c r="N53" i="30"/>
  <c r="N54" i="30"/>
  <c r="N55" i="30"/>
  <c r="O55" i="30"/>
  <c r="R55" i="30"/>
  <c r="S55" i="30"/>
  <c r="N56" i="30"/>
  <c r="N57" i="30"/>
  <c r="N58" i="30"/>
  <c r="N59" i="30"/>
  <c r="N60" i="30"/>
  <c r="O60" i="30"/>
  <c r="R60" i="30"/>
  <c r="S60" i="30"/>
  <c r="N17" i="29"/>
  <c r="O17" i="29"/>
  <c r="N18" i="29"/>
  <c r="O18" i="29"/>
  <c r="N19" i="29"/>
  <c r="O19" i="29"/>
  <c r="R19" i="29"/>
  <c r="S19" i="29"/>
  <c r="S20" i="29"/>
  <c r="S21" i="29"/>
  <c r="S23" i="29"/>
  <c r="S24" i="29"/>
  <c r="S25" i="29"/>
  <c r="S26" i="29"/>
  <c r="N27" i="29"/>
  <c r="O27" i="29"/>
  <c r="R27" i="29"/>
  <c r="S27" i="29"/>
  <c r="S19" i="28"/>
  <c r="S20" i="28"/>
  <c r="N21" i="28"/>
  <c r="O21" i="28"/>
  <c r="R21" i="28"/>
  <c r="S21" i="28"/>
  <c r="N22" i="28"/>
  <c r="S23" i="28"/>
  <c r="N24" i="28"/>
  <c r="O24" i="28"/>
  <c r="R24" i="28"/>
  <c r="S24" i="28"/>
  <c r="N25" i="28"/>
  <c r="R25" i="28"/>
  <c r="S25" i="28"/>
  <c r="N26" i="28"/>
  <c r="O26" i="28"/>
  <c r="N27" i="28"/>
  <c r="O27" i="28"/>
  <c r="R27" i="28"/>
  <c r="S27" i="28"/>
  <c r="S29" i="28"/>
  <c r="S31" i="28"/>
  <c r="S32" i="28"/>
  <c r="N33" i="28"/>
  <c r="O33" i="28"/>
  <c r="R33" i="28"/>
  <c r="S33" i="28"/>
  <c r="S34" i="28"/>
  <c r="N35" i="28"/>
  <c r="O35" i="28"/>
  <c r="R35" i="28"/>
  <c r="S35" i="28"/>
  <c r="N19" i="26"/>
  <c r="R20" i="26"/>
  <c r="S20" i="26"/>
  <c r="R21" i="26"/>
  <c r="S21" i="26"/>
  <c r="R22" i="26"/>
  <c r="S22" i="26"/>
  <c r="R23" i="26"/>
  <c r="S23" i="26"/>
  <c r="R24" i="26"/>
  <c r="S24" i="26"/>
  <c r="R25" i="26"/>
  <c r="S25" i="26"/>
  <c r="R26" i="26"/>
  <c r="S26" i="26"/>
  <c r="O13" i="23"/>
  <c r="S13" i="23"/>
  <c r="N18" i="25"/>
  <c r="O18" i="25"/>
  <c r="N19" i="25"/>
  <c r="O19" i="25"/>
  <c r="O20" i="25"/>
  <c r="N21" i="25"/>
  <c r="N23" i="25"/>
  <c r="O23" i="25"/>
  <c r="N24" i="25"/>
  <c r="N25" i="25"/>
  <c r="O25" i="25"/>
  <c r="R25" i="25"/>
  <c r="S25" i="25"/>
  <c r="S26" i="25"/>
  <c r="S27" i="25"/>
  <c r="S28" i="25"/>
  <c r="N32" i="25"/>
  <c r="O32" i="25"/>
  <c r="S18" i="24"/>
  <c r="S19" i="24"/>
  <c r="N20" i="24"/>
  <c r="N36" i="24"/>
  <c r="N21" i="24"/>
  <c r="O21" i="24"/>
  <c r="R21" i="24"/>
  <c r="S21" i="24"/>
  <c r="S22" i="24"/>
  <c r="S23" i="24"/>
  <c r="S24" i="24"/>
  <c r="S25" i="24"/>
  <c r="S26" i="24"/>
  <c r="S27" i="24"/>
  <c r="S28" i="24"/>
  <c r="S29" i="24"/>
  <c r="S30" i="24"/>
  <c r="S31" i="24"/>
  <c r="S32" i="24"/>
  <c r="N20" i="58"/>
  <c r="N21" i="58"/>
  <c r="N22" i="58"/>
  <c r="O22" i="58"/>
  <c r="N23" i="58"/>
  <c r="O23" i="58"/>
  <c r="N24" i="58"/>
  <c r="O24" i="58"/>
  <c r="O25" i="58"/>
  <c r="R25" i="58"/>
  <c r="N26" i="58"/>
  <c r="O26" i="58"/>
  <c r="N17" i="21"/>
  <c r="O17" i="21"/>
  <c r="S18" i="21"/>
  <c r="S19" i="21"/>
  <c r="S20" i="21"/>
  <c r="O21" i="21"/>
  <c r="S21" i="21"/>
  <c r="S22" i="21"/>
  <c r="S24" i="21"/>
  <c r="O25" i="21"/>
  <c r="R25" i="21"/>
  <c r="S25" i="21"/>
  <c r="N26" i="21"/>
  <c r="O26" i="21"/>
  <c r="R26" i="21"/>
  <c r="S26" i="21"/>
  <c r="S15" i="22"/>
  <c r="N16" i="22"/>
  <c r="N17" i="22"/>
  <c r="O17" i="22"/>
  <c r="N18" i="22"/>
  <c r="O18" i="22"/>
  <c r="R18" i="22"/>
  <c r="S18" i="22"/>
  <c r="N19" i="22"/>
  <c r="O19" i="22"/>
  <c r="R19" i="22"/>
  <c r="S19" i="22"/>
  <c r="N20" i="22"/>
  <c r="O20" i="22"/>
  <c r="R20" i="22"/>
  <c r="S20" i="22"/>
  <c r="N21" i="22"/>
  <c r="O21" i="22"/>
  <c r="R21" i="22"/>
  <c r="S21" i="22"/>
  <c r="N22" i="22"/>
  <c r="O22" i="22"/>
  <c r="R22" i="22"/>
  <c r="S22" i="22"/>
  <c r="N23" i="22"/>
  <c r="O23" i="22"/>
  <c r="R23" i="22"/>
  <c r="S23" i="22"/>
  <c r="N24" i="22"/>
  <c r="O24" i="22"/>
  <c r="R24" i="22"/>
  <c r="S24" i="22"/>
  <c r="N25" i="22"/>
  <c r="O25" i="22"/>
  <c r="R25" i="22"/>
  <c r="S25" i="22"/>
  <c r="N26" i="22"/>
  <c r="O26" i="22"/>
  <c r="R26" i="22"/>
  <c r="S26" i="22"/>
  <c r="N28" i="22"/>
  <c r="O28" i="22"/>
  <c r="R28" i="22"/>
  <c r="S28" i="22"/>
  <c r="N29" i="22"/>
  <c r="O29" i="22"/>
  <c r="R29" i="22"/>
  <c r="S29" i="22"/>
  <c r="N30" i="22"/>
  <c r="O30" i="22"/>
  <c r="R30" i="22"/>
  <c r="S30" i="22"/>
  <c r="V21" i="17"/>
  <c r="V22" i="17"/>
  <c r="Q23" i="17"/>
  <c r="R23" i="17"/>
  <c r="Q24" i="17"/>
  <c r="R24" i="17"/>
  <c r="U24" i="17"/>
  <c r="V24" i="17"/>
  <c r="V25" i="17"/>
  <c r="V26" i="17"/>
  <c r="V27" i="17"/>
  <c r="V28" i="17"/>
  <c r="V29" i="17"/>
  <c r="V30" i="17"/>
  <c r="V31" i="17"/>
  <c r="V32" i="17"/>
  <c r="V33" i="17"/>
  <c r="V34" i="17"/>
  <c r="V35" i="17"/>
  <c r="V37" i="17"/>
  <c r="V38" i="17"/>
  <c r="V39" i="17"/>
  <c r="V40" i="17"/>
  <c r="V304" i="17"/>
  <c r="V45" i="17"/>
  <c r="V46" i="17"/>
  <c r="V47" i="17"/>
  <c r="V48" i="17"/>
  <c r="V49" i="17"/>
  <c r="Q50" i="17"/>
  <c r="R50" i="17"/>
  <c r="U50" i="17"/>
  <c r="V50" i="17"/>
  <c r="V51" i="17"/>
  <c r="O52" i="17"/>
  <c r="V52" i="17"/>
  <c r="Q53" i="17"/>
  <c r="R53" i="17"/>
  <c r="Q54" i="17"/>
  <c r="R54" i="17"/>
  <c r="V55" i="17"/>
  <c r="V56" i="17"/>
  <c r="V57" i="17"/>
  <c r="V58" i="17"/>
  <c r="V59" i="17"/>
  <c r="V60" i="17"/>
  <c r="V61" i="17"/>
  <c r="V62" i="17"/>
  <c r="V63" i="17"/>
  <c r="V64" i="17"/>
  <c r="V65" i="17"/>
  <c r="V66" i="17"/>
  <c r="V67" i="17"/>
  <c r="V68" i="17"/>
  <c r="V69" i="17"/>
  <c r="V70" i="17"/>
  <c r="V71" i="17"/>
  <c r="V72" i="17"/>
  <c r="V73" i="17"/>
  <c r="V74" i="17"/>
  <c r="V75" i="17"/>
  <c r="V76" i="17"/>
  <c r="V77" i="17"/>
  <c r="V78" i="17"/>
  <c r="V79" i="17"/>
  <c r="V80" i="17"/>
  <c r="V81" i="17"/>
  <c r="V82" i="17"/>
  <c r="V83" i="17"/>
  <c r="V84" i="17"/>
  <c r="V85" i="17"/>
  <c r="V86" i="17"/>
  <c r="V87" i="17"/>
  <c r="V88" i="17"/>
  <c r="V89" i="17"/>
  <c r="V90" i="17"/>
  <c r="V91" i="17"/>
  <c r="V92" i="17"/>
  <c r="V93" i="17"/>
  <c r="V94" i="17"/>
  <c r="V95" i="17"/>
  <c r="V96" i="17"/>
  <c r="V97" i="17"/>
  <c r="V98" i="17"/>
  <c r="V99" i="17"/>
  <c r="V100" i="17"/>
  <c r="V101" i="17"/>
  <c r="V102" i="17"/>
  <c r="V103" i="17"/>
  <c r="V104" i="17"/>
  <c r="V105" i="17"/>
  <c r="V106" i="17"/>
  <c r="V107" i="17"/>
  <c r="V108" i="17"/>
  <c r="V109" i="17"/>
  <c r="V110" i="17"/>
  <c r="V111" i="17"/>
  <c r="V112" i="17"/>
  <c r="V113" i="17"/>
  <c r="V114" i="17"/>
  <c r="V116" i="17"/>
  <c r="V117" i="17"/>
  <c r="V118" i="17"/>
  <c r="V119" i="17"/>
  <c r="V120" i="17"/>
  <c r="V121" i="17"/>
  <c r="V122" i="17"/>
  <c r="V123" i="17"/>
  <c r="V124" i="17"/>
  <c r="V125" i="17"/>
  <c r="V126" i="17"/>
  <c r="V127" i="17"/>
  <c r="V128" i="17"/>
  <c r="V129" i="17"/>
  <c r="V130" i="17"/>
  <c r="V131" i="17"/>
  <c r="V132" i="17"/>
  <c r="V133" i="17"/>
  <c r="V134" i="17"/>
  <c r="V135" i="17"/>
  <c r="V136" i="17"/>
  <c r="V137" i="17"/>
  <c r="V138" i="17"/>
  <c r="V139" i="17"/>
  <c r="V140" i="17"/>
  <c r="V141" i="17"/>
  <c r="V142" i="17"/>
  <c r="V143" i="17"/>
  <c r="V144" i="17"/>
  <c r="V148" i="17"/>
  <c r="V149" i="17"/>
  <c r="V150" i="17"/>
  <c r="Q151" i="17"/>
  <c r="R151" i="17"/>
  <c r="V152" i="17"/>
  <c r="V153" i="17"/>
  <c r="V154" i="17"/>
  <c r="V155" i="17"/>
  <c r="V156" i="17"/>
  <c r="V157" i="17"/>
  <c r="V158" i="17"/>
  <c r="V159" i="17"/>
  <c r="V160" i="17"/>
  <c r="V161" i="17"/>
  <c r="V162" i="17"/>
  <c r="V163" i="17"/>
  <c r="V164" i="17"/>
  <c r="V165" i="17"/>
  <c r="V166" i="17"/>
  <c r="V167" i="17"/>
  <c r="V168" i="17"/>
  <c r="V169" i="17"/>
  <c r="V170" i="17"/>
  <c r="V171" i="17"/>
  <c r="V172" i="17"/>
  <c r="V173" i="17"/>
  <c r="V174" i="17"/>
  <c r="V175" i="17"/>
  <c r="V176" i="17"/>
  <c r="V177" i="17"/>
  <c r="V178" i="17"/>
  <c r="V179" i="17"/>
  <c r="V180" i="17"/>
  <c r="V181" i="17"/>
  <c r="V182" i="17"/>
  <c r="V183" i="17"/>
  <c r="V184" i="17"/>
  <c r="V185" i="17"/>
  <c r="V186" i="17"/>
  <c r="V187" i="17"/>
  <c r="V188" i="17"/>
  <c r="V189" i="17"/>
  <c r="V190" i="17"/>
  <c r="V305" i="17"/>
  <c r="V191" i="17"/>
  <c r="V192" i="17"/>
  <c r="V193" i="17"/>
  <c r="V194" i="17"/>
  <c r="Q195" i="17"/>
  <c r="R195" i="17"/>
  <c r="U195" i="17"/>
  <c r="V195" i="17"/>
  <c r="Q196" i="17"/>
  <c r="R196" i="17"/>
  <c r="Q306" i="17"/>
  <c r="R306" i="17"/>
  <c r="V200" i="17"/>
  <c r="V201" i="17"/>
  <c r="V202" i="17"/>
  <c r="V203" i="17"/>
  <c r="Q204" i="17"/>
  <c r="R204" i="17"/>
  <c r="V205" i="17"/>
  <c r="V206" i="17"/>
  <c r="V207" i="17"/>
  <c r="V208" i="17"/>
  <c r="V209" i="17"/>
  <c r="V210" i="17"/>
  <c r="V211" i="17"/>
  <c r="Q212" i="17"/>
  <c r="R212" i="17"/>
  <c r="U212" i="17"/>
  <c r="V212" i="17"/>
  <c r="Q213" i="17"/>
  <c r="R213" i="17"/>
  <c r="U213" i="17"/>
  <c r="V213" i="17"/>
  <c r="Q214" i="17"/>
  <c r="R214" i="17"/>
  <c r="U214" i="17"/>
  <c r="V214" i="17"/>
  <c r="V215" i="17"/>
  <c r="V216" i="17"/>
  <c r="V217" i="17"/>
  <c r="V218" i="17"/>
  <c r="V219" i="17"/>
  <c r="V220" i="17"/>
  <c r="V221" i="17"/>
  <c r="V222" i="17"/>
  <c r="V223" i="17"/>
  <c r="V224" i="17"/>
  <c r="V225" i="17"/>
  <c r="V226" i="17"/>
  <c r="V227" i="17"/>
  <c r="V228" i="17"/>
  <c r="V229" i="17"/>
  <c r="V230" i="17"/>
  <c r="V231" i="17"/>
  <c r="V232" i="17"/>
  <c r="V233" i="17"/>
  <c r="V234" i="17"/>
  <c r="V235" i="17"/>
  <c r="V236" i="17"/>
  <c r="V237" i="17"/>
  <c r="V240" i="17"/>
  <c r="V241" i="17"/>
  <c r="V242" i="17"/>
  <c r="V243" i="17"/>
  <c r="V244" i="17"/>
  <c r="V245" i="17"/>
  <c r="V246" i="17"/>
  <c r="V247" i="17"/>
  <c r="V248" i="17"/>
  <c r="V249" i="17"/>
  <c r="V250" i="17"/>
  <c r="V251" i="17"/>
  <c r="V252" i="17"/>
  <c r="V253" i="17"/>
  <c r="V254" i="17"/>
  <c r="V255" i="17"/>
  <c r="V256" i="17"/>
  <c r="V257" i="17"/>
  <c r="V258" i="17"/>
  <c r="V259" i="17"/>
  <c r="V260" i="17"/>
  <c r="V261" i="17"/>
  <c r="V262" i="17"/>
  <c r="V263" i="17"/>
  <c r="Q264" i="17"/>
  <c r="R264" i="17"/>
  <c r="V265" i="17"/>
  <c r="V266" i="17"/>
  <c r="V267" i="17"/>
  <c r="Q21" i="16"/>
  <c r="Q22" i="16"/>
  <c r="R22" i="16"/>
  <c r="U22" i="16"/>
  <c r="V22" i="16"/>
  <c r="Q23" i="16"/>
  <c r="R23" i="16"/>
  <c r="U23" i="16"/>
  <c r="V23" i="16"/>
  <c r="Q24" i="16"/>
  <c r="Q25" i="16"/>
  <c r="Q26" i="16"/>
  <c r="R26" i="16"/>
  <c r="U26" i="16"/>
  <c r="V26" i="16"/>
  <c r="Q27" i="16"/>
  <c r="Q28" i="16"/>
  <c r="Q29" i="16"/>
  <c r="R29" i="16"/>
  <c r="U29" i="16"/>
  <c r="V29" i="16"/>
  <c r="Q30" i="16"/>
  <c r="R30" i="16"/>
  <c r="U30" i="16"/>
  <c r="V30" i="16"/>
  <c r="Q31" i="16"/>
  <c r="R31" i="16"/>
  <c r="U31" i="16"/>
  <c r="V31" i="16"/>
  <c r="Q32" i="16"/>
  <c r="Q33" i="16"/>
  <c r="R33" i="16"/>
  <c r="U33" i="16"/>
  <c r="V33" i="16"/>
  <c r="Q34" i="16"/>
  <c r="R34" i="16"/>
  <c r="Q35" i="16"/>
  <c r="R35" i="16"/>
  <c r="Q36" i="16"/>
  <c r="U36" i="16"/>
  <c r="V36" i="16"/>
  <c r="Q112" i="16"/>
  <c r="R112" i="16"/>
  <c r="U112" i="16"/>
  <c r="V112" i="16"/>
  <c r="Q37" i="16"/>
  <c r="R37" i="16"/>
  <c r="U37" i="16"/>
  <c r="V37" i="16"/>
  <c r="Q113" i="16"/>
  <c r="R113" i="16"/>
  <c r="U113" i="16"/>
  <c r="V113" i="16"/>
  <c r="Q38" i="16"/>
  <c r="R38" i="16"/>
  <c r="U38" i="16"/>
  <c r="V38" i="16"/>
  <c r="R39" i="16"/>
  <c r="U39" i="16"/>
  <c r="V39" i="16"/>
  <c r="Q40" i="16"/>
  <c r="Q41" i="16"/>
  <c r="Q114" i="16"/>
  <c r="Q42" i="16"/>
  <c r="O44" i="16"/>
  <c r="V44" i="16"/>
  <c r="V45" i="16"/>
  <c r="V46" i="16"/>
  <c r="Q47" i="16"/>
  <c r="R47" i="16"/>
  <c r="U47" i="16"/>
  <c r="V47" i="16"/>
  <c r="V48" i="16"/>
  <c r="V49" i="16"/>
  <c r="V50" i="16"/>
  <c r="V51" i="16"/>
  <c r="V52" i="16"/>
  <c r="V53" i="16"/>
  <c r="V54" i="16"/>
  <c r="V55" i="16"/>
  <c r="V56" i="16"/>
  <c r="V58" i="16"/>
  <c r="Q59" i="16"/>
  <c r="R59" i="16"/>
  <c r="U59" i="16"/>
  <c r="V59" i="16"/>
  <c r="V115" i="16"/>
  <c r="Q62" i="16"/>
  <c r="R62" i="16"/>
  <c r="U62" i="16"/>
  <c r="V62" i="16"/>
  <c r="Q63" i="16"/>
  <c r="Q64" i="16"/>
  <c r="R64" i="16"/>
  <c r="V65" i="16"/>
  <c r="R66" i="16"/>
  <c r="V67" i="16"/>
  <c r="V68" i="16"/>
  <c r="V69" i="16"/>
  <c r="V70" i="16"/>
  <c r="V71" i="16"/>
  <c r="Q72" i="16"/>
  <c r="R72" i="16"/>
  <c r="U72" i="16"/>
  <c r="V72" i="16"/>
  <c r="Q73" i="16"/>
  <c r="R73" i="16"/>
  <c r="U73" i="16"/>
  <c r="V73" i="16"/>
  <c r="Q74" i="16"/>
  <c r="R74" i="16"/>
  <c r="U74" i="16"/>
  <c r="V74" i="16"/>
  <c r="Q75" i="16"/>
  <c r="R75" i="16"/>
  <c r="U75" i="16"/>
  <c r="V75" i="16"/>
  <c r="Q76" i="16"/>
  <c r="R76" i="16"/>
  <c r="U76" i="16"/>
  <c r="V76" i="16"/>
  <c r="Q77" i="16"/>
  <c r="R77" i="16"/>
  <c r="U77" i="16"/>
  <c r="V77" i="16"/>
  <c r="Q78" i="16"/>
  <c r="R78" i="16"/>
  <c r="U78" i="16"/>
  <c r="V78" i="16"/>
  <c r="N21" i="11"/>
  <c r="O21" i="11"/>
  <c r="N22" i="11"/>
  <c r="O22" i="11"/>
  <c r="R22" i="11"/>
  <c r="S22" i="11"/>
  <c r="N23" i="11"/>
  <c r="O23" i="11"/>
  <c r="R23" i="11"/>
  <c r="S23" i="11"/>
  <c r="N24" i="11"/>
  <c r="O24" i="11"/>
  <c r="R24" i="11"/>
  <c r="S24" i="11"/>
  <c r="S25" i="11"/>
  <c r="S26" i="11"/>
  <c r="N27" i="11"/>
  <c r="N28" i="11"/>
  <c r="O28" i="11"/>
  <c r="R28" i="11"/>
  <c r="S28" i="11"/>
  <c r="N29" i="11"/>
  <c r="O29" i="11"/>
  <c r="R29" i="11"/>
  <c r="S29" i="11"/>
  <c r="N30" i="11"/>
  <c r="N31" i="11"/>
  <c r="N32" i="11"/>
  <c r="O32" i="11"/>
  <c r="S22" i="10"/>
  <c r="S23" i="10"/>
  <c r="S24" i="10"/>
  <c r="N25" i="10"/>
  <c r="N28" i="10"/>
  <c r="O28" i="10"/>
  <c r="N29" i="10"/>
  <c r="O29" i="10"/>
  <c r="N30" i="10"/>
  <c r="O30" i="10"/>
  <c r="O40" i="10"/>
  <c r="S40" i="10"/>
  <c r="S42" i="10"/>
  <c r="N44" i="10"/>
  <c r="O44" i="10"/>
  <c r="R44" i="10"/>
  <c r="S44" i="10"/>
  <c r="S45" i="10"/>
  <c r="S46" i="10"/>
  <c r="S47" i="10"/>
  <c r="S48" i="10"/>
  <c r="O49" i="10"/>
  <c r="N50" i="10"/>
  <c r="O50" i="10"/>
  <c r="S51" i="10"/>
  <c r="N52" i="10"/>
  <c r="O52" i="10"/>
  <c r="R52" i="10"/>
  <c r="S52" i="10"/>
  <c r="N53" i="10"/>
  <c r="O53" i="10"/>
  <c r="R53" i="10"/>
  <c r="S53" i="10"/>
  <c r="S54" i="10"/>
  <c r="S55" i="10"/>
  <c r="S56" i="10"/>
  <c r="S57" i="10"/>
  <c r="S58" i="10"/>
  <c r="N59" i="10"/>
  <c r="O59" i="10"/>
  <c r="S18" i="15"/>
  <c r="S19" i="15"/>
  <c r="S20" i="15"/>
  <c r="S21" i="15"/>
  <c r="N22" i="15"/>
  <c r="O22" i="15"/>
  <c r="N23" i="15"/>
  <c r="O23" i="15"/>
  <c r="R23" i="15"/>
  <c r="S23" i="15"/>
  <c r="N24" i="15"/>
  <c r="S25" i="15"/>
  <c r="S26" i="15"/>
  <c r="N27" i="15"/>
  <c r="O27" i="15"/>
  <c r="R27" i="15"/>
  <c r="S27" i="15"/>
  <c r="N28" i="15"/>
  <c r="O28" i="15"/>
  <c r="R28" i="15"/>
  <c r="S28" i="15"/>
  <c r="N29" i="15"/>
  <c r="O29" i="15"/>
  <c r="R29" i="15"/>
  <c r="S29" i="15"/>
  <c r="N30" i="15"/>
  <c r="O30" i="15"/>
  <c r="R30" i="15"/>
  <c r="S30" i="15"/>
  <c r="N31" i="15"/>
  <c r="N33" i="15"/>
  <c r="S34" i="15"/>
  <c r="S36" i="15"/>
  <c r="O37" i="15"/>
  <c r="S37" i="15"/>
  <c r="S38" i="15"/>
  <c r="S39" i="15"/>
  <c r="N40" i="15"/>
  <c r="O40" i="15"/>
  <c r="R40" i="15"/>
  <c r="S40" i="15"/>
  <c r="S41" i="15"/>
  <c r="N42" i="15"/>
  <c r="O42" i="15"/>
  <c r="R42" i="15"/>
  <c r="O45" i="15"/>
  <c r="S45" i="15"/>
  <c r="S46" i="15"/>
  <c r="N47" i="15"/>
  <c r="O47" i="15"/>
  <c r="S48" i="15"/>
  <c r="S49" i="15"/>
  <c r="N50" i="15"/>
  <c r="O50" i="15"/>
  <c r="N51" i="15"/>
  <c r="N52" i="15"/>
  <c r="O52" i="15"/>
  <c r="R52" i="15"/>
  <c r="S52" i="15"/>
  <c r="S53" i="15"/>
  <c r="S54" i="15"/>
  <c r="S55" i="15"/>
  <c r="N56" i="15"/>
  <c r="O56" i="15"/>
  <c r="R56" i="15"/>
  <c r="S56" i="15"/>
  <c r="S23" i="6"/>
  <c r="N24" i="6"/>
  <c r="O24" i="6"/>
  <c r="N25" i="6"/>
  <c r="O25" i="6"/>
  <c r="R25" i="6"/>
  <c r="S25" i="6"/>
  <c r="S26" i="6"/>
  <c r="S27" i="6"/>
  <c r="N28" i="6"/>
  <c r="O28" i="6"/>
  <c r="R28" i="6"/>
  <c r="S28" i="6"/>
  <c r="N29" i="6"/>
  <c r="O29" i="6"/>
  <c r="R29" i="6"/>
  <c r="S29" i="6"/>
  <c r="N30" i="6"/>
  <c r="O38" i="6"/>
  <c r="S39" i="6"/>
  <c r="N40" i="6"/>
  <c r="O40" i="6"/>
  <c r="N41" i="6"/>
  <c r="O41" i="6"/>
  <c r="N42" i="6"/>
  <c r="O42" i="6"/>
  <c r="R42" i="6"/>
  <c r="S42" i="6"/>
  <c r="N43" i="6"/>
  <c r="O43" i="6"/>
  <c r="R43" i="6"/>
  <c r="S43" i="6"/>
  <c r="N44" i="6"/>
  <c r="O44" i="6"/>
  <c r="R44" i="6"/>
  <c r="S44" i="6"/>
  <c r="N45" i="6"/>
  <c r="O45" i="6"/>
  <c r="R45" i="6"/>
  <c r="S45" i="6"/>
  <c r="N46" i="6"/>
  <c r="O46" i="6"/>
  <c r="R46" i="6"/>
  <c r="S46" i="6"/>
  <c r="N47" i="6"/>
  <c r="O47" i="6"/>
  <c r="R47" i="6"/>
  <c r="S47" i="6"/>
  <c r="N48" i="6"/>
  <c r="O48" i="6"/>
  <c r="R48" i="6"/>
  <c r="S48" i="6"/>
  <c r="N49" i="6"/>
  <c r="O49" i="6"/>
  <c r="R49" i="6"/>
  <c r="S49" i="6"/>
  <c r="L50" i="6"/>
  <c r="N50" i="6"/>
  <c r="N51" i="6"/>
  <c r="O51" i="6"/>
  <c r="R51" i="6"/>
  <c r="S51" i="6"/>
  <c r="N52" i="6"/>
  <c r="N53" i="6"/>
  <c r="O53" i="6"/>
  <c r="N54" i="6"/>
  <c r="O54" i="6"/>
  <c r="R54" i="6"/>
  <c r="S54" i="6"/>
  <c r="S56" i="6"/>
  <c r="N58" i="6"/>
  <c r="O58" i="6"/>
  <c r="R58" i="6"/>
  <c r="S58" i="6"/>
  <c r="N59" i="6"/>
  <c r="O59" i="6"/>
  <c r="R59" i="6"/>
  <c r="S59" i="6"/>
  <c r="N60" i="6"/>
  <c r="O60" i="6"/>
  <c r="R60" i="6"/>
  <c r="S60" i="6"/>
  <c r="N61" i="6"/>
  <c r="O61" i="6"/>
  <c r="R61" i="6"/>
  <c r="S61" i="6"/>
  <c r="N62" i="6"/>
  <c r="O62" i="6"/>
  <c r="R62" i="6"/>
  <c r="S62" i="6"/>
  <c r="N63" i="6"/>
  <c r="O63" i="6"/>
  <c r="R63" i="6"/>
  <c r="S63" i="6"/>
  <c r="N64" i="6"/>
  <c r="O64" i="6"/>
  <c r="R64" i="6"/>
  <c r="S64" i="6"/>
  <c r="N65" i="6"/>
  <c r="O65" i="6"/>
  <c r="R65" i="6"/>
  <c r="S65" i="6"/>
  <c r="N66" i="6"/>
  <c r="O66" i="6"/>
  <c r="R66" i="6"/>
  <c r="S66" i="6"/>
  <c r="N67" i="6"/>
  <c r="O67" i="6"/>
  <c r="R67" i="6"/>
  <c r="S67" i="6"/>
  <c r="N68" i="6"/>
  <c r="O68" i="6"/>
  <c r="R68" i="6"/>
  <c r="S68" i="6"/>
  <c r="N69" i="6"/>
  <c r="O69" i="6"/>
  <c r="R69" i="6"/>
  <c r="S69" i="6"/>
  <c r="N70" i="6"/>
  <c r="O70" i="6"/>
  <c r="R70" i="6"/>
  <c r="S70" i="6"/>
  <c r="N19" i="40"/>
  <c r="O19" i="40"/>
  <c r="N20" i="40"/>
  <c r="O20" i="40"/>
  <c r="R20" i="40"/>
  <c r="S20" i="40"/>
  <c r="N21" i="40"/>
  <c r="O21" i="40"/>
  <c r="R21" i="40"/>
  <c r="S21" i="40"/>
  <c r="O22" i="40"/>
  <c r="R22" i="40"/>
  <c r="S22" i="40"/>
  <c r="O23" i="40"/>
  <c r="R23" i="40"/>
  <c r="S23" i="40"/>
  <c r="O24" i="40"/>
  <c r="R24" i="40"/>
  <c r="S24" i="40"/>
  <c r="O25" i="40"/>
  <c r="R25" i="40"/>
  <c r="S25" i="40"/>
  <c r="N26" i="40"/>
  <c r="O26" i="40"/>
  <c r="R26" i="40"/>
  <c r="S26" i="40"/>
  <c r="N27" i="40"/>
  <c r="O27" i="40"/>
  <c r="R27" i="40"/>
  <c r="S27" i="40"/>
  <c r="N28" i="40"/>
  <c r="O28" i="40"/>
  <c r="R28" i="40"/>
  <c r="S28" i="40"/>
  <c r="N29" i="40"/>
  <c r="O29" i="40"/>
  <c r="R29" i="40"/>
  <c r="S29" i="40"/>
  <c r="S30" i="40"/>
  <c r="S31" i="40"/>
  <c r="N32" i="40"/>
  <c r="O32" i="40"/>
  <c r="R32" i="40"/>
  <c r="S32" i="40"/>
  <c r="N33" i="40"/>
  <c r="O33" i="40"/>
  <c r="R33" i="40"/>
  <c r="S33" i="40"/>
  <c r="N35" i="40"/>
  <c r="O35" i="40"/>
  <c r="R35" i="40"/>
  <c r="S35" i="40"/>
  <c r="L36" i="40"/>
  <c r="S20" i="12"/>
  <c r="N24" i="12"/>
  <c r="N27" i="12"/>
  <c r="O27" i="12"/>
  <c r="N28" i="12"/>
  <c r="O28" i="12"/>
  <c r="R28" i="12"/>
  <c r="S28" i="12"/>
  <c r="S29" i="12"/>
  <c r="N30" i="12"/>
  <c r="O30" i="12"/>
  <c r="N31" i="12"/>
  <c r="O31" i="12"/>
  <c r="N32" i="12"/>
  <c r="O32" i="12"/>
  <c r="N33" i="12"/>
  <c r="O33" i="12"/>
  <c r="N34" i="12"/>
  <c r="R34" i="12"/>
  <c r="S34" i="12"/>
  <c r="N36" i="12"/>
  <c r="O36" i="12"/>
  <c r="R36" i="12"/>
  <c r="S36" i="12"/>
  <c r="N37" i="12"/>
  <c r="O37" i="12"/>
  <c r="R37" i="12"/>
  <c r="S37" i="12"/>
  <c r="S38" i="12"/>
  <c r="N39" i="12"/>
  <c r="O39" i="12"/>
  <c r="S40" i="12"/>
  <c r="N41" i="12"/>
  <c r="O41" i="12"/>
  <c r="R41" i="12"/>
  <c r="S41" i="12"/>
  <c r="N22" i="45"/>
  <c r="O22" i="45"/>
  <c r="N23" i="45"/>
  <c r="O23" i="45"/>
  <c r="R23" i="45"/>
  <c r="S23" i="45"/>
  <c r="S25" i="45"/>
  <c r="S15" i="8"/>
  <c r="S16" i="8"/>
  <c r="S17" i="8"/>
  <c r="S18" i="8"/>
  <c r="S19" i="8"/>
  <c r="S20" i="8"/>
  <c r="S21" i="8"/>
  <c r="S22" i="8"/>
  <c r="S24" i="8"/>
  <c r="S25" i="8"/>
  <c r="S26" i="8"/>
  <c r="N27" i="8"/>
  <c r="O27" i="8"/>
  <c r="O32" i="8"/>
  <c r="R32" i="8"/>
  <c r="S32" i="8"/>
  <c r="N33" i="8"/>
  <c r="O33" i="8"/>
  <c r="R33" i="8"/>
  <c r="S33" i="8"/>
  <c r="S34" i="8"/>
  <c r="N35" i="8"/>
  <c r="O35" i="8"/>
  <c r="R35" i="8"/>
  <c r="S35" i="8"/>
  <c r="R36" i="8"/>
  <c r="S36" i="8"/>
  <c r="S38" i="8"/>
  <c r="S37" i="8"/>
  <c r="N39" i="8"/>
  <c r="O39" i="8"/>
  <c r="N40" i="8"/>
  <c r="O40" i="8"/>
  <c r="N41" i="8"/>
  <c r="O41" i="8"/>
  <c r="S42" i="8"/>
  <c r="S19" i="7"/>
  <c r="S20" i="7"/>
  <c r="N21" i="7"/>
  <c r="N25" i="7"/>
  <c r="N22" i="7"/>
  <c r="O22" i="7"/>
  <c r="R22" i="7"/>
  <c r="S22" i="7"/>
  <c r="S23" i="7"/>
  <c r="S105" i="9"/>
  <c r="S15" i="9"/>
  <c r="S106" i="9"/>
  <c r="N16" i="9"/>
  <c r="N17" i="9"/>
  <c r="N19" i="9"/>
  <c r="S20" i="9"/>
  <c r="S107" i="9"/>
  <c r="S108" i="9"/>
  <c r="S23" i="9"/>
  <c r="L24" i="9"/>
  <c r="S24" i="9"/>
  <c r="N25" i="9"/>
  <c r="O25" i="9"/>
  <c r="S26" i="9"/>
  <c r="S27" i="9"/>
  <c r="N30" i="9"/>
  <c r="N83" i="9"/>
  <c r="O30" i="9"/>
  <c r="N31" i="9"/>
  <c r="S32" i="9"/>
  <c r="S33" i="9"/>
  <c r="S34" i="9"/>
  <c r="S35" i="9"/>
  <c r="S36" i="9"/>
  <c r="S37" i="9"/>
  <c r="S38" i="9"/>
  <c r="S39" i="9"/>
  <c r="S40" i="9"/>
  <c r="L41" i="9"/>
  <c r="L83" i="9"/>
  <c r="S42" i="9"/>
  <c r="S43" i="9"/>
  <c r="S44" i="9"/>
  <c r="S45" i="9"/>
  <c r="S46" i="9"/>
  <c r="S47" i="9"/>
  <c r="S48" i="9"/>
  <c r="S49" i="9"/>
  <c r="N50" i="9"/>
  <c r="S51" i="9"/>
  <c r="N53" i="9"/>
  <c r="S54" i="9"/>
  <c r="S55" i="9"/>
  <c r="S57" i="9"/>
  <c r="S58" i="9"/>
  <c r="S59" i="9"/>
  <c r="L60" i="9"/>
  <c r="S60" i="9"/>
  <c r="N62" i="9"/>
  <c r="N63" i="9"/>
  <c r="O63" i="9"/>
  <c r="R63" i="9"/>
  <c r="S63" i="9"/>
  <c r="S110" i="9"/>
  <c r="N64" i="9"/>
  <c r="O64" i="9"/>
  <c r="N65" i="9"/>
  <c r="N66" i="9"/>
  <c r="O66" i="9"/>
  <c r="R66" i="9"/>
  <c r="S66" i="9"/>
  <c r="S68" i="9"/>
  <c r="S69" i="9"/>
  <c r="S70" i="9"/>
  <c r="N71" i="9"/>
  <c r="O71" i="9"/>
  <c r="S73" i="9"/>
  <c r="N74" i="9"/>
  <c r="O74" i="9"/>
  <c r="N77" i="9"/>
  <c r="O77" i="9"/>
  <c r="N78" i="9"/>
  <c r="O78" i="9"/>
  <c r="N79" i="9"/>
  <c r="O79" i="9"/>
  <c r="R79" i="9"/>
  <c r="S79" i="9"/>
  <c r="N23" i="5"/>
  <c r="N24" i="5"/>
  <c r="O24" i="5"/>
  <c r="N25" i="5"/>
  <c r="O25" i="5"/>
  <c r="R25" i="5"/>
  <c r="S25" i="5"/>
  <c r="N26" i="5"/>
  <c r="O26" i="5"/>
  <c r="R26" i="5"/>
  <c r="S26" i="5"/>
  <c r="S27" i="5"/>
  <c r="S28" i="5"/>
  <c r="N29" i="5"/>
  <c r="S30" i="5"/>
  <c r="S31" i="5"/>
  <c r="N32" i="5"/>
  <c r="R32" i="5"/>
  <c r="S32" i="5"/>
  <c r="S33" i="5"/>
  <c r="S22" i="1"/>
  <c r="S23" i="1"/>
  <c r="N25" i="1"/>
  <c r="O25" i="1"/>
  <c r="N26" i="1"/>
  <c r="O26" i="1"/>
  <c r="N27" i="1"/>
  <c r="O27" i="1"/>
  <c r="S28" i="1"/>
  <c r="S29" i="1"/>
  <c r="N30" i="1"/>
  <c r="O30" i="1"/>
  <c r="S31" i="1"/>
  <c r="S32" i="1"/>
  <c r="S33" i="1"/>
  <c r="S34" i="1"/>
  <c r="S35" i="1"/>
  <c r="S36" i="1"/>
  <c r="L38" i="1"/>
  <c r="S18" i="2"/>
  <c r="N19" i="2"/>
  <c r="O19" i="2"/>
  <c r="N21" i="2"/>
  <c r="O21" i="2"/>
  <c r="N22" i="2"/>
  <c r="O22" i="2"/>
  <c r="N24" i="2"/>
  <c r="O24" i="2"/>
  <c r="N25" i="2"/>
  <c r="O25" i="2"/>
  <c r="N26" i="2"/>
  <c r="O26" i="2"/>
  <c r="S27" i="2"/>
  <c r="S20" i="4"/>
  <c r="S23" i="4"/>
  <c r="S24" i="4"/>
  <c r="O25" i="4"/>
  <c r="S26" i="4"/>
  <c r="S27" i="4"/>
  <c r="S28" i="4"/>
  <c r="N29" i="4"/>
  <c r="O29" i="4"/>
  <c r="N38" i="4"/>
  <c r="O38" i="4"/>
  <c r="R38" i="4"/>
  <c r="S38" i="4"/>
  <c r="N39" i="4"/>
  <c r="O39" i="4"/>
  <c r="R39" i="4"/>
  <c r="S39" i="4"/>
  <c r="S40" i="4"/>
  <c r="S42" i="4"/>
  <c r="S43" i="4"/>
  <c r="S44" i="4"/>
  <c r="S45" i="4"/>
  <c r="N46" i="4"/>
  <c r="O46" i="4"/>
  <c r="S47" i="4"/>
  <c r="S48" i="4"/>
  <c r="S49" i="4"/>
  <c r="N50" i="4"/>
  <c r="S51" i="4"/>
  <c r="N52" i="4"/>
  <c r="O52" i="4"/>
  <c r="R52" i="4"/>
  <c r="S52" i="4"/>
  <c r="S53" i="4"/>
  <c r="S54" i="4"/>
  <c r="S55" i="4"/>
  <c r="S56" i="4"/>
  <c r="S57" i="4"/>
  <c r="S58" i="4"/>
  <c r="N20" i="34"/>
  <c r="O20" i="34"/>
  <c r="N21" i="34"/>
  <c r="O21" i="34"/>
  <c r="R21" i="34"/>
  <c r="S21" i="34"/>
  <c r="O22" i="34"/>
  <c r="O23" i="34"/>
  <c r="S24" i="34"/>
  <c r="S25" i="34"/>
  <c r="S26" i="34"/>
  <c r="N27" i="34"/>
  <c r="O27" i="34"/>
  <c r="N28" i="34"/>
  <c r="O28" i="34"/>
  <c r="N29" i="34"/>
  <c r="N30" i="34"/>
  <c r="O30" i="34"/>
  <c r="R30" i="34"/>
  <c r="S30" i="34"/>
  <c r="S14" i="14"/>
  <c r="S15" i="14"/>
  <c r="S16" i="14"/>
  <c r="S17" i="14"/>
  <c r="N18" i="14"/>
  <c r="O18" i="14"/>
  <c r="N19" i="14"/>
  <c r="O19" i="14"/>
  <c r="R19" i="14"/>
  <c r="S19" i="14"/>
  <c r="N20" i="14"/>
  <c r="O20" i="14"/>
  <c r="R20" i="14"/>
  <c r="S20" i="14"/>
  <c r="S22" i="14"/>
  <c r="N23" i="14"/>
  <c r="O23" i="14"/>
  <c r="R23" i="14"/>
  <c r="S23" i="14"/>
  <c r="S25" i="14"/>
  <c r="S27" i="14"/>
  <c r="N28" i="14"/>
  <c r="O28" i="14"/>
  <c r="R28" i="14"/>
  <c r="S28" i="14"/>
  <c r="N29" i="14"/>
  <c r="O29" i="14"/>
  <c r="R29" i="14"/>
  <c r="S29" i="14"/>
  <c r="N30" i="14"/>
  <c r="O30" i="14"/>
  <c r="R30" i="14"/>
  <c r="S30" i="14"/>
  <c r="N38" i="14"/>
  <c r="O38" i="14"/>
  <c r="R38" i="14"/>
  <c r="S38" i="14"/>
  <c r="S39" i="14"/>
  <c r="S40" i="14"/>
  <c r="O41" i="14"/>
  <c r="N42" i="14"/>
  <c r="O42" i="14"/>
  <c r="R42" i="14"/>
  <c r="S42" i="14"/>
  <c r="N43" i="14"/>
  <c r="O43" i="14"/>
  <c r="R43" i="14"/>
  <c r="S43" i="14"/>
  <c r="N44" i="14"/>
  <c r="O44" i="14"/>
  <c r="R44" i="14"/>
  <c r="S44" i="14"/>
  <c r="O45" i="14"/>
  <c r="O47" i="14"/>
  <c r="O49" i="14"/>
  <c r="S50" i="14"/>
  <c r="O51" i="14"/>
  <c r="N52" i="14"/>
  <c r="O52" i="14"/>
  <c r="R52" i="14"/>
  <c r="S52" i="14"/>
  <c r="O53" i="14"/>
  <c r="O55" i="14"/>
  <c r="O56" i="14"/>
  <c r="O57" i="14"/>
  <c r="S57" i="14"/>
  <c r="O58" i="14"/>
  <c r="N59" i="14"/>
  <c r="O59" i="14"/>
  <c r="R59" i="14"/>
  <c r="S59" i="14"/>
  <c r="N60" i="14"/>
  <c r="N61" i="14"/>
  <c r="O61" i="14"/>
  <c r="R61" i="14"/>
  <c r="S61" i="14"/>
  <c r="L27" i="46"/>
  <c r="N27" i="46"/>
  <c r="O27" i="46"/>
  <c r="P27" i="46"/>
  <c r="S27" i="46"/>
  <c r="T27" i="46"/>
  <c r="N24" i="56"/>
  <c r="O24" i="56"/>
  <c r="R24" i="56"/>
  <c r="S24" i="56"/>
  <c r="N25" i="56"/>
  <c r="O25" i="56"/>
  <c r="N26" i="56"/>
  <c r="O26" i="56"/>
  <c r="N27" i="56"/>
  <c r="O27" i="56"/>
  <c r="R27" i="56"/>
  <c r="S27" i="56"/>
  <c r="N28" i="56"/>
  <c r="N29" i="56"/>
  <c r="O29" i="56"/>
  <c r="R29" i="56"/>
  <c r="S29" i="56"/>
  <c r="N20" i="13"/>
  <c r="S23" i="13"/>
  <c r="S24" i="13"/>
  <c r="S25" i="13"/>
  <c r="S26" i="13"/>
  <c r="N27" i="13"/>
  <c r="O27" i="13"/>
  <c r="N29" i="13"/>
  <c r="O29" i="13"/>
  <c r="R29" i="13"/>
  <c r="S29" i="13"/>
  <c r="N30" i="13"/>
  <c r="O30" i="13"/>
  <c r="R30" i="13"/>
  <c r="S30" i="13"/>
  <c r="N31" i="13"/>
  <c r="O31" i="13"/>
  <c r="R31" i="13"/>
  <c r="S31" i="13"/>
  <c r="N32" i="13"/>
  <c r="O32" i="13"/>
  <c r="R32" i="13"/>
  <c r="S32" i="13"/>
  <c r="N35" i="13"/>
  <c r="O35" i="13"/>
  <c r="R35" i="13"/>
  <c r="S35" i="13"/>
  <c r="N36" i="13"/>
  <c r="N37" i="13"/>
  <c r="O37" i="13"/>
  <c r="N21" i="49"/>
  <c r="O21" i="49"/>
  <c r="N22" i="49"/>
  <c r="O22" i="49"/>
  <c r="R22" i="49"/>
  <c r="S22" i="49"/>
  <c r="S25" i="49"/>
  <c r="S23" i="49"/>
  <c r="S18" i="48"/>
  <c r="S19" i="48"/>
  <c r="S20" i="48"/>
  <c r="O21" i="48"/>
  <c r="R21" i="48"/>
  <c r="N22" i="48"/>
  <c r="N27" i="48"/>
  <c r="O22" i="48"/>
  <c r="N23" i="48"/>
  <c r="O23" i="48"/>
  <c r="N24" i="48"/>
  <c r="N25" i="48"/>
  <c r="O25" i="48"/>
  <c r="N26" i="48"/>
  <c r="N20" i="57"/>
  <c r="O20" i="57"/>
  <c r="N21" i="57"/>
  <c r="N22" i="57"/>
  <c r="O22" i="57"/>
  <c r="R22" i="57"/>
  <c r="S22" i="57"/>
  <c r="N23" i="57"/>
  <c r="S24" i="57"/>
  <c r="S25" i="57"/>
  <c r="S26" i="57"/>
  <c r="S27" i="57"/>
  <c r="S28" i="57"/>
  <c r="S29" i="57"/>
  <c r="S30" i="57"/>
  <c r="S31" i="57"/>
  <c r="S32" i="57"/>
  <c r="S33" i="57"/>
  <c r="S34" i="57"/>
  <c r="S35" i="57"/>
  <c r="S36" i="57"/>
  <c r="S37" i="57"/>
  <c r="S38" i="57"/>
  <c r="S40" i="57"/>
  <c r="S45" i="57"/>
  <c r="O41" i="10"/>
  <c r="L85" i="60"/>
  <c r="S27" i="59"/>
  <c r="W27" i="59"/>
  <c r="X27" i="59"/>
  <c r="L84" i="60"/>
  <c r="S26" i="59"/>
  <c r="T27" i="59"/>
  <c r="N1327" i="60"/>
  <c r="N1222" i="60"/>
  <c r="N1220" i="60"/>
  <c r="N1193" i="60"/>
  <c r="N1165" i="60"/>
  <c r="N1015" i="60"/>
  <c r="N1009" i="60"/>
  <c r="N953" i="60"/>
  <c r="N883" i="60"/>
  <c r="N546" i="60"/>
  <c r="N1064" i="60"/>
  <c r="N1066" i="60"/>
  <c r="N1110" i="60"/>
  <c r="N1057" i="60"/>
  <c r="N937" i="60"/>
  <c r="N935" i="60"/>
  <c r="N865" i="60"/>
  <c r="M521" i="60"/>
  <c r="N526" i="60"/>
  <c r="L1033" i="60"/>
  <c r="B10" i="64"/>
  <c r="L1308" i="60"/>
  <c r="B21" i="64"/>
  <c r="L1300" i="60"/>
  <c r="B19" i="64"/>
  <c r="L1231" i="60"/>
  <c r="B15" i="64"/>
  <c r="L1229" i="60"/>
  <c r="B14" i="64"/>
  <c r="N508" i="60"/>
  <c r="N420" i="60"/>
  <c r="N407" i="60"/>
  <c r="N393" i="60"/>
  <c r="N379" i="60"/>
  <c r="N368" i="60"/>
  <c r="N500" i="60"/>
  <c r="N491" i="60"/>
  <c r="N374" i="60"/>
  <c r="N334" i="60"/>
  <c r="M300" i="60"/>
  <c r="N300" i="60"/>
  <c r="N115" i="60"/>
  <c r="N26" i="60"/>
  <c r="N80" i="60"/>
  <c r="N146" i="60"/>
  <c r="W26" i="59"/>
  <c r="X26" i="59"/>
  <c r="S41" i="59"/>
  <c r="W41" i="59"/>
  <c r="X41" i="59"/>
  <c r="N821" i="60"/>
  <c r="N814" i="60"/>
  <c r="L1305" i="60"/>
  <c r="B20" i="64"/>
  <c r="L1297" i="60"/>
  <c r="B18" i="64"/>
  <c r="L1055" i="60"/>
  <c r="B12" i="64"/>
  <c r="L1049" i="60"/>
  <c r="B11" i="64"/>
  <c r="N345" i="60"/>
  <c r="M293" i="60"/>
  <c r="L297" i="60"/>
  <c r="B8" i="64"/>
  <c r="N202" i="60"/>
  <c r="N193" i="60"/>
  <c r="L53" i="60"/>
  <c r="B4" i="64"/>
  <c r="O31" i="27"/>
  <c r="S31" i="27"/>
  <c r="O21" i="27"/>
  <c r="O61" i="30"/>
  <c r="R61" i="30"/>
  <c r="S61" i="30"/>
  <c r="N35" i="34"/>
  <c r="O31" i="34"/>
  <c r="R31" i="34"/>
  <c r="S31" i="34"/>
  <c r="N25" i="49"/>
  <c r="S32" i="19"/>
  <c r="O29" i="19"/>
  <c r="R29" i="19"/>
  <c r="S29" i="19"/>
  <c r="O22" i="28"/>
  <c r="R26" i="28"/>
  <c r="S26" i="28"/>
  <c r="S36" i="28"/>
  <c r="S30" i="28"/>
  <c r="S20" i="27"/>
  <c r="S24" i="27"/>
  <c r="S29" i="27"/>
  <c r="O28" i="27"/>
  <c r="S28" i="27"/>
  <c r="S27" i="27"/>
  <c r="S19" i="27"/>
  <c r="W32" i="35"/>
  <c r="S36" i="35"/>
  <c r="S34" i="35"/>
  <c r="N26" i="33"/>
  <c r="R23" i="33"/>
  <c r="S23" i="33"/>
  <c r="O24" i="33"/>
  <c r="R24" i="33"/>
  <c r="S24" i="33"/>
  <c r="O25" i="33"/>
  <c r="R25" i="33"/>
  <c r="O20" i="33"/>
  <c r="O21" i="45"/>
  <c r="V34" i="35"/>
  <c r="W34" i="35"/>
  <c r="R20" i="33"/>
  <c r="S20" i="33"/>
  <c r="S22" i="29"/>
  <c r="O30" i="6"/>
  <c r="R30" i="6"/>
  <c r="S30" i="6"/>
  <c r="O35" i="15"/>
  <c r="O33" i="15"/>
  <c r="O31" i="15"/>
  <c r="R31" i="15"/>
  <c r="S31" i="15"/>
  <c r="O51" i="15"/>
  <c r="R51" i="15"/>
  <c r="S51" i="15"/>
  <c r="O24" i="15"/>
  <c r="R24" i="15"/>
  <c r="O25" i="19"/>
  <c r="R25" i="19"/>
  <c r="S25" i="19"/>
  <c r="S17" i="15"/>
  <c r="S17" i="40"/>
  <c r="N63" i="14"/>
  <c r="O62" i="14"/>
  <c r="R62" i="14"/>
  <c r="S62" i="14"/>
  <c r="O19" i="26"/>
  <c r="R19" i="26"/>
  <c r="S19" i="26"/>
  <c r="O33" i="30"/>
  <c r="R33" i="30"/>
  <c r="S33" i="30"/>
  <c r="R32" i="30"/>
  <c r="S32" i="30"/>
  <c r="R40" i="30"/>
  <c r="S40" i="30"/>
  <c r="O56" i="30"/>
  <c r="R56" i="30"/>
  <c r="S56" i="30"/>
  <c r="R36" i="30"/>
  <c r="S36" i="30"/>
  <c r="O53" i="30"/>
  <c r="R53" i="30"/>
  <c r="S53" i="30"/>
  <c r="R35" i="30"/>
  <c r="S35" i="30"/>
  <c r="O29" i="30"/>
  <c r="R29" i="30"/>
  <c r="R31" i="30"/>
  <c r="S31" i="30"/>
  <c r="R48" i="30"/>
  <c r="S48" i="30"/>
  <c r="O59" i="30"/>
  <c r="R59" i="30"/>
  <c r="S59" i="30"/>
  <c r="O57" i="30"/>
  <c r="R57" i="30"/>
  <c r="S57" i="30"/>
  <c r="S52" i="30"/>
  <c r="R47" i="30"/>
  <c r="S47" i="30"/>
  <c r="O34" i="30"/>
  <c r="R34" i="30"/>
  <c r="S34" i="30"/>
  <c r="S30" i="30"/>
  <c r="S51" i="30"/>
  <c r="O58" i="30"/>
  <c r="R58" i="30"/>
  <c r="S58" i="30"/>
  <c r="O54" i="30"/>
  <c r="R54" i="30"/>
  <c r="S54" i="30"/>
  <c r="S26" i="30"/>
  <c r="S25" i="30"/>
  <c r="O27" i="30"/>
  <c r="R27" i="30"/>
  <c r="S27" i="30"/>
  <c r="O46" i="14"/>
  <c r="S46" i="14"/>
  <c r="S55" i="14"/>
  <c r="S58" i="14"/>
  <c r="S51" i="14"/>
  <c r="S47" i="14"/>
  <c r="O35" i="14"/>
  <c r="S35" i="14"/>
  <c r="S41" i="14"/>
  <c r="S53" i="14"/>
  <c r="O54" i="14"/>
  <c r="S54" i="14"/>
  <c r="S49" i="14"/>
  <c r="S45" i="14"/>
  <c r="S26" i="14"/>
  <c r="S56" i="14"/>
  <c r="O60" i="14"/>
  <c r="R60" i="14"/>
  <c r="S60" i="14"/>
  <c r="O48" i="14"/>
  <c r="S48" i="14"/>
  <c r="O36" i="14"/>
  <c r="O21" i="14"/>
  <c r="R21" i="14"/>
  <c r="S21" i="14"/>
  <c r="S24" i="14"/>
  <c r="O37" i="14"/>
  <c r="R27" i="1"/>
  <c r="S27" i="1"/>
  <c r="N38" i="1"/>
  <c r="R32" i="11"/>
  <c r="S32" i="11"/>
  <c r="O31" i="11"/>
  <c r="R31" i="11"/>
  <c r="S31" i="11"/>
  <c r="O27" i="11"/>
  <c r="R27" i="11"/>
  <c r="S27" i="11"/>
  <c r="O29" i="34"/>
  <c r="R29" i="34"/>
  <c r="S23" i="34"/>
  <c r="S22" i="34"/>
  <c r="R28" i="34"/>
  <c r="S28" i="34"/>
  <c r="R27" i="34"/>
  <c r="S27" i="34"/>
  <c r="S24" i="18"/>
  <c r="O18" i="18"/>
  <c r="R18" i="18"/>
  <c r="S18" i="18"/>
  <c r="S23" i="18"/>
  <c r="S36" i="18"/>
  <c r="O31" i="18"/>
  <c r="R31" i="18"/>
  <c r="S31" i="18"/>
  <c r="O30" i="18"/>
  <c r="R30" i="18"/>
  <c r="S30" i="18"/>
  <c r="O68" i="20"/>
  <c r="R68" i="20"/>
  <c r="S68" i="20"/>
  <c r="R43" i="20"/>
  <c r="S43" i="20"/>
  <c r="R72" i="20"/>
  <c r="S72" i="20"/>
  <c r="R70" i="20"/>
  <c r="S70" i="20"/>
  <c r="R71" i="20"/>
  <c r="S71" i="20"/>
  <c r="R69" i="20"/>
  <c r="S69" i="20"/>
  <c r="S67" i="20"/>
  <c r="R75" i="20"/>
  <c r="S75" i="20"/>
  <c r="R76" i="20"/>
  <c r="S76" i="20"/>
  <c r="R38" i="20"/>
  <c r="S38" i="20"/>
  <c r="R28" i="20"/>
  <c r="S28" i="20"/>
  <c r="S63" i="20"/>
  <c r="R60" i="20"/>
  <c r="S60" i="20"/>
  <c r="O21" i="20"/>
  <c r="R21" i="20"/>
  <c r="R15" i="20"/>
  <c r="S25" i="20"/>
  <c r="S23" i="20"/>
  <c r="R77" i="20"/>
  <c r="S77" i="20"/>
  <c r="S64" i="20"/>
  <c r="R61" i="20"/>
  <c r="S61" i="20"/>
  <c r="R59" i="20"/>
  <c r="S59" i="20"/>
  <c r="S24" i="20"/>
  <c r="O58" i="20"/>
  <c r="R58" i="20"/>
  <c r="S58" i="20"/>
  <c r="S15" i="20"/>
  <c r="R82" i="20"/>
  <c r="S82" i="20"/>
  <c r="O80" i="20"/>
  <c r="R80" i="20"/>
  <c r="S80" i="20"/>
  <c r="O19" i="20"/>
  <c r="R19" i="20"/>
  <c r="S19" i="20"/>
  <c r="R32" i="25"/>
  <c r="S32" i="25"/>
  <c r="S30" i="25"/>
  <c r="S29" i="25"/>
  <c r="R19" i="25"/>
  <c r="S19" i="25"/>
  <c r="R18" i="25"/>
  <c r="S18" i="25"/>
  <c r="R20" i="25"/>
  <c r="S20" i="25"/>
  <c r="R23" i="25"/>
  <c r="S23" i="25"/>
  <c r="S17" i="25"/>
  <c r="S16" i="25"/>
  <c r="O24" i="25"/>
  <c r="R24" i="25"/>
  <c r="S24" i="25"/>
  <c r="N33" i="25"/>
  <c r="R74" i="9"/>
  <c r="S74" i="9"/>
  <c r="R64" i="9"/>
  <c r="S64" i="9"/>
  <c r="R30" i="9"/>
  <c r="S30" i="9"/>
  <c r="O53" i="9"/>
  <c r="R53" i="9"/>
  <c r="S53" i="9"/>
  <c r="O52" i="9"/>
  <c r="S52" i="9"/>
  <c r="O31" i="9"/>
  <c r="R31" i="9"/>
  <c r="S31" i="9"/>
  <c r="O29" i="9"/>
  <c r="R25" i="9"/>
  <c r="S25" i="9"/>
  <c r="R71" i="9"/>
  <c r="S71" i="9"/>
  <c r="S111" i="9"/>
  <c r="R78" i="9"/>
  <c r="S78" i="9"/>
  <c r="O65" i="9"/>
  <c r="R65" i="9"/>
  <c r="S65" i="9"/>
  <c r="O62" i="9"/>
  <c r="R62" i="9"/>
  <c r="S62" i="9"/>
  <c r="R77" i="9"/>
  <c r="S77" i="9"/>
  <c r="S109" i="9"/>
  <c r="O50" i="9"/>
  <c r="R50" i="9"/>
  <c r="S50" i="9"/>
  <c r="O22" i="9"/>
  <c r="S21" i="9"/>
  <c r="O19" i="9"/>
  <c r="R19" i="9"/>
  <c r="S19" i="9"/>
  <c r="O18" i="9"/>
  <c r="R18" i="9"/>
  <c r="S18" i="9"/>
  <c r="O17" i="9"/>
  <c r="R17" i="9"/>
  <c r="O16" i="9"/>
  <c r="R16" i="9"/>
  <c r="S16" i="9"/>
  <c r="S21" i="10"/>
  <c r="S41" i="10"/>
  <c r="R49" i="10"/>
  <c r="S49" i="10"/>
  <c r="S43" i="10"/>
  <c r="O25" i="10"/>
  <c r="O60" i="10"/>
  <c r="R25" i="10"/>
  <c r="S25" i="10"/>
  <c r="R24" i="2"/>
  <c r="S24" i="2"/>
  <c r="R26" i="2"/>
  <c r="S26" i="2"/>
  <c r="R22" i="2"/>
  <c r="S22" i="2"/>
  <c r="R19" i="2"/>
  <c r="S19" i="2"/>
  <c r="R25" i="2"/>
  <c r="S25" i="2"/>
  <c r="R21" i="2"/>
  <c r="S21" i="2"/>
  <c r="N28" i="2"/>
  <c r="O82" i="16"/>
  <c r="R27" i="16"/>
  <c r="U27" i="16"/>
  <c r="V27" i="16"/>
  <c r="V66" i="16"/>
  <c r="V61" i="16"/>
  <c r="U64" i="16"/>
  <c r="V64" i="16"/>
  <c r="V60" i="16"/>
  <c r="R25" i="16"/>
  <c r="U25" i="16"/>
  <c r="V25" i="16"/>
  <c r="R63" i="16"/>
  <c r="U63" i="16"/>
  <c r="V63" i="16"/>
  <c r="R36" i="16"/>
  <c r="R32" i="16"/>
  <c r="U32" i="16"/>
  <c r="V32" i="16"/>
  <c r="R24" i="16"/>
  <c r="U24" i="16"/>
  <c r="V24" i="16"/>
  <c r="V57" i="16"/>
  <c r="R44" i="16"/>
  <c r="R43" i="16"/>
  <c r="V43" i="16"/>
  <c r="R42" i="16"/>
  <c r="U42" i="16"/>
  <c r="V42" i="16"/>
  <c r="R114" i="16"/>
  <c r="U114" i="16"/>
  <c r="V114" i="16"/>
  <c r="R41" i="16"/>
  <c r="R40" i="16"/>
  <c r="U40" i="16"/>
  <c r="V40" i="16"/>
  <c r="O268" i="17"/>
  <c r="V199" i="17"/>
  <c r="V198" i="17"/>
  <c r="V20" i="17"/>
  <c r="V197" i="17"/>
  <c r="V19" i="17"/>
  <c r="V18" i="17"/>
  <c r="V239" i="17"/>
  <c r="V147" i="17"/>
  <c r="V146" i="17"/>
  <c r="V145" i="17"/>
  <c r="V115" i="17"/>
  <c r="U54" i="17"/>
  <c r="V54" i="17"/>
  <c r="U53" i="17"/>
  <c r="V53" i="17"/>
  <c r="V44" i="17"/>
  <c r="V43" i="17"/>
  <c r="V42" i="17"/>
  <c r="V41" i="17"/>
  <c r="S31" i="6"/>
  <c r="L71" i="6"/>
  <c r="S55" i="6"/>
  <c r="R53" i="6"/>
  <c r="S53" i="6"/>
  <c r="O52" i="6"/>
  <c r="R52" i="6"/>
  <c r="S52" i="6"/>
  <c r="S57" i="6"/>
  <c r="O38" i="28"/>
  <c r="R38" i="28"/>
  <c r="S38" i="28"/>
  <c r="R23" i="48"/>
  <c r="S23" i="48"/>
  <c r="O26" i="48"/>
  <c r="R26" i="48"/>
  <c r="S26" i="48"/>
  <c r="O24" i="48"/>
  <c r="N27" i="58"/>
  <c r="O20" i="58"/>
  <c r="O27" i="58"/>
  <c r="R24" i="58"/>
  <c r="S24" i="58"/>
  <c r="R23" i="58"/>
  <c r="S23" i="58"/>
  <c r="R22" i="58"/>
  <c r="S22" i="58"/>
  <c r="O21" i="58"/>
  <c r="R21" i="58"/>
  <c r="S21" i="58"/>
  <c r="R26" i="58"/>
  <c r="S26" i="58"/>
  <c r="O23" i="8"/>
  <c r="R32" i="12"/>
  <c r="S32" i="12"/>
  <c r="R30" i="12"/>
  <c r="S30" i="12"/>
  <c r="R33" i="12"/>
  <c r="S33" i="12"/>
  <c r="R31" i="12"/>
  <c r="S31" i="12"/>
  <c r="R39" i="12"/>
  <c r="S39" i="12"/>
  <c r="S26" i="12"/>
  <c r="O24" i="12"/>
  <c r="R24" i="12"/>
  <c r="S24" i="12"/>
  <c r="O21" i="7"/>
  <c r="O25" i="7"/>
  <c r="S37" i="1"/>
  <c r="R30" i="1"/>
  <c r="S30" i="1"/>
  <c r="R25" i="1"/>
  <c r="S25" i="1"/>
  <c r="R26" i="1"/>
  <c r="S26" i="1"/>
  <c r="O76" i="57"/>
  <c r="R76" i="57"/>
  <c r="S76" i="57"/>
  <c r="O75" i="57"/>
  <c r="R75" i="57"/>
  <c r="S75" i="57"/>
  <c r="O21" i="57"/>
  <c r="R21" i="57"/>
  <c r="S21" i="57"/>
  <c r="O60" i="4"/>
  <c r="R60" i="4"/>
  <c r="S60" i="4"/>
  <c r="N41" i="13"/>
  <c r="O20" i="13"/>
  <c r="R40" i="13"/>
  <c r="S40" i="13"/>
  <c r="O30" i="56"/>
  <c r="R30" i="56"/>
  <c r="S30" i="56"/>
  <c r="S22" i="56"/>
  <c r="O50" i="4"/>
  <c r="R50" i="4"/>
  <c r="S50" i="4"/>
  <c r="S25" i="4"/>
  <c r="O36" i="13"/>
  <c r="R36" i="13"/>
  <c r="S36" i="13"/>
  <c r="S55" i="57"/>
  <c r="S21" i="13"/>
  <c r="R39" i="13"/>
  <c r="S39" i="13"/>
  <c r="O23" i="57"/>
  <c r="R23" i="57"/>
  <c r="O46" i="57"/>
  <c r="R46" i="57"/>
  <c r="S46" i="57"/>
  <c r="S37" i="14"/>
  <c r="U41" i="16"/>
  <c r="V41" i="16"/>
  <c r="S17" i="48"/>
  <c r="R24" i="48"/>
  <c r="S24" i="48"/>
  <c r="R20" i="58"/>
  <c r="S20" i="58"/>
  <c r="S23" i="8"/>
  <c r="S24" i="1"/>
  <c r="R20" i="13"/>
  <c r="S20" i="13"/>
  <c r="N35" i="5"/>
  <c r="O23" i="5"/>
  <c r="O29" i="5"/>
  <c r="R29" i="5"/>
  <c r="R23" i="5"/>
  <c r="S23" i="5"/>
  <c r="R24" i="5"/>
  <c r="S24" i="5"/>
  <c r="S22" i="13"/>
  <c r="S20" i="49"/>
  <c r="S36" i="19"/>
  <c r="S22" i="20"/>
  <c r="S50" i="30"/>
  <c r="S28" i="28"/>
  <c r="S35" i="15"/>
  <c r="S21" i="45"/>
  <c r="S29" i="9"/>
  <c r="S22" i="9"/>
  <c r="S36" i="14"/>
  <c r="R67" i="57"/>
  <c r="S67" i="57"/>
  <c r="S63" i="26"/>
  <c r="S76" i="26"/>
  <c r="R80" i="26"/>
  <c r="S80" i="26"/>
  <c r="S88" i="26"/>
  <c r="S21" i="27"/>
  <c r="O41" i="26"/>
  <c r="R41" i="26"/>
  <c r="S41" i="26"/>
  <c r="O43" i="26"/>
  <c r="O45" i="26"/>
  <c r="R45" i="26"/>
  <c r="S45" i="26"/>
  <c r="O47" i="26"/>
  <c r="R47" i="26"/>
  <c r="S47" i="26"/>
  <c r="O49" i="26"/>
  <c r="R49" i="26"/>
  <c r="S49" i="26"/>
  <c r="O51" i="26"/>
  <c r="O53" i="26"/>
  <c r="R53" i="26"/>
  <c r="S53" i="26"/>
  <c r="O55" i="26"/>
  <c r="O57" i="26"/>
  <c r="R57" i="26"/>
  <c r="S57" i="26"/>
  <c r="O59" i="26"/>
  <c r="O61" i="26"/>
  <c r="R61" i="26"/>
  <c r="S61" i="26"/>
  <c r="S65" i="26"/>
  <c r="S67" i="26"/>
  <c r="S69" i="26"/>
  <c r="O77" i="26"/>
  <c r="O79" i="26"/>
  <c r="R79" i="26"/>
  <c r="S79" i="26"/>
  <c r="O81" i="26"/>
  <c r="O83" i="26"/>
  <c r="R83" i="26"/>
  <c r="S83" i="26"/>
  <c r="O85" i="26"/>
  <c r="O87" i="26"/>
  <c r="R87" i="26"/>
  <c r="S87" i="26"/>
  <c r="O89" i="26"/>
  <c r="O30" i="26"/>
  <c r="R30" i="26"/>
  <c r="S30" i="26"/>
  <c r="O32" i="26"/>
  <c r="O34" i="26"/>
  <c r="R34" i="26"/>
  <c r="S34" i="26"/>
  <c r="O36" i="26"/>
  <c r="R36" i="26"/>
  <c r="S36" i="26"/>
  <c r="O38" i="26"/>
  <c r="R38" i="26"/>
  <c r="S38" i="26"/>
  <c r="O40" i="26"/>
  <c r="R40" i="26"/>
  <c r="S40" i="26"/>
  <c r="S28" i="26"/>
  <c r="O27" i="26"/>
  <c r="S25" i="58"/>
  <c r="R27" i="26"/>
  <c r="S27" i="26"/>
  <c r="O22" i="31"/>
  <c r="R22" i="31"/>
  <c r="O24" i="31"/>
  <c r="R24" i="31"/>
  <c r="S24" i="31"/>
  <c r="O26" i="31"/>
  <c r="R26" i="31"/>
  <c r="S26" i="31"/>
  <c r="O29" i="31"/>
  <c r="R29" i="31"/>
  <c r="S29" i="31"/>
  <c r="O31" i="31"/>
  <c r="R31" i="31"/>
  <c r="S31" i="31"/>
  <c r="O33" i="31"/>
  <c r="R33" i="31"/>
  <c r="S33" i="31"/>
  <c r="O35" i="31"/>
  <c r="R35" i="31"/>
  <c r="S35" i="31"/>
  <c r="O37" i="31"/>
  <c r="R37" i="31"/>
  <c r="S37" i="31"/>
  <c r="R86" i="26"/>
  <c r="S86" i="26"/>
  <c r="S42" i="59"/>
  <c r="T42" i="59"/>
  <c r="R43" i="59"/>
  <c r="T41" i="59"/>
  <c r="S40" i="31"/>
  <c r="S41" i="31"/>
  <c r="R42" i="31"/>
  <c r="S42" i="31"/>
  <c r="R44" i="31"/>
  <c r="S44" i="31"/>
  <c r="S45" i="31"/>
  <c r="S46" i="31"/>
  <c r="S47" i="31"/>
  <c r="S48" i="31"/>
  <c r="S49" i="31"/>
  <c r="S50" i="31"/>
  <c r="W42" i="59"/>
  <c r="X42" i="59"/>
  <c r="S39" i="31"/>
  <c r="S33" i="23"/>
  <c r="R37" i="26"/>
  <c r="S37" i="26"/>
  <c r="O31" i="26"/>
  <c r="R31" i="26"/>
  <c r="S31" i="26"/>
  <c r="O39" i="26"/>
  <c r="R39" i="26"/>
  <c r="S39" i="26"/>
  <c r="R43" i="26"/>
  <c r="S43" i="26"/>
  <c r="R51" i="26"/>
  <c r="S51" i="26"/>
  <c r="R55" i="26"/>
  <c r="S55" i="26"/>
  <c r="R59" i="26"/>
  <c r="S59" i="26"/>
  <c r="R77" i="26"/>
  <c r="S77" i="26"/>
  <c r="R81" i="26"/>
  <c r="S81" i="26"/>
  <c r="R85" i="26"/>
  <c r="S85" i="26"/>
  <c r="R89" i="26"/>
  <c r="S89" i="26"/>
  <c r="R29" i="26"/>
  <c r="S29" i="26"/>
  <c r="R71" i="26"/>
  <c r="S71" i="26"/>
  <c r="R32" i="26"/>
  <c r="S32" i="26"/>
  <c r="O35" i="26"/>
  <c r="R35" i="26"/>
  <c r="S35" i="26"/>
  <c r="O42" i="26"/>
  <c r="R42" i="26"/>
  <c r="S42" i="26"/>
  <c r="O44" i="26"/>
  <c r="R44" i="26"/>
  <c r="S44" i="26"/>
  <c r="R46" i="26"/>
  <c r="S46" i="26"/>
  <c r="O48" i="26"/>
  <c r="R48" i="26"/>
  <c r="S48" i="26"/>
  <c r="O50" i="26"/>
  <c r="R50" i="26"/>
  <c r="S50" i="26"/>
  <c r="O52" i="26"/>
  <c r="O54" i="26"/>
  <c r="R54" i="26"/>
  <c r="S54" i="26"/>
  <c r="O56" i="26"/>
  <c r="R56" i="26"/>
  <c r="S56" i="26"/>
  <c r="O58" i="26"/>
  <c r="R58" i="26"/>
  <c r="S58" i="26"/>
  <c r="O62" i="26"/>
  <c r="R62" i="26"/>
  <c r="S62" i="26"/>
  <c r="R72" i="26"/>
  <c r="S72" i="26"/>
  <c r="O78" i="26"/>
  <c r="R78" i="26"/>
  <c r="S78" i="26"/>
  <c r="O82" i="26"/>
  <c r="R82" i="26"/>
  <c r="S82" i="26"/>
  <c r="O66" i="26"/>
  <c r="R66" i="26"/>
  <c r="S66" i="26"/>
  <c r="N92" i="26"/>
  <c r="R90" i="26"/>
  <c r="S90" i="26"/>
  <c r="U80" i="16"/>
  <c r="V80" i="16"/>
  <c r="S43" i="31"/>
  <c r="N57" i="31"/>
  <c r="O50" i="18"/>
  <c r="R50" i="18"/>
  <c r="S50" i="18"/>
  <c r="O49" i="18"/>
  <c r="S76" i="9"/>
  <c r="O76" i="9"/>
  <c r="N66" i="4"/>
  <c r="O23" i="56"/>
  <c r="S18" i="40"/>
  <c r="O30" i="8"/>
  <c r="R30" i="8"/>
  <c r="S30" i="8"/>
  <c r="O29" i="8"/>
  <c r="R29" i="8"/>
  <c r="S29" i="8"/>
  <c r="O28" i="8"/>
  <c r="R28" i="8"/>
  <c r="S28" i="8"/>
  <c r="S21" i="12"/>
  <c r="O60" i="26"/>
  <c r="R60" i="26"/>
  <c r="S60" i="26"/>
  <c r="S23" i="21"/>
  <c r="V238" i="17"/>
  <c r="Q268" i="17"/>
  <c r="V17" i="17"/>
  <c r="N60" i="10"/>
  <c r="X40" i="59"/>
  <c r="T40" i="59"/>
  <c r="W33" i="35"/>
  <c r="O56" i="31"/>
  <c r="R56" i="31"/>
  <c r="O73" i="20"/>
  <c r="S19" i="31"/>
  <c r="O20" i="24"/>
  <c r="O36" i="24"/>
  <c r="S21" i="4"/>
  <c r="O30" i="4"/>
  <c r="O31" i="4"/>
  <c r="R31" i="4"/>
  <c r="S31" i="4"/>
  <c r="R32" i="4"/>
  <c r="S32" i="4"/>
  <c r="R33" i="13"/>
  <c r="S33" i="13"/>
  <c r="N36" i="40"/>
  <c r="O16" i="22"/>
  <c r="O33" i="22"/>
  <c r="O31" i="22"/>
  <c r="R31" i="22"/>
  <c r="S31" i="22"/>
  <c r="R30" i="10"/>
  <c r="S30" i="10"/>
  <c r="O50" i="6"/>
  <c r="N71" i="6"/>
  <c r="R24" i="6"/>
  <c r="S24" i="6"/>
  <c r="R50" i="6"/>
  <c r="S50" i="6"/>
  <c r="N38" i="19"/>
  <c r="S21" i="31"/>
  <c r="R51" i="31"/>
  <c r="S51" i="31"/>
  <c r="O30" i="11"/>
  <c r="R30" i="11"/>
  <c r="S30" i="11"/>
  <c r="R23" i="56"/>
  <c r="S23" i="56"/>
  <c r="R25" i="56"/>
  <c r="S25" i="56"/>
  <c r="R26" i="56"/>
  <c r="S26" i="56"/>
  <c r="N31" i="56"/>
  <c r="O28" i="56"/>
  <c r="R28" i="56"/>
  <c r="R27" i="13"/>
  <c r="R34" i="13"/>
  <c r="S34" i="13"/>
  <c r="S22" i="4"/>
  <c r="R62" i="4"/>
  <c r="S62" i="4"/>
  <c r="R63" i="4"/>
  <c r="S63" i="4"/>
  <c r="R64" i="4"/>
  <c r="S64" i="4"/>
  <c r="R35" i="24"/>
  <c r="S35" i="24"/>
  <c r="R17" i="22"/>
  <c r="S17" i="22"/>
  <c r="U151" i="17"/>
  <c r="V151" i="17"/>
  <c r="U204" i="17"/>
  <c r="V204" i="17"/>
  <c r="U196" i="17"/>
  <c r="V196" i="17"/>
  <c r="R21" i="11"/>
  <c r="S21" i="11"/>
  <c r="N33" i="11"/>
  <c r="R19" i="40"/>
  <c r="S19" i="40"/>
  <c r="R27" i="12"/>
  <c r="S27" i="12"/>
  <c r="R18" i="14"/>
  <c r="S18" i="14"/>
  <c r="R32" i="14"/>
  <c r="S32" i="14"/>
  <c r="R34" i="14"/>
  <c r="S34" i="14"/>
  <c r="W20" i="35"/>
  <c r="O38" i="19"/>
  <c r="R20" i="19"/>
  <c r="S20" i="19"/>
  <c r="R82" i="9"/>
  <c r="S82" i="9"/>
  <c r="N80" i="57"/>
  <c r="R20" i="57"/>
  <c r="S20" i="57"/>
  <c r="R30" i="4"/>
  <c r="S30" i="4"/>
  <c r="R73" i="20"/>
  <c r="S73" i="20"/>
  <c r="R37" i="13"/>
  <c r="S37" i="13"/>
  <c r="O41" i="13"/>
  <c r="R20" i="34"/>
  <c r="S20" i="34"/>
  <c r="S27" i="13"/>
  <c r="R21" i="49"/>
  <c r="S21" i="49"/>
  <c r="O25" i="49"/>
  <c r="R21" i="7"/>
  <c r="S21" i="7"/>
  <c r="R22" i="28"/>
  <c r="S22" i="28"/>
  <c r="R46" i="4"/>
  <c r="S46" i="4"/>
  <c r="N64" i="3"/>
  <c r="S41" i="9"/>
  <c r="N25" i="45"/>
  <c r="N1291" i="60"/>
  <c r="N915" i="60"/>
  <c r="N595" i="60"/>
  <c r="L95" i="60"/>
  <c r="B6" i="64"/>
  <c r="N29" i="21"/>
  <c r="M298" i="60"/>
  <c r="N298" i="60"/>
  <c r="L327" i="60"/>
  <c r="B9" i="64"/>
  <c r="M71" i="60"/>
  <c r="N71" i="60"/>
  <c r="L81" i="60"/>
  <c r="B5" i="64"/>
  <c r="N41" i="28"/>
  <c r="V19" i="35"/>
  <c r="W19" i="35"/>
  <c r="R37" i="35"/>
  <c r="S25" i="59"/>
  <c r="N270" i="60"/>
  <c r="N259" i="60"/>
  <c r="R84" i="20"/>
  <c r="S84" i="20"/>
  <c r="N38" i="23"/>
  <c r="R15" i="23"/>
  <c r="S15" i="23"/>
  <c r="R16" i="23"/>
  <c r="S16" i="23"/>
  <c r="R17" i="23"/>
  <c r="S17" i="23"/>
  <c r="R18" i="23"/>
  <c r="S18" i="23"/>
  <c r="R19" i="23"/>
  <c r="S19" i="23"/>
  <c r="R20" i="23"/>
  <c r="S20" i="23"/>
  <c r="R21" i="23"/>
  <c r="S21" i="23"/>
  <c r="R22" i="23"/>
  <c r="S22" i="23"/>
  <c r="R23" i="23"/>
  <c r="S23" i="23"/>
  <c r="R24" i="23"/>
  <c r="S24" i="23"/>
  <c r="R25" i="23"/>
  <c r="S25" i="23"/>
  <c r="R26" i="23"/>
  <c r="S26" i="23"/>
  <c r="R27" i="23"/>
  <c r="S27" i="23"/>
  <c r="R28" i="23"/>
  <c r="S28" i="23"/>
  <c r="O29" i="23"/>
  <c r="O30" i="23"/>
  <c r="R30" i="23"/>
  <c r="S30" i="23"/>
  <c r="O31" i="23"/>
  <c r="R31" i="23"/>
  <c r="S31" i="23"/>
  <c r="R34" i="31"/>
  <c r="S34" i="31"/>
  <c r="R30" i="31"/>
  <c r="S30" i="31"/>
  <c r="R20" i="31"/>
  <c r="S20" i="31"/>
  <c r="R24" i="45"/>
  <c r="S24" i="45"/>
  <c r="R31" i="8"/>
  <c r="S31" i="8"/>
  <c r="R20" i="2"/>
  <c r="S20" i="2"/>
  <c r="T25" i="59"/>
  <c r="W25" i="59"/>
  <c r="S43" i="59"/>
  <c r="T43" i="59"/>
  <c r="R25" i="49"/>
  <c r="R16" i="22"/>
  <c r="S16" i="22"/>
  <c r="R27" i="22"/>
  <c r="S27" i="22"/>
  <c r="R22" i="15"/>
  <c r="S22" i="15"/>
  <c r="N63" i="15"/>
  <c r="S24" i="7"/>
  <c r="R72" i="9"/>
  <c r="S72" i="9"/>
  <c r="R38" i="1"/>
  <c r="O36" i="40"/>
  <c r="R17" i="18"/>
  <c r="S17" i="18"/>
  <c r="S21" i="48"/>
  <c r="R25" i="48"/>
  <c r="S25" i="48"/>
  <c r="R22" i="48"/>
  <c r="S22" i="48"/>
  <c r="R32" i="3"/>
  <c r="S32" i="3"/>
  <c r="R33" i="6"/>
  <c r="S33" i="6"/>
  <c r="N54" i="18"/>
  <c r="R29" i="23"/>
  <c r="S29" i="23"/>
  <c r="R25" i="7"/>
  <c r="V36" i="17"/>
  <c r="S42" i="15"/>
  <c r="R49" i="18"/>
  <c r="S49" i="18"/>
  <c r="R62" i="30"/>
  <c r="S62" i="30"/>
  <c r="R39" i="28"/>
  <c r="S39" i="28"/>
  <c r="R18" i="29"/>
  <c r="S18" i="29"/>
  <c r="N33" i="29"/>
  <c r="O28" i="29"/>
  <c r="R28" i="29"/>
  <c r="S28" i="29"/>
  <c r="O29" i="29"/>
  <c r="R29" i="29"/>
  <c r="S29" i="29"/>
  <c r="S32" i="29"/>
  <c r="R53" i="18"/>
  <c r="S53" i="18"/>
  <c r="R14" i="18"/>
  <c r="R52" i="18"/>
  <c r="S52" i="18"/>
  <c r="R28" i="21"/>
  <c r="S28" i="21"/>
  <c r="O40" i="28"/>
  <c r="R40" i="28"/>
  <c r="R21" i="16"/>
  <c r="U21" i="16"/>
  <c r="V21" i="16"/>
  <c r="O80" i="57"/>
  <c r="O44" i="8"/>
  <c r="N44" i="8"/>
  <c r="R41" i="8"/>
  <c r="S41" i="8"/>
  <c r="R39" i="8"/>
  <c r="S39" i="8"/>
  <c r="R40" i="8"/>
  <c r="S40" i="8"/>
  <c r="R27" i="8"/>
  <c r="S27" i="8"/>
  <c r="R43" i="8"/>
  <c r="S43" i="8"/>
  <c r="S29" i="5"/>
  <c r="S23" i="57"/>
  <c r="S21" i="20"/>
  <c r="S29" i="34"/>
  <c r="S22" i="31"/>
  <c r="S17" i="9"/>
  <c r="S24" i="15"/>
  <c r="R26" i="33"/>
  <c r="S25" i="33"/>
  <c r="S28" i="56"/>
  <c r="S29" i="30"/>
  <c r="O38" i="1"/>
  <c r="O25" i="45"/>
  <c r="R22" i="45"/>
  <c r="R20" i="24"/>
  <c r="S20" i="24"/>
  <c r="S36" i="24"/>
  <c r="O31" i="56"/>
  <c r="O35" i="5"/>
  <c r="O27" i="48"/>
  <c r="O83" i="9"/>
  <c r="O26" i="33"/>
  <c r="O63" i="14"/>
  <c r="O35" i="34"/>
  <c r="O66" i="4"/>
  <c r="O28" i="2"/>
  <c r="R41" i="6"/>
  <c r="S41" i="6"/>
  <c r="R40" i="6"/>
  <c r="S40" i="6"/>
  <c r="O71" i="6"/>
  <c r="R50" i="15"/>
  <c r="S50" i="15"/>
  <c r="R47" i="15"/>
  <c r="S47" i="15"/>
  <c r="R33" i="15"/>
  <c r="S33" i="15"/>
  <c r="R59" i="10"/>
  <c r="S59" i="10"/>
  <c r="R50" i="10"/>
  <c r="S50" i="10"/>
  <c r="R29" i="10"/>
  <c r="S29" i="10"/>
  <c r="R28" i="10"/>
  <c r="S28" i="10"/>
  <c r="U35" i="16"/>
  <c r="V35" i="16"/>
  <c r="U34" i="16"/>
  <c r="V34" i="16"/>
  <c r="U264" i="17"/>
  <c r="V264" i="17"/>
  <c r="U306" i="17"/>
  <c r="V306" i="17"/>
  <c r="O85" i="20"/>
  <c r="R29" i="4"/>
  <c r="O63" i="15"/>
  <c r="R268" i="17"/>
  <c r="U23" i="17"/>
  <c r="O29" i="21"/>
  <c r="O41" i="28"/>
  <c r="S37" i="35"/>
  <c r="N33" i="22"/>
  <c r="R17" i="21"/>
  <c r="O21" i="25"/>
  <c r="O33" i="25"/>
  <c r="R17" i="29"/>
  <c r="L1352" i="60"/>
  <c r="L1341" i="60"/>
  <c r="B29" i="64"/>
  <c r="L1325" i="60"/>
  <c r="B26" i="64"/>
  <c r="N288" i="60"/>
  <c r="N213" i="60"/>
  <c r="N120" i="60"/>
  <c r="R28" i="13"/>
  <c r="V36" i="35"/>
  <c r="O38" i="23"/>
  <c r="R14" i="23"/>
  <c r="R52" i="26"/>
  <c r="S52" i="26"/>
  <c r="O57" i="31"/>
  <c r="R34" i="40"/>
  <c r="R14" i="3"/>
  <c r="S14" i="3"/>
  <c r="O23" i="3"/>
  <c r="R23" i="3"/>
  <c r="S23" i="3"/>
  <c r="O22" i="3"/>
  <c r="R22" i="3"/>
  <c r="S22" i="3"/>
  <c r="O21" i="3"/>
  <c r="R21" i="3"/>
  <c r="S21" i="3"/>
  <c r="O20" i="3"/>
  <c r="R20" i="3"/>
  <c r="S20" i="3"/>
  <c r="O19" i="3"/>
  <c r="R19" i="3"/>
  <c r="S19" i="3"/>
  <c r="O18" i="3"/>
  <c r="R18" i="3"/>
  <c r="S18" i="3"/>
  <c r="O17" i="3"/>
  <c r="R17" i="3"/>
  <c r="S17" i="3"/>
  <c r="O16" i="3"/>
  <c r="R16" i="3"/>
  <c r="S16" i="3"/>
  <c r="O15" i="3"/>
  <c r="O64" i="3"/>
  <c r="R35" i="12"/>
  <c r="R91" i="26"/>
  <c r="S91" i="26"/>
  <c r="R15" i="3"/>
  <c r="S15" i="3"/>
  <c r="S35" i="12"/>
  <c r="S34" i="40"/>
  <c r="S28" i="13"/>
  <c r="B31" i="64"/>
  <c r="B33" i="64"/>
  <c r="L1360" i="60"/>
  <c r="R21" i="25"/>
  <c r="S21" i="25"/>
  <c r="S29" i="4"/>
  <c r="R25" i="45"/>
  <c r="S22" i="45"/>
  <c r="S14" i="23"/>
  <c r="W36" i="35"/>
  <c r="S17" i="29"/>
  <c r="R29" i="21"/>
  <c r="S17" i="21"/>
  <c r="S29" i="21"/>
  <c r="V23" i="17"/>
  <c r="R36" i="24"/>
  <c r="B35" i="64"/>
  <c r="R66" i="4"/>
  <c r="S66" i="4"/>
  <c r="R35" i="34"/>
  <c r="S35" i="34"/>
  <c r="R63" i="14"/>
  <c r="S63" i="14"/>
  <c r="R31" i="56"/>
  <c r="S31" i="56"/>
  <c r="R41" i="13"/>
  <c r="S41" i="13"/>
  <c r="S27" i="48"/>
  <c r="R27" i="48"/>
  <c r="S80" i="57"/>
  <c r="R80" i="57"/>
  <c r="R64" i="3"/>
  <c r="S64" i="3"/>
  <c r="T66" i="4"/>
  <c r="T80" i="57"/>
  <c r="R18" i="27"/>
  <c r="N32" i="27"/>
  <c r="O32" i="27"/>
  <c r="R18" i="26"/>
  <c r="S18" i="26"/>
  <c r="S92" i="26"/>
  <c r="R92" i="26"/>
  <c r="R38" i="23"/>
  <c r="S38" i="23"/>
  <c r="R33" i="25"/>
  <c r="S33" i="25"/>
  <c r="S27" i="58"/>
  <c r="R27" i="58"/>
  <c r="R33" i="22"/>
  <c r="S33" i="22"/>
  <c r="V268" i="17"/>
  <c r="U268" i="17"/>
  <c r="Q82" i="16"/>
  <c r="R28" i="16"/>
  <c r="R82" i="16"/>
  <c r="R33" i="11"/>
  <c r="S33" i="11"/>
  <c r="R60" i="10"/>
  <c r="S26" i="10"/>
  <c r="S60" i="10"/>
  <c r="S63" i="15"/>
  <c r="R63" i="15"/>
  <c r="S71" i="6"/>
  <c r="R71" i="6"/>
  <c r="S36" i="40"/>
  <c r="R36" i="40"/>
  <c r="O34" i="12"/>
  <c r="O43" i="12"/>
  <c r="N43" i="12"/>
  <c r="S43" i="12"/>
  <c r="R43" i="12"/>
  <c r="S44" i="8"/>
  <c r="R44" i="8"/>
  <c r="S25" i="7"/>
  <c r="T25" i="7"/>
  <c r="R83" i="9"/>
  <c r="S86" i="9"/>
  <c r="S35" i="5"/>
  <c r="R35" i="5"/>
  <c r="S38" i="1"/>
  <c r="S28" i="2"/>
  <c r="R28" i="2"/>
  <c r="S18" i="27"/>
  <c r="S32" i="27"/>
  <c r="R32" i="27"/>
  <c r="W268" i="17"/>
  <c r="U28" i="16"/>
  <c r="T63" i="15"/>
  <c r="U43" i="12"/>
  <c r="T35" i="5"/>
  <c r="V28" i="16"/>
  <c r="V82" i="16"/>
  <c r="U82" i="16"/>
  <c r="S85" i="20"/>
  <c r="R85" i="20"/>
  <c r="S54" i="18"/>
  <c r="R54" i="18"/>
  <c r="S63" i="30"/>
  <c r="R63" i="30"/>
  <c r="R33" i="29"/>
  <c r="S33" i="29"/>
  <c r="R41" i="28"/>
  <c r="S41" i="28"/>
  <c r="W43" i="59"/>
  <c r="X25" i="59"/>
  <c r="X43" i="59"/>
  <c r="W37" i="35"/>
  <c r="V37" i="35"/>
  <c r="S26" i="33"/>
  <c r="R57" i="31"/>
  <c r="S57" i="31"/>
  <c r="R38" i="19"/>
  <c r="S38" i="19"/>
</calcChain>
</file>

<file path=xl/sharedStrings.xml><?xml version="1.0" encoding="utf-8"?>
<sst xmlns="http://schemas.openxmlformats.org/spreadsheetml/2006/main" count="10575" uniqueCount="1811">
  <si>
    <t>REPUBLICA DOMINICANA</t>
  </si>
  <si>
    <t>JARDIN BOTANICO NACIONAL</t>
  </si>
  <si>
    <t>Formulario para Inventario de Muebles y Equipos</t>
  </si>
  <si>
    <t>Seccion de Inventario y Control de Activo Fijo</t>
  </si>
  <si>
    <t>NO.</t>
  </si>
  <si>
    <t>FECHA</t>
  </si>
  <si>
    <t>CODIGO</t>
  </si>
  <si>
    <t>CUENTA</t>
  </si>
  <si>
    <t>SUB</t>
  </si>
  <si>
    <t>B/N</t>
  </si>
  <si>
    <t>CANT.</t>
  </si>
  <si>
    <t>DESCRIPCION</t>
  </si>
  <si>
    <t>SERIE</t>
  </si>
  <si>
    <t>MARCA</t>
  </si>
  <si>
    <t>UBICACIÓN GEOGRAFICA</t>
  </si>
  <si>
    <t>VALOR DE</t>
  </si>
  <si>
    <t>DPTO</t>
  </si>
  <si>
    <t>ADQUISICION</t>
  </si>
  <si>
    <t>SILLON EJECUTIVO</t>
  </si>
  <si>
    <t>OMAR</t>
  </si>
  <si>
    <t>SILLAS PARA VISITAS</t>
  </si>
  <si>
    <t>ESCRITORIO EN CAOBA</t>
  </si>
  <si>
    <t>MUEBLE EN CAOBA P/LIBROS</t>
  </si>
  <si>
    <t>ABANICO DE TECHO</t>
  </si>
  <si>
    <t>KDK</t>
  </si>
  <si>
    <t>ARCHIVO DE 4 GAVETAS</t>
  </si>
  <si>
    <t>DURAMAX</t>
  </si>
  <si>
    <t>MONITOR</t>
  </si>
  <si>
    <t>AOC</t>
  </si>
  <si>
    <t>OFICINA ASISTENTE</t>
  </si>
  <si>
    <t>UPS</t>
  </si>
  <si>
    <t>CPU</t>
  </si>
  <si>
    <t>CDP</t>
  </si>
  <si>
    <t xml:space="preserve"> IMPRESORA</t>
  </si>
  <si>
    <t>AP1005</t>
  </si>
  <si>
    <t>LASERYET</t>
  </si>
  <si>
    <t>CANON</t>
  </si>
  <si>
    <t>APARATO TELEFONICO</t>
  </si>
  <si>
    <t>NORSTAR</t>
  </si>
  <si>
    <t>SILLA SECRETARIAL</t>
  </si>
  <si>
    <t>ESCRITORIO EN L</t>
  </si>
  <si>
    <t>FAX</t>
  </si>
  <si>
    <t>SHARP</t>
  </si>
  <si>
    <t>ARCHIVOS DE 4 GAVETAS</t>
  </si>
  <si>
    <t>PORTATRAJE</t>
  </si>
  <si>
    <t>ABANICO DE PARED</t>
  </si>
  <si>
    <t>MESAS PINO CON BASE DE HIERRO</t>
  </si>
  <si>
    <t>SILLAS DE GUANO</t>
  </si>
  <si>
    <t>MESA LARGA</t>
  </si>
  <si>
    <t>MESA EN CAOBA</t>
  </si>
  <si>
    <t>BANCOS EN HIERRO Y MADERA</t>
  </si>
  <si>
    <t>REALIZADO POR CONTABILIDAD</t>
  </si>
  <si>
    <t xml:space="preserve"> </t>
  </si>
  <si>
    <t>MERIDIAN</t>
  </si>
  <si>
    <t>RECEPCION</t>
  </si>
  <si>
    <t>ABANICO DE MESA</t>
  </si>
  <si>
    <t>COUNTER</t>
  </si>
  <si>
    <t>MESA PEQ. EN CAOBA</t>
  </si>
  <si>
    <t>SOFA NEGRO GRANDE</t>
  </si>
  <si>
    <t>SOFA NEGRO MEDIANO</t>
  </si>
  <si>
    <t>IMPRESORA HP</t>
  </si>
  <si>
    <t xml:space="preserve">SOFA  ROJO VINO </t>
  </si>
  <si>
    <t xml:space="preserve">SILLON EJECUTIVO CON BRAZOS </t>
  </si>
  <si>
    <t>MESA P/COMPUTADORA</t>
  </si>
  <si>
    <t xml:space="preserve">ARCHIVO METALICO DE 4 GAVETAS </t>
  </si>
  <si>
    <t>SPECTRUM</t>
  </si>
  <si>
    <t>ABANICO DE PEDESTAL</t>
  </si>
  <si>
    <t>AIRE ACONDICIONADO SPLIT</t>
  </si>
  <si>
    <t>PANASONIC</t>
  </si>
  <si>
    <t>LIBRERO PEQUEÑO 3 TRAMOS</t>
  </si>
  <si>
    <t>NEVERITA EJECUTIVA BLANCA</t>
  </si>
  <si>
    <t>GE</t>
  </si>
  <si>
    <t>ACER</t>
  </si>
  <si>
    <t>OMEGA</t>
  </si>
  <si>
    <t>INTEL INSIDE</t>
  </si>
  <si>
    <t>TRIPP-LITE</t>
  </si>
  <si>
    <t>XTECH</t>
  </si>
  <si>
    <t>GENIUS</t>
  </si>
  <si>
    <t xml:space="preserve">IMPRESORA </t>
  </si>
  <si>
    <t>LASERJET 1020</t>
  </si>
  <si>
    <t>ARCHIVO 4 GAVETAS GRIS</t>
  </si>
  <si>
    <t>INMETAL</t>
  </si>
  <si>
    <t>ARCHVO 4 GAVETAS GRIS</t>
  </si>
  <si>
    <t xml:space="preserve">ARCHIVO DE 2 GAVETAS </t>
  </si>
  <si>
    <t>ESCRITORIO SECRETARIAL L</t>
  </si>
  <si>
    <t>SILLA PARA VISITA</t>
  </si>
  <si>
    <t>LCD</t>
  </si>
  <si>
    <t>OFICINA ADMINISTRACION</t>
  </si>
  <si>
    <t>TECLADO</t>
  </si>
  <si>
    <t xml:space="preserve">                                                                                           </t>
  </si>
  <si>
    <t xml:space="preserve">APARATO TELEFONICO </t>
  </si>
  <si>
    <t xml:space="preserve">AIRE ACONDICIONADO </t>
  </si>
  <si>
    <t>LENNOX</t>
  </si>
  <si>
    <t>SUMADORA</t>
  </si>
  <si>
    <t>ESTANTE P/COMPUTADORA</t>
  </si>
  <si>
    <t>ESTANTEP/ARMARIO</t>
  </si>
  <si>
    <t xml:space="preserve">SILLON EJECUTIVO </t>
  </si>
  <si>
    <t>INTEL PENTIUM</t>
  </si>
  <si>
    <t>NORTEL</t>
  </si>
  <si>
    <t>ESCRITORIO L</t>
  </si>
  <si>
    <t>6-02.</t>
  </si>
  <si>
    <t>BEBEDERO</t>
  </si>
  <si>
    <t>DAIWA</t>
  </si>
  <si>
    <t>COCINA ADMINISTRACION</t>
  </si>
  <si>
    <t>NEVERA</t>
  </si>
  <si>
    <t>NEDOCA</t>
  </si>
  <si>
    <t>ESTUFA 4 HORNILLAS</t>
  </si>
  <si>
    <t>WRIPOOL</t>
  </si>
  <si>
    <t>MESA PEQUEÑA EN MADERA</t>
  </si>
  <si>
    <t>VITRINA EN MADERA</t>
  </si>
  <si>
    <t>GABINETE EN MADERA 5 PUERTA</t>
  </si>
  <si>
    <t>MICROHONDA</t>
  </si>
  <si>
    <t>TANQUE DE GAS</t>
  </si>
  <si>
    <t>MESA PLASTICA</t>
  </si>
  <si>
    <t>RIMAX</t>
  </si>
  <si>
    <t>LICUADORA</t>
  </si>
  <si>
    <t>OSTER</t>
  </si>
  <si>
    <t>OFICINA SERVICIOS GRALES</t>
  </si>
  <si>
    <t>DELL</t>
  </si>
  <si>
    <t>MERIDIAM</t>
  </si>
  <si>
    <t>SILLA DE ESCRITORIO</t>
  </si>
  <si>
    <t xml:space="preserve">SILLA PARA VISITA </t>
  </si>
  <si>
    <t>UNIVERSAL</t>
  </si>
  <si>
    <t>SILLAS PLASTICAS</t>
  </si>
  <si>
    <t>PAB. ECOLOGICO CARACOL</t>
  </si>
  <si>
    <t>6-01.</t>
  </si>
  <si>
    <t>MONITOR PANTALLA PLANA</t>
  </si>
  <si>
    <t>G1084HA</t>
  </si>
  <si>
    <t>WRITE MASTER</t>
  </si>
  <si>
    <t>APC</t>
  </si>
  <si>
    <t>IMPRESORA</t>
  </si>
  <si>
    <t>ARCHIVO de 4 GAVETAS</t>
  </si>
  <si>
    <t>2DO51695</t>
  </si>
  <si>
    <t>X173W</t>
  </si>
  <si>
    <t>HP</t>
  </si>
  <si>
    <t>BOCINAS P/COMPUTADORA</t>
  </si>
  <si>
    <t>ESCRITORIO DE METAL DE 2 GABETAS</t>
  </si>
  <si>
    <t xml:space="preserve">ESCRITORIO EN CAOBA </t>
  </si>
  <si>
    <t>SILLON EJECUTIVO NEGRO</t>
  </si>
  <si>
    <t>MAQUINA SUMADORA</t>
  </si>
  <si>
    <t>CONTABILIDAD</t>
  </si>
  <si>
    <t>TECH</t>
  </si>
  <si>
    <t>BOCINAS DE COMPUTADORAS</t>
  </si>
  <si>
    <t>SIILA PARA VISITA</t>
  </si>
  <si>
    <t>ESCRITORIO DE METAL DE 2 GAVETAS</t>
  </si>
  <si>
    <t>ARCHIVO DE METAL 4 GAVETAS</t>
  </si>
  <si>
    <t>ARCHIVO PEQUEÑO 2 GAVETAS</t>
  </si>
  <si>
    <t>2D060264</t>
  </si>
  <si>
    <t xml:space="preserve">MAQUINA SUMADORA </t>
  </si>
  <si>
    <t>2C026708</t>
  </si>
  <si>
    <t>MESA EN HIERRO Y MADERA</t>
  </si>
  <si>
    <t>ESTANTE EN MADERA 3 TRAMOS</t>
  </si>
  <si>
    <t>FOTOCOPIADORA</t>
  </si>
  <si>
    <t>LD320d</t>
  </si>
  <si>
    <t>MESA EN HIERRO</t>
  </si>
  <si>
    <t xml:space="preserve">        APROBADO POR ADMINISTRACION</t>
  </si>
  <si>
    <t xml:space="preserve">      VERIFICADO POR AUDITORIA</t>
  </si>
  <si>
    <t>6-04.</t>
  </si>
  <si>
    <t>ESCRITORIO</t>
  </si>
  <si>
    <t>ARMARIO TIPO ARCHIVO</t>
  </si>
  <si>
    <t xml:space="preserve">CAJA FUERTE </t>
  </si>
  <si>
    <t>ATOKI</t>
  </si>
  <si>
    <t>MAQUINIA DE ESCRIBIR ELECTRICA</t>
  </si>
  <si>
    <t>IBM</t>
  </si>
  <si>
    <t>EL-26300III</t>
  </si>
  <si>
    <t>ASISTENTE</t>
  </si>
  <si>
    <t>IMPRESORA MATRICIAL</t>
  </si>
  <si>
    <t>EPSON</t>
  </si>
  <si>
    <t>SILLA P/TECNICO SECRETARIAL</t>
  </si>
  <si>
    <t>6-04-01.</t>
  </si>
  <si>
    <t>BOLETERIA</t>
  </si>
  <si>
    <t>SILLAS SECRETARIALES</t>
  </si>
  <si>
    <t>SILLA PLEGADIZA</t>
  </si>
  <si>
    <t xml:space="preserve">  APROBADO POR ADMINISTRACION</t>
  </si>
  <si>
    <t>6-01-02.</t>
  </si>
  <si>
    <t>OFICINA ENC. COMPRA</t>
  </si>
  <si>
    <t>ESCRITORIO DE 2 GAVETAS</t>
  </si>
  <si>
    <t>MAQUINA DE ESCRIBIR</t>
  </si>
  <si>
    <t>COMPAC</t>
  </si>
  <si>
    <t xml:space="preserve">APARATO DE TELEFONO </t>
  </si>
  <si>
    <t>NORTEL T7100</t>
  </si>
  <si>
    <t>ENC.RECURSOS HUMANOS</t>
  </si>
  <si>
    <t>ARCHIVO DE 2 GAVETAS</t>
  </si>
  <si>
    <t>ASISTENTE REC. HUM.</t>
  </si>
  <si>
    <t>MESA P/COMPUTADORA TIPO TORRE</t>
  </si>
  <si>
    <t>ESCRITORIO EN CAOBA 6GAV.</t>
  </si>
  <si>
    <t>8D006905</t>
  </si>
  <si>
    <t>AREA DE ARCHIVO</t>
  </si>
  <si>
    <t xml:space="preserve">SECRETARIA REC. HUM. </t>
  </si>
  <si>
    <t>NORSTAS</t>
  </si>
  <si>
    <t xml:space="preserve">SILLA SECRETARIAL </t>
  </si>
  <si>
    <t>BIURU EN CAOBA (MESITA)</t>
  </si>
  <si>
    <t>6-03.</t>
  </si>
  <si>
    <t>75100LI</t>
  </si>
  <si>
    <t>ENC. RESERVACIONES</t>
  </si>
  <si>
    <t>2D01875Y</t>
  </si>
  <si>
    <t>CREDENZA EN CAOBA</t>
  </si>
  <si>
    <t>AIRE ACONDICIONADO</t>
  </si>
  <si>
    <t>OFICINA SECRETARIA</t>
  </si>
  <si>
    <t>APARATO DE TELEFONO</t>
  </si>
  <si>
    <t>MESA DE COMPUTADORA</t>
  </si>
  <si>
    <t>COCINA</t>
  </si>
  <si>
    <t>ESTUFA DE MESA</t>
  </si>
  <si>
    <t>DURAGAS</t>
  </si>
  <si>
    <t>AMERICAN</t>
  </si>
  <si>
    <t>111113T</t>
  </si>
  <si>
    <t>OSTERIZE</t>
  </si>
  <si>
    <t>COMEDOR DE 5 SILLAS EN HIERRO</t>
  </si>
  <si>
    <t>LOGITECH</t>
  </si>
  <si>
    <t>UX510</t>
  </si>
  <si>
    <t>RICOH</t>
  </si>
  <si>
    <t>COPEY</t>
  </si>
  <si>
    <t>LASERYET 1020</t>
  </si>
  <si>
    <t>ARMARIO EN METAL</t>
  </si>
  <si>
    <t>7-01.</t>
  </si>
  <si>
    <t>ESCRITORIO MADERA 5 GAVETAS</t>
  </si>
  <si>
    <t>MESA EN METAL</t>
  </si>
  <si>
    <t>ARCHIVO</t>
  </si>
  <si>
    <t>JUEGO DE MUEBLE P/VISITA</t>
  </si>
  <si>
    <t>MESA DE CENTRO EN CRISTAL/CAOBA</t>
  </si>
  <si>
    <t>ARMARIO EN CAOBA</t>
  </si>
  <si>
    <t>EXTINTOR</t>
  </si>
  <si>
    <t>ARMARIO EN METAL 1 PUERTA</t>
  </si>
  <si>
    <t>BORROUGHS</t>
  </si>
  <si>
    <t>HERBARIO, BOTANICA</t>
  </si>
  <si>
    <t>ARCHIVO DE 9 GAVETAS</t>
  </si>
  <si>
    <t>ARMARIO EN METAL 2 PUERTA</t>
  </si>
  <si>
    <t>VYKING</t>
  </si>
  <si>
    <t>ESTANTE EN METAL 6 TRAMOS</t>
  </si>
  <si>
    <t>ESTANTE EN METAL 4 TRAMOS</t>
  </si>
  <si>
    <t>MESA EN MADERA</t>
  </si>
  <si>
    <t>CAJON PEQUEÑO</t>
  </si>
  <si>
    <t>ARCHIVO DE 2 GAVETAS PEQUEÑO</t>
  </si>
  <si>
    <t>ESCRITORIO EN MADERA</t>
  </si>
  <si>
    <t>COMPUTADORA COMPLETA</t>
  </si>
  <si>
    <t>SCANER</t>
  </si>
  <si>
    <t>SILLAS GIRATORIAS</t>
  </si>
  <si>
    <t>LUPA</t>
  </si>
  <si>
    <t>LAMPARA P/MICROSCOPIO</t>
  </si>
  <si>
    <t>CLASSIC</t>
  </si>
  <si>
    <t>TGM</t>
  </si>
  <si>
    <t>MICROSCOPIO</t>
  </si>
  <si>
    <t>SILLA P/VISITA EN HIERRO</t>
  </si>
  <si>
    <t>MESA PARA LIBROS</t>
  </si>
  <si>
    <t>MESA EN HIERRO Y MADERA NEGRA</t>
  </si>
  <si>
    <t>MESA DE PLANO</t>
  </si>
  <si>
    <t>15216-A</t>
  </si>
  <si>
    <t>OFIC. DE COMPUTO I</t>
  </si>
  <si>
    <t>CAJON DE BANDERA</t>
  </si>
  <si>
    <t>ESTANTE EN MADERA 5 TRAMOS</t>
  </si>
  <si>
    <t xml:space="preserve">SACAPUNTA ELECTRICO </t>
  </si>
  <si>
    <t xml:space="preserve">ABANICO DE PARED </t>
  </si>
  <si>
    <t>SUPER COOL</t>
  </si>
  <si>
    <t>ESTANTE PARA COMPUTADORA</t>
  </si>
  <si>
    <t>MESA EN HIERRO PEQUEÑA</t>
  </si>
  <si>
    <t>OFIC. DE COMPUTO II</t>
  </si>
  <si>
    <t>GUNUNG</t>
  </si>
  <si>
    <t>SUPER DELUXE</t>
  </si>
  <si>
    <t>ARCHIVO EN MADERA 4 GAVETAS</t>
  </si>
  <si>
    <t xml:space="preserve">OFIC PROYECTO TRAMIL </t>
  </si>
  <si>
    <t>ARCHIVO EN METAL 4 GAVETAS</t>
  </si>
  <si>
    <t>ESTANTE 4 TRAMOS</t>
  </si>
  <si>
    <t>MESA DE COMPUTO</t>
  </si>
  <si>
    <t>MESA EN CAOBA 2 GAVETAS</t>
  </si>
  <si>
    <t>GY8F640802L</t>
  </si>
  <si>
    <t>GM9G528090</t>
  </si>
  <si>
    <t xml:space="preserve">EPSON </t>
  </si>
  <si>
    <t xml:space="preserve">RETROPROYECTOR </t>
  </si>
  <si>
    <t>EIKI</t>
  </si>
  <si>
    <t>FARCO</t>
  </si>
  <si>
    <t>CUATRO DE MONTAJE</t>
  </si>
  <si>
    <t>BANCO EN MADERA</t>
  </si>
  <si>
    <t>MESA LARGA EN MADERA</t>
  </si>
  <si>
    <t>STANLEY</t>
  </si>
  <si>
    <t>TRAMO PEGADIZO A LA PARED</t>
  </si>
  <si>
    <t>SECADOR DE PLANTA LARGA</t>
  </si>
  <si>
    <t>AREA DE SECADO</t>
  </si>
  <si>
    <t>GABINETE</t>
  </si>
  <si>
    <t>SILLAS DE GUANO PEQUEÑA</t>
  </si>
  <si>
    <t xml:space="preserve">ABANICO DE MESA </t>
  </si>
  <si>
    <t>TRAMO EN L</t>
  </si>
  <si>
    <t xml:space="preserve">ARMARIO </t>
  </si>
  <si>
    <t>ARCHIVO EN MADERA 30 GAVETAS</t>
  </si>
  <si>
    <t>ARMARIO EN MADERA 2 PUERTAS</t>
  </si>
  <si>
    <t>ESTANTE 5 TRAMO</t>
  </si>
  <si>
    <t>NEVERA 2 PUERTAS</t>
  </si>
  <si>
    <t>TANQUE DE GAS 50 LIB.</t>
  </si>
  <si>
    <t>MESA DE METAL</t>
  </si>
  <si>
    <t>15407-A</t>
  </si>
  <si>
    <t>LG</t>
  </si>
  <si>
    <t>ESTANTE EN MADERA 4 TRAMO</t>
  </si>
  <si>
    <t>BIBLIOTECA</t>
  </si>
  <si>
    <t>ESTANTE EN MADERA</t>
  </si>
  <si>
    <t>ESTANTE EN MADERA 9 TRAMOS</t>
  </si>
  <si>
    <t>ESTANTE EN MADERA  9 TRAMOS</t>
  </si>
  <si>
    <t>ARCHIVO 5 GAVETAS</t>
  </si>
  <si>
    <t>ARCHIVO DE 3 GAVETAS</t>
  </si>
  <si>
    <t>ARCHIVO DE 5 GAVETAS</t>
  </si>
  <si>
    <t>NEUMADE</t>
  </si>
  <si>
    <t>SILLAS PARA VISITAS EN HIERRO</t>
  </si>
  <si>
    <t>MESA PEGADIZA A LA PARED LARGA</t>
  </si>
  <si>
    <t>SILLA EN HIERRO PLEGADIZA</t>
  </si>
  <si>
    <t>BANQUITO EN MADERA</t>
  </si>
  <si>
    <t>SONY</t>
  </si>
  <si>
    <t>MESA LARGA EN CAOBA</t>
  </si>
  <si>
    <t>SALON DE CONFERENCIA</t>
  </si>
  <si>
    <t>ARMARIO EN MADERA</t>
  </si>
  <si>
    <t xml:space="preserve">OFICINA EDUCACION </t>
  </si>
  <si>
    <t>TELEFONO</t>
  </si>
  <si>
    <t>VULCANO</t>
  </si>
  <si>
    <t>MUEBLE GRANDE</t>
  </si>
  <si>
    <t>4D02907578</t>
  </si>
  <si>
    <t>EXTINGUIDOR</t>
  </si>
  <si>
    <t>SILLAS SECRETARIALES NEGRA</t>
  </si>
  <si>
    <t xml:space="preserve">SILLAS SECRETARIALES ROJO VINO </t>
  </si>
  <si>
    <t>NEVERA DE 2 PUERTAS</t>
  </si>
  <si>
    <t>HITACHI</t>
  </si>
  <si>
    <t>9-02.</t>
  </si>
  <si>
    <t>SALON MAGNOLIA</t>
  </si>
  <si>
    <t>D.V.D.</t>
  </si>
  <si>
    <t>SALON ORQUIDEA</t>
  </si>
  <si>
    <t xml:space="preserve">PANTALLA DE PROYECCION </t>
  </si>
  <si>
    <t>WEATHEEKI</t>
  </si>
  <si>
    <t>EXHIBIDOR EN MADERA</t>
  </si>
  <si>
    <t>MUSEO BOSQUE SECO</t>
  </si>
  <si>
    <t>MUSEO LOS HAITISES</t>
  </si>
  <si>
    <t>MUSEO EL MANGLAR</t>
  </si>
  <si>
    <t xml:space="preserve">CENTRO DE DOCUMENTACION </t>
  </si>
  <si>
    <t>MESA DE MADERA</t>
  </si>
  <si>
    <t>ARCHIVO DE METAL</t>
  </si>
  <si>
    <t>LANIER LB013</t>
  </si>
  <si>
    <t>RADIO</t>
  </si>
  <si>
    <t>SILLA EN HIERRO</t>
  </si>
  <si>
    <t>MESA RECTANGULAR DE MADERA</t>
  </si>
  <si>
    <t>AREA INFANTIL</t>
  </si>
  <si>
    <t>MESA PEQ. PLASTICAS</t>
  </si>
  <si>
    <t>AREA DEL TREN</t>
  </si>
  <si>
    <t>INVERSORES DE 2,5 KILOS CON 4 BATERIAS</t>
  </si>
  <si>
    <t>PARTE ATRÁS DEL DPTO.</t>
  </si>
  <si>
    <t>PLANTA ELECTRICA</t>
  </si>
  <si>
    <t>BOCINAS PARA COMPUTADORA</t>
  </si>
  <si>
    <t>SILLAS DE ESCRITORIO</t>
  </si>
  <si>
    <t>SOFA PARA VISITA</t>
  </si>
  <si>
    <t>MOTOSIERRA</t>
  </si>
  <si>
    <t>HUSQVARNA</t>
  </si>
  <si>
    <t>SILLA PARA VISITAS</t>
  </si>
  <si>
    <t>ESTANTE</t>
  </si>
  <si>
    <t xml:space="preserve">ESCRITORIO </t>
  </si>
  <si>
    <t xml:space="preserve">                                  </t>
  </si>
  <si>
    <t>SD.TECNICOS.HORT.</t>
  </si>
  <si>
    <t>00B41UK</t>
  </si>
  <si>
    <t>ESTANTE DE METAL</t>
  </si>
  <si>
    <t>SILLON SECRETARIAL</t>
  </si>
  <si>
    <t>B125408</t>
  </si>
  <si>
    <t>BANCO DE MADERA</t>
  </si>
  <si>
    <t>ARMARIO</t>
  </si>
  <si>
    <t>08-001</t>
  </si>
  <si>
    <t>CABINA DE FLUJO</t>
  </si>
  <si>
    <t>LLEANAIR</t>
  </si>
  <si>
    <t>BOEKEL</t>
  </si>
  <si>
    <t>ESTANTE DE MADERA</t>
  </si>
  <si>
    <t>ESTANTE EN METAL</t>
  </si>
  <si>
    <t xml:space="preserve">                           </t>
  </si>
  <si>
    <t>LABORATORIO</t>
  </si>
  <si>
    <t>ESTERILIZADOR DE BOTELLAS</t>
  </si>
  <si>
    <t>AMGARD</t>
  </si>
  <si>
    <t>ESTUFA</t>
  </si>
  <si>
    <t>QF66458</t>
  </si>
  <si>
    <t>E40AK</t>
  </si>
  <si>
    <t>ESTANTE ENREJADO</t>
  </si>
  <si>
    <t>ESCALERA PEQUEÑA</t>
  </si>
  <si>
    <t>08-002</t>
  </si>
  <si>
    <t>BANCO DE SEMILLAS</t>
  </si>
  <si>
    <t>SECADOR DE SEMILLAS</t>
  </si>
  <si>
    <t>FISHER</t>
  </si>
  <si>
    <t>BANQUITOS</t>
  </si>
  <si>
    <t>SILLA GIRATORIA</t>
  </si>
  <si>
    <t>SILLA DE OFICINA</t>
  </si>
  <si>
    <t>08-003</t>
  </si>
  <si>
    <t>PLANTAS ACUATICAS</t>
  </si>
  <si>
    <t>08-004</t>
  </si>
  <si>
    <t xml:space="preserve">ABANICO DE PEDESTAL </t>
  </si>
  <si>
    <t>VIVERO</t>
  </si>
  <si>
    <t>08-005</t>
  </si>
  <si>
    <t xml:space="preserve">ARCHIVO  </t>
  </si>
  <si>
    <t>ORQUIDIARIO</t>
  </si>
  <si>
    <t>08-006</t>
  </si>
  <si>
    <t>MAQUINA CORTA GRAMA</t>
  </si>
  <si>
    <t>YARD MACHINES</t>
  </si>
  <si>
    <t>TRACTOR</t>
  </si>
  <si>
    <t>TRIMER</t>
  </si>
  <si>
    <t>BC429</t>
  </si>
  <si>
    <t>MARUYAMA</t>
  </si>
  <si>
    <t>JARDIN JAPONES</t>
  </si>
  <si>
    <t>11A509R602</t>
  </si>
  <si>
    <t>JHON DEERE</t>
  </si>
  <si>
    <t xml:space="preserve">TRIMER </t>
  </si>
  <si>
    <t>STARK 371.8 HP</t>
  </si>
  <si>
    <t>DIRECTOR MANTENIMIENTO</t>
  </si>
  <si>
    <t>SAMSUNG</t>
  </si>
  <si>
    <t>LASERJET 1005</t>
  </si>
  <si>
    <t>ESCRITORIO PINO TRATADO</t>
  </si>
  <si>
    <t>LASERYET 2460</t>
  </si>
  <si>
    <t>DELL/OMEGA</t>
  </si>
  <si>
    <t>MESA PARA PC TIPO TORRE</t>
  </si>
  <si>
    <t>MICROONDA</t>
  </si>
  <si>
    <t>TELEVISOR PLASMA 42"</t>
  </si>
  <si>
    <t>BC4320H</t>
  </si>
  <si>
    <t xml:space="preserve">SILLON SECRETARIAL </t>
  </si>
  <si>
    <t xml:space="preserve">                                                                                                                                                                                    </t>
  </si>
  <si>
    <t>ARCHIVO 4 GAVETAS</t>
  </si>
  <si>
    <t xml:space="preserve">MONITOR PANTALLA PLANA </t>
  </si>
  <si>
    <t>LCD/AOC</t>
  </si>
  <si>
    <t>JWIN</t>
  </si>
  <si>
    <t>ESTANTE EN MADERA 6 TRAMOS</t>
  </si>
  <si>
    <t>15476-A</t>
  </si>
  <si>
    <t>CARRIER</t>
  </si>
  <si>
    <t>ARCHIVO PEQUEÑO 2 GAV</t>
  </si>
  <si>
    <t>AOC/LCD</t>
  </si>
  <si>
    <t>SILVER</t>
  </si>
  <si>
    <t>29/02/2009</t>
  </si>
  <si>
    <t>NAKAJIMA</t>
  </si>
  <si>
    <t>WPT-150</t>
  </si>
  <si>
    <t>CILINDRO DE GAS 50 LB.</t>
  </si>
  <si>
    <t>CETRON</t>
  </si>
  <si>
    <t>ESTUFA 30"</t>
  </si>
  <si>
    <t>NEVERA 17"</t>
  </si>
  <si>
    <t>TALLER MECANICA</t>
  </si>
  <si>
    <t>10-01.</t>
  </si>
  <si>
    <t>CONTINENTAL</t>
  </si>
  <si>
    <t>CEWD82051</t>
  </si>
  <si>
    <t xml:space="preserve">LCD/AOC </t>
  </si>
  <si>
    <t>MONITOR PANTALLA PLANA 19"</t>
  </si>
  <si>
    <t xml:space="preserve">ILLUSION </t>
  </si>
  <si>
    <t>INFOSEC</t>
  </si>
  <si>
    <t>750VA</t>
  </si>
  <si>
    <t>2D052665</t>
  </si>
  <si>
    <t xml:space="preserve">SHARP </t>
  </si>
  <si>
    <t>NORSTAL</t>
  </si>
  <si>
    <t>05-01.</t>
  </si>
  <si>
    <t xml:space="preserve"> ENC. PLANIFICACION </t>
  </si>
  <si>
    <t>UX-P200</t>
  </si>
  <si>
    <t>5HS52AB</t>
  </si>
  <si>
    <t>TIENDA ZOMBIA</t>
  </si>
  <si>
    <t>MUEBLE ESTANTE</t>
  </si>
  <si>
    <t>INTEL PDC</t>
  </si>
  <si>
    <t>800 PS/2</t>
  </si>
  <si>
    <t>ESCRITORIO CON MESA AUXILIAR</t>
  </si>
  <si>
    <t>CREDENZA EJECUTIVA</t>
  </si>
  <si>
    <t>SILLON EJECUTIVO RECLINABLE</t>
  </si>
  <si>
    <t>SUBDIRECCION (HORT)</t>
  </si>
  <si>
    <t>GABINETE DE DOS PUERTAS</t>
  </si>
  <si>
    <t>KASS</t>
  </si>
  <si>
    <t>S-87S</t>
  </si>
  <si>
    <t>AUDITORIUM</t>
  </si>
  <si>
    <t>COSCO</t>
  </si>
  <si>
    <t>MIXER</t>
  </si>
  <si>
    <t>CONSOLA SKP PRO AUDIO</t>
  </si>
  <si>
    <t>BOCINAS 12"</t>
  </si>
  <si>
    <t>SAMSON</t>
  </si>
  <si>
    <t>CABLE DE BOCINAS</t>
  </si>
  <si>
    <t>CLABLE DE CD 3.5 STEREO</t>
  </si>
  <si>
    <t>MICROFONO</t>
  </si>
  <si>
    <t>SHURE</t>
  </si>
  <si>
    <t>FORTE</t>
  </si>
  <si>
    <t>PLANTA ELECTRICA 80KW</t>
  </si>
  <si>
    <t>ISUZU</t>
  </si>
  <si>
    <t>CHASIS</t>
  </si>
  <si>
    <t>PLACA</t>
  </si>
  <si>
    <t>COLOR</t>
  </si>
  <si>
    <t>AÑO</t>
  </si>
  <si>
    <t>CAMIONETA DOBLE CABINA</t>
  </si>
  <si>
    <t>GRIS</t>
  </si>
  <si>
    <t>V78W0001790</t>
  </si>
  <si>
    <t>MITSUBISHI</t>
  </si>
  <si>
    <t>JEEPETA</t>
  </si>
  <si>
    <t>TOYOTA</t>
  </si>
  <si>
    <t>JT172SC1107094944</t>
  </si>
  <si>
    <t>VERDE</t>
  </si>
  <si>
    <t>OCO4961</t>
  </si>
  <si>
    <t>ROJO</t>
  </si>
  <si>
    <t>FJ40130487</t>
  </si>
  <si>
    <t>NEGRO</t>
  </si>
  <si>
    <t>DAIHATSU</t>
  </si>
  <si>
    <t>F20058278</t>
  </si>
  <si>
    <t>OCO4958</t>
  </si>
  <si>
    <t>FORD</t>
  </si>
  <si>
    <t>AZUL</t>
  </si>
  <si>
    <t>ZUZUKI</t>
  </si>
  <si>
    <t>MPATFS85H8H545622</t>
  </si>
  <si>
    <t>GRIS PLOMO</t>
  </si>
  <si>
    <t>LC6PAGA1970826766</t>
  </si>
  <si>
    <t xml:space="preserve">VERIFICADO POR AUDITORIA </t>
  </si>
  <si>
    <t xml:space="preserve">Vida </t>
  </si>
  <si>
    <t>Depreciación</t>
  </si>
  <si>
    <t>Depreciacion</t>
  </si>
  <si>
    <t>Tiempo Año</t>
  </si>
  <si>
    <t>Tiempo Mes</t>
  </si>
  <si>
    <t xml:space="preserve">Valor </t>
  </si>
  <si>
    <t>Util</t>
  </si>
  <si>
    <t>Anual</t>
  </si>
  <si>
    <t>Mensual</t>
  </si>
  <si>
    <t>Año</t>
  </si>
  <si>
    <t>Mes</t>
  </si>
  <si>
    <t xml:space="preserve">en Libro  </t>
  </si>
  <si>
    <t>SILLAS PLATICAS (U/C:140.00)</t>
  </si>
  <si>
    <t>SILLAS PLASTICAS (C/U:266.67)</t>
  </si>
  <si>
    <t>MUEBLES EN CAOBA (C/U:2,300.00)</t>
  </si>
  <si>
    <t>SILLAS PARA VISITAS (C/U:2,664.81)</t>
  </si>
  <si>
    <t>SILLA SECRETARIA (C/U:2,494.00)</t>
  </si>
  <si>
    <t>ESCRITORIO PINO TRATADO (7,500.00)</t>
  </si>
  <si>
    <t>SILLAS SECRETARIALES (C/U: 2655.24)</t>
  </si>
  <si>
    <t>GENERAL</t>
  </si>
  <si>
    <t>TOTAL</t>
  </si>
  <si>
    <t>SILLAS SIN BRAZO (C/U: 363.64)</t>
  </si>
  <si>
    <t>SILLAS PLATICAS (C/U:400.00)</t>
  </si>
  <si>
    <t>SILLAS PEQ. DE MADERA (C/U: 100.00)</t>
  </si>
  <si>
    <t>MODULAR EN PINO (LOOKER) (C/U:4,000.0)</t>
  </si>
  <si>
    <t>SILLAS MADERA PEQUEÑA (C/U: 90.00)</t>
  </si>
  <si>
    <t>MESA PEQ. DE MADERA (C/U:1,500.00)</t>
  </si>
  <si>
    <t>ARMARIO DE MADERA PEQUEÑO (C/U:400.00)</t>
  </si>
  <si>
    <t>SILLAS EJECUTIVAS (C/U: 2,877.38)</t>
  </si>
  <si>
    <t>SILLAS PLATICAS (C/U:150.00)</t>
  </si>
  <si>
    <t>MERCURY</t>
  </si>
  <si>
    <t>LAPTOP</t>
  </si>
  <si>
    <t>DELL INSPIRON</t>
  </si>
  <si>
    <t>SILLAS P/VISITAS C/BRAZO(5718.80)</t>
  </si>
  <si>
    <t>B-8709</t>
  </si>
  <si>
    <t>BOSS</t>
  </si>
  <si>
    <t>MESA CON TOPE DE CRISTAL</t>
  </si>
  <si>
    <t>TCP421</t>
  </si>
  <si>
    <t>PSW501ST</t>
  </si>
  <si>
    <t>BASE P/TV PLASMA</t>
  </si>
  <si>
    <t xml:space="preserve">MONITOR PLANO 19" </t>
  </si>
  <si>
    <t>TECLADO/MAUSE/BOCINAS</t>
  </si>
  <si>
    <t xml:space="preserve">AOC/LCD </t>
  </si>
  <si>
    <t>DESKJET</t>
  </si>
  <si>
    <t>SWITCH DE 16 PUERTOS</t>
  </si>
  <si>
    <t xml:space="preserve">MONITOR PLANO 18.5" </t>
  </si>
  <si>
    <t>SACAPUNTA ELECTRICO</t>
  </si>
  <si>
    <t>ESCRITORIO EN CAOBA TOPE CRISTAL</t>
  </si>
  <si>
    <t>SILLONES SIN BRAZO  C/U:6,642.68</t>
  </si>
  <si>
    <t>LAMPARA VERIFICADORA DE DINERO</t>
  </si>
  <si>
    <t>SPECTROLINE</t>
  </si>
  <si>
    <t>DELL INSPIRION</t>
  </si>
  <si>
    <t>AMD ATHLON</t>
  </si>
  <si>
    <t xml:space="preserve">MONITOR PLANO </t>
  </si>
  <si>
    <t>TRM6BDJ4</t>
  </si>
  <si>
    <t xml:space="preserve">INTEL </t>
  </si>
  <si>
    <t>UNIPOWER</t>
  </si>
  <si>
    <t>OFFICEJET 4500</t>
  </si>
  <si>
    <t>HERBARIO</t>
  </si>
  <si>
    <t>MESA RECT. 72"*30" PLEGABLE</t>
  </si>
  <si>
    <t>DL-C184</t>
  </si>
  <si>
    <t>DL-ZY152</t>
  </si>
  <si>
    <t>MESA REDONDA 60" PLEGABLE $ 5,375</t>
  </si>
  <si>
    <t>SILLAS BLANCA S/BRAZO $ 575</t>
  </si>
  <si>
    <t>04/08//2010</t>
  </si>
  <si>
    <t>BL NK-LWB1</t>
  </si>
  <si>
    <t>NIKKEI</t>
  </si>
  <si>
    <t>10 Y 12 PIES</t>
  </si>
  <si>
    <t>DAVIDSON</t>
  </si>
  <si>
    <t>LABORES DE PODA</t>
  </si>
  <si>
    <t>ESCALERA TIJERA FIBRA VIDRIO $ 426.69</t>
  </si>
  <si>
    <t>TANQUE DE GAS 50 LB</t>
  </si>
  <si>
    <t xml:space="preserve">MONITOR PLANO 17" </t>
  </si>
  <si>
    <t>INTEL</t>
  </si>
  <si>
    <t>ALMACEN</t>
  </si>
  <si>
    <t>MAQUINA CORTAGRAMA</t>
  </si>
  <si>
    <t>MTD 6.5 HP</t>
  </si>
  <si>
    <t>MIXER AMPLIFICADOR 4 CANALES</t>
  </si>
  <si>
    <t>SISTEMA DE MICROFONO INALAMBRICO VHF</t>
  </si>
  <si>
    <t>CABLE CD 3.5 STEREO A ZRCA 6P</t>
  </si>
  <si>
    <t>CABLE RCA 6 PIES EN BLISTER</t>
  </si>
  <si>
    <t>INVERSOR 2.4K 24V 120VAC/60L</t>
  </si>
  <si>
    <t>S16102412</t>
  </si>
  <si>
    <t>PRENSA DE MECANICA GIRATORIA 6HK</t>
  </si>
  <si>
    <t>DESTACAMENTO</t>
  </si>
  <si>
    <t>RADIO DE COMUNICACIÓN</t>
  </si>
  <si>
    <t>MOTOROLA</t>
  </si>
  <si>
    <t>VIGILANCIA</t>
  </si>
  <si>
    <t>6-01-04.</t>
  </si>
  <si>
    <t xml:space="preserve">BOMBA PARA LAVADO </t>
  </si>
  <si>
    <t>2600PSI</t>
  </si>
  <si>
    <t>B &amp; D</t>
  </si>
  <si>
    <t>TRAMO DE LIBRO</t>
  </si>
  <si>
    <t>MESAS PLASTICAS REDONDAS (5,590.01)</t>
  </si>
  <si>
    <t>MESAS PLASTICAS RECTANGULARES (C/U:9,237.00)</t>
  </si>
  <si>
    <t>MESAS DE MADERA REDONDA (9,600.00)</t>
  </si>
  <si>
    <t>MESAS DE MADERA RECTANGULARES (C/U:5,590,00)</t>
  </si>
  <si>
    <t>IMPRESORA HP A COLOR</t>
  </si>
  <si>
    <t xml:space="preserve">ESTANTE EN METAL </t>
  </si>
  <si>
    <t>MUEBLE ESTANTE P/EQ. DE SONIDO</t>
  </si>
  <si>
    <t>SIILA PARA VISITA negra</t>
  </si>
  <si>
    <t>ESTANTE RECTANGULAR EN MADERA</t>
  </si>
  <si>
    <t>JOHN DEERE 757</t>
  </si>
  <si>
    <t>HERB./BASE DE DATOS</t>
  </si>
  <si>
    <t>OFI. EQ. DE COMPUTO</t>
  </si>
  <si>
    <t>09-03.</t>
  </si>
  <si>
    <t>Formulario para Inventario de Bienes Inmuebles</t>
  </si>
  <si>
    <t>TERRENO</t>
  </si>
  <si>
    <t xml:space="preserve">PARCELAS NOS. 3-Prov y 17-Prov, </t>
  </si>
  <si>
    <t>del D.C NO. 4</t>
  </si>
  <si>
    <t xml:space="preserve">AREA </t>
  </si>
  <si>
    <t xml:space="preserve">SUPERFICIAL </t>
  </si>
  <si>
    <t>DE EVALUO</t>
  </si>
  <si>
    <t>VALOR DEL</t>
  </si>
  <si>
    <t>PRECIO DEL</t>
  </si>
  <si>
    <t xml:space="preserve">VALOR DE LA </t>
  </si>
  <si>
    <t>MEJORA</t>
  </si>
  <si>
    <t xml:space="preserve">JARDIN BOTANICO NACIONAL </t>
  </si>
  <si>
    <t xml:space="preserve">CODIGOS PARA TRABAJAR CON EL INVENTARIO DE ACTIVO FIJO </t>
  </si>
  <si>
    <t xml:space="preserve">CODIGO DEPARTAMENTAL  </t>
  </si>
  <si>
    <t xml:space="preserve">DEPARTAMENTOS </t>
  </si>
  <si>
    <t xml:space="preserve">DIVISION </t>
  </si>
  <si>
    <t xml:space="preserve">SECCION </t>
  </si>
  <si>
    <t>O1</t>
  </si>
  <si>
    <t>DIRECCION GENERAL</t>
  </si>
  <si>
    <t>O2</t>
  </si>
  <si>
    <t xml:space="preserve">SUBDIRECCION </t>
  </si>
  <si>
    <t>O3</t>
  </si>
  <si>
    <t>RELACIONES PUBLICAS</t>
  </si>
  <si>
    <t>O4</t>
  </si>
  <si>
    <t xml:space="preserve">CONSULTORIA JURIDICA </t>
  </si>
  <si>
    <t>O5</t>
  </si>
  <si>
    <t xml:space="preserve">DEPARTAMENTO DE RECURSOS HUMANOS </t>
  </si>
  <si>
    <t>O6</t>
  </si>
  <si>
    <t>DEPARTAMENTO ADMINISTRACION</t>
  </si>
  <si>
    <t>O6-O1</t>
  </si>
  <si>
    <t>O6-O2</t>
  </si>
  <si>
    <t xml:space="preserve">DIVISION SERVICIOS GENERALES </t>
  </si>
  <si>
    <t>O6-O1-O1</t>
  </si>
  <si>
    <t xml:space="preserve">SECCION TRANSPORTACION </t>
  </si>
  <si>
    <t>O6-O1-O2</t>
  </si>
  <si>
    <t xml:space="preserve">SECCION COMPRAS Y SUMINISTRO </t>
  </si>
  <si>
    <t>O6-O1-O3</t>
  </si>
  <si>
    <t xml:space="preserve">SECCION MAYORDOMIA </t>
  </si>
  <si>
    <t>O6-O1-O4</t>
  </si>
  <si>
    <t xml:space="preserve">SECCION VIGILANCIA </t>
  </si>
  <si>
    <t>O6-O3</t>
  </si>
  <si>
    <t>UNIDAD RESERVACIONES Y EVENTOS</t>
  </si>
  <si>
    <t>O6-O4</t>
  </si>
  <si>
    <t xml:space="preserve">DIVISION TESORERIA </t>
  </si>
  <si>
    <t>O6-O4-O1</t>
  </si>
  <si>
    <t xml:space="preserve">SECCION DE BOLETERIA </t>
  </si>
  <si>
    <t>O6-O4-O2</t>
  </si>
  <si>
    <t>SECCION CAFETERIA Y VENTAS</t>
  </si>
  <si>
    <t>O7</t>
  </si>
  <si>
    <t xml:space="preserve">DEPARTAMENTO DE BOTANICA </t>
  </si>
  <si>
    <t>O7-01</t>
  </si>
  <si>
    <t>DIVISION HERBARIO Y BIBLIOTECA</t>
  </si>
  <si>
    <t>O7-02</t>
  </si>
  <si>
    <t xml:space="preserve">DIVISION INVESTIGACION Y TAXONOMIA </t>
  </si>
  <si>
    <t>O8</t>
  </si>
  <si>
    <t>DEPARTAMENTO DE HORTICULTURA</t>
  </si>
  <si>
    <t>O8-01</t>
  </si>
  <si>
    <t>O8-02</t>
  </si>
  <si>
    <t xml:space="preserve">DIVISION JARDINERIA Y BANCO DE SEMILLAS </t>
  </si>
  <si>
    <t>O8-03</t>
  </si>
  <si>
    <t>DIVISION PLANTAS ACUATICAS</t>
  </si>
  <si>
    <t>O8-04</t>
  </si>
  <si>
    <t xml:space="preserve">DIVISION VIVERO </t>
  </si>
  <si>
    <t>O9</t>
  </si>
  <si>
    <t xml:space="preserve">DEPARTAMENTO DE EDUCACION </t>
  </si>
  <si>
    <t>O9-01</t>
  </si>
  <si>
    <t xml:space="preserve">DIVISION SERVICIOS ACADEMICOS E INSTITUCIONALES </t>
  </si>
  <si>
    <t>O9-02</t>
  </si>
  <si>
    <t xml:space="preserve">DIVISION DE SERVICIOS AL PUBLICO Y CENTRO DE DOCUMENTACION </t>
  </si>
  <si>
    <t>O9-03</t>
  </si>
  <si>
    <t>O9-04</t>
  </si>
  <si>
    <t xml:space="preserve">DIVISION DE MECANICA </t>
  </si>
  <si>
    <t xml:space="preserve">DEPARTAMENTO DE MANTENIMIENTO </t>
  </si>
  <si>
    <t>O5-01</t>
  </si>
  <si>
    <t>DIVISION CONTABILIDAD, NOMINA Y AUDITORIA</t>
  </si>
  <si>
    <t>O8-05</t>
  </si>
  <si>
    <t>O8-06</t>
  </si>
  <si>
    <t>DIVISION DE EDIFICACIONES Y ALBAÑILERIA TERRENO</t>
  </si>
  <si>
    <t>TALLER DE MECANICA</t>
  </si>
  <si>
    <t>10-01,</t>
  </si>
  <si>
    <t>DIVISION DE PLANIFICACION Y DESARROLLO</t>
  </si>
  <si>
    <t xml:space="preserve"> ORQUIDEARIO</t>
  </si>
  <si>
    <t>__________________________________</t>
  </si>
  <si>
    <t>TELEFONO/AURICULARES/AMPLIF.</t>
  </si>
  <si>
    <t>DESKJET 3050</t>
  </si>
  <si>
    <t>JES-1160DP</t>
  </si>
  <si>
    <t>R-P280K</t>
  </si>
  <si>
    <t>SAMSUM</t>
  </si>
  <si>
    <t xml:space="preserve">CPU </t>
  </si>
  <si>
    <t>UPS 500 SMART QUITAR</t>
  </si>
  <si>
    <t>EL-2630PIII/II</t>
  </si>
  <si>
    <t>919WA</t>
  </si>
  <si>
    <t>LAMPARA VERIFICADORA</t>
  </si>
  <si>
    <t>A14VS</t>
  </si>
  <si>
    <t>TINACO</t>
  </si>
  <si>
    <t>P/BAÑO ENTRADA DEL JARDIN</t>
  </si>
  <si>
    <t>ARCHIVO DE METAL 3 GAVETAS</t>
  </si>
  <si>
    <t>DESKJET 2000</t>
  </si>
  <si>
    <t>SALON DE REUNIONES</t>
  </si>
  <si>
    <t xml:space="preserve">D.V.D. </t>
  </si>
  <si>
    <t>DOMUS GRANDE</t>
  </si>
  <si>
    <t>DOMUS PEQUEÑO</t>
  </si>
  <si>
    <t>WEATHERKING</t>
  </si>
  <si>
    <t>OFICINA AUDITORIA</t>
  </si>
  <si>
    <t>SILA PARA VISITA</t>
  </si>
  <si>
    <t>ESCRITORIO PEQUEÑO</t>
  </si>
  <si>
    <t>ESCRITORIO EN PINO TRATADO</t>
  </si>
  <si>
    <t>CPU/UPS/BOCINAS/TECLADO/CAMARA WEB</t>
  </si>
  <si>
    <t>ESTANTE 3 TRAMOS</t>
  </si>
  <si>
    <t>AIRE ACONDICIONDO</t>
  </si>
  <si>
    <t>ESTANTE EN MADERA  4 TRAMOS</t>
  </si>
  <si>
    <t>ARMARIO DE 8 PUERTAS</t>
  </si>
  <si>
    <t>SILLAS SECRETARIALES VERDE</t>
  </si>
  <si>
    <t>PROYECTOR MULTI IMAGEN</t>
  </si>
  <si>
    <t>CUARTO DE EQUIPO</t>
  </si>
  <si>
    <t>ESTANTE 4 TRAMO</t>
  </si>
  <si>
    <t>ESTANTE EN METAL 6 TRAMO</t>
  </si>
  <si>
    <t>PANTALLA DE PROYECCION 80*80</t>
  </si>
  <si>
    <t>PANTALLA DE PROYECCION 120*160</t>
  </si>
  <si>
    <t>LAPTO</t>
  </si>
  <si>
    <t>TIJERA FELCO, TELESCOPICA, BINOCULARES</t>
  </si>
  <si>
    <t>ARMARIO P/OFICINA 3 PANELES</t>
  </si>
  <si>
    <t>LASERJET 1102</t>
  </si>
  <si>
    <t>MAUSE</t>
  </si>
  <si>
    <t>GENERICO</t>
  </si>
  <si>
    <t>MAXBROTHER</t>
  </si>
  <si>
    <t>MUSEO COSTA ROCOSA EL PINAR</t>
  </si>
  <si>
    <t>MICROFONOS INALAMBRICOS $9,976</t>
  </si>
  <si>
    <t>INVITRO</t>
  </si>
  <si>
    <t>MABE</t>
  </si>
  <si>
    <t>MESAS EN HIERRO 3 NIVELES</t>
  </si>
  <si>
    <t>B-7741</t>
  </si>
  <si>
    <t>MESAS EN HIERRO</t>
  </si>
  <si>
    <t>MESAS EN HIERRO 1 TRAMO</t>
  </si>
  <si>
    <t>MOTO BOMBA</t>
  </si>
  <si>
    <t>M18 362LI</t>
  </si>
  <si>
    <t>EQUIPO DE SOLDAR-CORTAR</t>
  </si>
  <si>
    <t>HCW221</t>
  </si>
  <si>
    <t>H/DUTY</t>
  </si>
  <si>
    <t>EP452</t>
  </si>
  <si>
    <t>RADIOS</t>
  </si>
  <si>
    <t>EP 450 UHF</t>
  </si>
  <si>
    <t>DIVISION CULTIVO INVITRO</t>
  </si>
  <si>
    <t>EFCO 2.8 HP</t>
  </si>
  <si>
    <t>TREN TRACTOR</t>
  </si>
  <si>
    <t>KUBOTA</t>
  </si>
  <si>
    <t>MAMEY</t>
  </si>
  <si>
    <t>TREN AZUL</t>
  </si>
  <si>
    <t>NIZZAN</t>
  </si>
  <si>
    <t>SSSRS001382022</t>
  </si>
  <si>
    <t>BARRIL SILICAGEL GEL</t>
  </si>
  <si>
    <t>MAQUINA SELLADORA</t>
  </si>
  <si>
    <t>HULMER MARTIN</t>
  </si>
  <si>
    <t>BALANZA DIGITAL</t>
  </si>
  <si>
    <t>ANDGF-2000</t>
  </si>
  <si>
    <t>PEDESTAL DE MICROFONO</t>
  </si>
  <si>
    <t>HAMILTON</t>
  </si>
  <si>
    <t>CENTRO DE DOCUMENTACION</t>
  </si>
  <si>
    <t>ESTANTES EN METAL</t>
  </si>
  <si>
    <t>INVERSOR</t>
  </si>
  <si>
    <t>BATERIAS</t>
  </si>
  <si>
    <t>TROJAN</t>
  </si>
  <si>
    <t>TRACE-XANTRE</t>
  </si>
  <si>
    <t>.</t>
  </si>
  <si>
    <t>TANQUE DE GAS 50LB</t>
  </si>
  <si>
    <t xml:space="preserve">TANQUE DE GAS </t>
  </si>
  <si>
    <t>SIERRA DE MANO CIRCULAR</t>
  </si>
  <si>
    <t>TALADRO ROTO-MARTILLO</t>
  </si>
  <si>
    <t>TALADRO PEQUEÑO</t>
  </si>
  <si>
    <t xml:space="preserve"> MANTENIMIENTO /JARDIN</t>
  </si>
  <si>
    <t>CABINA DE FLUJO LAMINAR</t>
  </si>
  <si>
    <t>COMBO MAUSE/TECLADO USB</t>
  </si>
  <si>
    <t>TECLADO/MAUSE OPTICO/BOCINA</t>
  </si>
  <si>
    <t>UPS CON REGLADOR</t>
  </si>
  <si>
    <t>GBC</t>
  </si>
  <si>
    <t>MEGAFONO</t>
  </si>
  <si>
    <t>BOMBA LADRONA</t>
  </si>
  <si>
    <t>PEDROLLO</t>
  </si>
  <si>
    <t>PULIDORA DW 494 ANGULAR</t>
  </si>
  <si>
    <t>ARCHIVO DE TRES GAVETAS</t>
  </si>
  <si>
    <t>ESCRITORIO MODULAR</t>
  </si>
  <si>
    <t>TANQUE DE GAS 50 LB.</t>
  </si>
  <si>
    <t>TECLADO/MAUSE/BOCINA</t>
  </si>
  <si>
    <t>SILLA SECRETARIAL C/B</t>
  </si>
  <si>
    <t>11A-BO4T360</t>
  </si>
  <si>
    <t>LOCKER P/ROPA DOB 10 PTAS</t>
  </si>
  <si>
    <t>MONITOR PLANO  19"</t>
  </si>
  <si>
    <t>INTEL CORE</t>
  </si>
  <si>
    <t>HAMINTON</t>
  </si>
  <si>
    <t>DESMALEZADORA</t>
  </si>
  <si>
    <t>SRM-3605-UEU</t>
  </si>
  <si>
    <t>ECHO</t>
  </si>
  <si>
    <t>MURRAY</t>
  </si>
  <si>
    <t>IMPRESORA HP LASERJET</t>
  </si>
  <si>
    <t>P1102W</t>
  </si>
  <si>
    <t>COMBO TECLADO/MAUSE/BOCINA</t>
  </si>
  <si>
    <t>DWC-39CN</t>
  </si>
  <si>
    <t>DAEWOO</t>
  </si>
  <si>
    <t>X-ACTO</t>
  </si>
  <si>
    <t>MAQUINA TRITURADORA</t>
  </si>
  <si>
    <t>MICROONDAS</t>
  </si>
  <si>
    <t>LENTE CANON P/CAMARA</t>
  </si>
  <si>
    <t xml:space="preserve"> SECRET. BOTANICA</t>
  </si>
  <si>
    <t xml:space="preserve">SERVIDOR </t>
  </si>
  <si>
    <t>THE ANDREW</t>
  </si>
  <si>
    <t>YARD MACHINE</t>
  </si>
  <si>
    <t>11A-B24T360</t>
  </si>
  <si>
    <t>2D009266</t>
  </si>
  <si>
    <t xml:space="preserve">MOTOCICLETA AX-100 </t>
  </si>
  <si>
    <t>SUZUKI</t>
  </si>
  <si>
    <t>LC6PAGA13C0034106</t>
  </si>
  <si>
    <t>CARGA (TREN) GUAYACAN</t>
  </si>
  <si>
    <t>FE635CA00607</t>
  </si>
  <si>
    <t>BLANCO</t>
  </si>
  <si>
    <t>CAMION-VOLTEO</t>
  </si>
  <si>
    <t>ANTERIOR</t>
  </si>
  <si>
    <t>ACTUAL</t>
  </si>
  <si>
    <t>EL00606</t>
  </si>
  <si>
    <t>EL00130</t>
  </si>
  <si>
    <t>EL00131</t>
  </si>
  <si>
    <t>MESA DE CONFERENCIA</t>
  </si>
  <si>
    <t>DEPARTAMENTO</t>
  </si>
  <si>
    <t>ASTAS DE BANDERA</t>
  </si>
  <si>
    <t xml:space="preserve">IMPRESORA HP </t>
  </si>
  <si>
    <t>LASER JET 1102</t>
  </si>
  <si>
    <t>CONSULTORIA JURIDICA</t>
  </si>
  <si>
    <t>SILLON SECRETARIAL ROJO</t>
  </si>
  <si>
    <t>LASERJET</t>
  </si>
  <si>
    <t>ESCRITORIO EN CAOBA (MODULAR)</t>
  </si>
  <si>
    <t>ML-100</t>
  </si>
  <si>
    <t>BROTHER</t>
  </si>
  <si>
    <t>AUXILIAR REC. HUM</t>
  </si>
  <si>
    <t>LIBRERO 3 TRAMOS</t>
  </si>
  <si>
    <t>HP/AOC</t>
  </si>
  <si>
    <t>T-7208</t>
  </si>
  <si>
    <t xml:space="preserve">ENVISION </t>
  </si>
  <si>
    <t>SILLAS CON BRAZO (C/U: 363.64)</t>
  </si>
  <si>
    <t>ESTANTES EN L DE MADERA</t>
  </si>
  <si>
    <t>ARMARIO DE MADERA PEQUEÑO</t>
  </si>
  <si>
    <t>SILLAS PEQ. PLASTICAS</t>
  </si>
  <si>
    <t>ESTUFA DE MESA INDUSTRIAL</t>
  </si>
  <si>
    <t>CONTENEDOR DE TUBO DE ENSAYO</t>
  </si>
  <si>
    <t>ESTANTE DE CUARTO FRIO</t>
  </si>
  <si>
    <t>BCO SEM ASIST  TEC</t>
  </si>
  <si>
    <t>LUPAS BINOCULARES</t>
  </si>
  <si>
    <t>DATA LOGGER/HIGROMETRO-ROTRONIC</t>
  </si>
  <si>
    <t>HIGROMETRO-HUMIDITY DIAL</t>
  </si>
  <si>
    <t xml:space="preserve">FRIZER </t>
  </si>
  <si>
    <t>LIEBHERR</t>
  </si>
  <si>
    <t>LGEX 910</t>
  </si>
  <si>
    <t>INCUBADORA PARA GERMINACION</t>
  </si>
  <si>
    <t>LMS</t>
  </si>
  <si>
    <t>280A</t>
  </si>
  <si>
    <t>PLANTAS MEDICINALES</t>
  </si>
  <si>
    <t>COOL OPERATOR</t>
  </si>
  <si>
    <t>SUBDIRECCION (PAB. HELECHOS)</t>
  </si>
  <si>
    <t>DIVISION SERVICIO AL PUBLICO</t>
  </si>
  <si>
    <t>TECLADO/MAUSE</t>
  </si>
  <si>
    <t>PROYECTOR MULTIMEDIA</t>
  </si>
  <si>
    <t>ESTANTE EN MADERA 8 TRAMO</t>
  </si>
  <si>
    <t xml:space="preserve"> ENC. TRANSPORTACION </t>
  </si>
  <si>
    <t>6-01-01.</t>
  </si>
  <si>
    <t>BANCOS EN PINO</t>
  </si>
  <si>
    <t>MESAS EN HIERRO 3 NIVELES (C/U:1,500.00)</t>
  </si>
  <si>
    <t>OC13207</t>
  </si>
  <si>
    <t>EG00292</t>
  </si>
  <si>
    <t>SILLAS PLASTICAS (C/U: 396.94)</t>
  </si>
  <si>
    <t>BUTACAS DE CINE (C/U:299.00)</t>
  </si>
  <si>
    <t>PABELLON DE LOS HELECHOS</t>
  </si>
  <si>
    <t>ABANICOS DE TECHO (C/U: 3,148.36)</t>
  </si>
  <si>
    <t>O-398</t>
  </si>
  <si>
    <t>EG-00105</t>
  </si>
  <si>
    <t>L161863</t>
  </si>
  <si>
    <t>*</t>
  </si>
  <si>
    <t>OCO4960</t>
  </si>
  <si>
    <t>No tiene valor ya que es asignado por el Ministerio de Medio Ambiente y Recursos Naturales</t>
  </si>
  <si>
    <t xml:space="preserve">No tiene valor ya que es asignado por el Ministro de Deportes y Recreacion </t>
  </si>
  <si>
    <t>No tiene valor ya que es asignado por la Secretaria Administrativa de la Presidencia</t>
  </si>
  <si>
    <t>MNCBSFE804W3755859</t>
  </si>
  <si>
    <t>OC10816</t>
  </si>
  <si>
    <t>MOTOCICLETA AX100CH</t>
  </si>
  <si>
    <t>N277214</t>
  </si>
  <si>
    <t>RECEPCION, SALON DE REUNIONES</t>
  </si>
  <si>
    <t>G139325</t>
  </si>
  <si>
    <t>N796786</t>
  </si>
  <si>
    <t>SMART CENTRAL</t>
  </si>
  <si>
    <t>COMPUTADORA DEEL</t>
  </si>
  <si>
    <t>AMERICANKOOL</t>
  </si>
  <si>
    <t>-</t>
  </si>
  <si>
    <t>08-007</t>
  </si>
  <si>
    <t>CORTADORA D/RAMA</t>
  </si>
  <si>
    <t>TRUPER</t>
  </si>
  <si>
    <t>IMPRESORA DESKJET HP</t>
  </si>
  <si>
    <t>F4580</t>
  </si>
  <si>
    <t>MAQUINA PLASTIFICADORA P/CARNET</t>
  </si>
  <si>
    <t>CAMARA VERIFOCAL/INFRAROJO</t>
  </si>
  <si>
    <t>INFINITIVE</t>
  </si>
  <si>
    <t>GEOGEDAWN</t>
  </si>
  <si>
    <t>SCANNER USB</t>
  </si>
  <si>
    <t>METROLOGIC</t>
  </si>
  <si>
    <t>MS-9500</t>
  </si>
  <si>
    <t>KARINA</t>
  </si>
  <si>
    <t>ARCHIVO EN METAL 2 GAVETAS</t>
  </si>
  <si>
    <t>TRIMER desbrosadora</t>
  </si>
  <si>
    <t xml:space="preserve">INSTALADAS EN 2 ADM, 2 HORT, 1 BOLT, 3 PUERTA PARQUEO , DVD SEG.  </t>
  </si>
  <si>
    <t>SILLA SECRETARIAL ROJO VINO</t>
  </si>
  <si>
    <t xml:space="preserve">CALCULADORA </t>
  </si>
  <si>
    <t>SILLON EN TELA CON BRAZO NEGRO</t>
  </si>
  <si>
    <t>CABALLETES "PIZARRA"</t>
  </si>
  <si>
    <t>EXHIBIDOR EN MADERA "MESA"</t>
  </si>
  <si>
    <t>ENC. FOTOCOPIADORA</t>
  </si>
  <si>
    <t>WHIRLPOOL</t>
  </si>
  <si>
    <t>CALCULADORA</t>
  </si>
  <si>
    <t>PROCESADOR</t>
  </si>
  <si>
    <t>MEDIDOR DE PH DE BOLSILLO</t>
  </si>
  <si>
    <t xml:space="preserve">                                                                                                                                                                         </t>
  </si>
  <si>
    <t>DESHUMIFICADOR</t>
  </si>
  <si>
    <t xml:space="preserve">CORTAGRAMA </t>
  </si>
  <si>
    <t>CARGADOR DE BATERIAS</t>
  </si>
  <si>
    <t>BOMBA P/LAVADO A PRESION</t>
  </si>
  <si>
    <t>PROYECTOR</t>
  </si>
  <si>
    <t>MONITOR 20"</t>
  </si>
  <si>
    <t>SECRETARIA DE EDUC.</t>
  </si>
  <si>
    <t>POWER SUPLY</t>
  </si>
  <si>
    <t>ASPIRADORA</t>
  </si>
  <si>
    <t>TRANSPORTACION</t>
  </si>
  <si>
    <t>DESBROZADORA</t>
  </si>
  <si>
    <t xml:space="preserve">Tiempo </t>
  </si>
  <si>
    <t>OFIC. DIRECCION</t>
  </si>
  <si>
    <t xml:space="preserve">                                 VERIFICADO POR AUDITORIA </t>
  </si>
  <si>
    <t xml:space="preserve">                                                                          APROBADO EN ADMINISTRACION</t>
  </si>
  <si>
    <t>ENC.RELAC. PUBLICAS</t>
  </si>
  <si>
    <t xml:space="preserve">                                                          APROBADO EN ADMINISTRACION</t>
  </si>
  <si>
    <t>MONITOR 19"</t>
  </si>
  <si>
    <t>ENC. DE NOMINA</t>
  </si>
  <si>
    <t>ENC. TESORERIA</t>
  </si>
  <si>
    <t xml:space="preserve">SECRETARIA </t>
  </si>
  <si>
    <t>ENC. BOTANICA</t>
  </si>
  <si>
    <t>MONITOR 23"</t>
  </si>
  <si>
    <t>ENC. HERBARIO</t>
  </si>
  <si>
    <t>SECRET. HERB.</t>
  </si>
  <si>
    <t>SOPORTE TECNICO</t>
  </si>
  <si>
    <t>ENC. HORTICULTURA</t>
  </si>
  <si>
    <t>SECRET. HORTICULTURA</t>
  </si>
  <si>
    <t>TECLADO/CPU</t>
  </si>
  <si>
    <t>MOTOSIERRA "PODADORAS"</t>
  </si>
  <si>
    <t>BOMBA SUMERGIBLE DE ½ HP 120 VOLTIO</t>
  </si>
  <si>
    <t xml:space="preserve">                 </t>
  </si>
  <si>
    <t>JEEP (TREN) CAOBA</t>
  </si>
  <si>
    <t>SECRET. BOTANICA</t>
  </si>
  <si>
    <t xml:space="preserve"> P1020</t>
  </si>
  <si>
    <t>AOC/LCD 23"</t>
  </si>
  <si>
    <t xml:space="preserve">RADIOS </t>
  </si>
  <si>
    <t>TC610</t>
  </si>
  <si>
    <t>SILLAS PLASTICAS (C/U $327.92)</t>
  </si>
  <si>
    <t xml:space="preserve">                                          </t>
  </si>
  <si>
    <t>GIRO CERO RZ5424</t>
  </si>
  <si>
    <t>RZ5424</t>
  </si>
  <si>
    <t xml:space="preserve">ESCRITORIO SEMI-EJECUTIVO </t>
  </si>
  <si>
    <t>HAYA</t>
  </si>
  <si>
    <t>LQ143</t>
  </si>
  <si>
    <t xml:space="preserve">CALCULADORAS </t>
  </si>
  <si>
    <t>EL-2630P</t>
  </si>
  <si>
    <t>24/01/14</t>
  </si>
  <si>
    <t>31/10/2013</t>
  </si>
  <si>
    <t>LIB  ACCESO A LA INFORMACION</t>
  </si>
  <si>
    <t>LIB ACCESO A LA INFORMACION</t>
  </si>
  <si>
    <t>CAMARA DIG CON LENTE ADICIONAL</t>
  </si>
  <si>
    <t>SILLA SIN BRAZO</t>
  </si>
  <si>
    <t>INFINITI</t>
  </si>
  <si>
    <t>IMPRESORA L355 MFP</t>
  </si>
  <si>
    <t>C11CC86201</t>
  </si>
  <si>
    <t xml:space="preserve">ARCHIVO MODULAR 3 GAVETAS </t>
  </si>
  <si>
    <t>MONITOR PLANO  22"</t>
  </si>
  <si>
    <t>ENC. TAXONOMIA</t>
  </si>
  <si>
    <t>ENC ADMINISTRACION</t>
  </si>
  <si>
    <t>236R</t>
  </si>
  <si>
    <t>ARCHIVO MODULAR 3 GAVETAS NUEVO</t>
  </si>
  <si>
    <t>BOMBA SUMERGIBLE P/FUENTE</t>
  </si>
  <si>
    <t>TECLADO, MAUSE OPTICO, BOCINA</t>
  </si>
  <si>
    <t>OMPQ03-4</t>
  </si>
  <si>
    <t>ARCHIVO 4 GAVETAS CREMA Y GRIS</t>
  </si>
  <si>
    <t>CAMARA DIGITAL</t>
  </si>
  <si>
    <t>DSC-W730/L</t>
  </si>
  <si>
    <t>ARCHIVO DE DOS GAVETAS</t>
  </si>
  <si>
    <t>MONITOR 17"</t>
  </si>
  <si>
    <t>769A2BA005996</t>
  </si>
  <si>
    <t>BE550G</t>
  </si>
  <si>
    <t>HASWELL</t>
  </si>
  <si>
    <t>SILLON SEMI EJECUTIVO EN PIEL</t>
  </si>
  <si>
    <t>03-01.</t>
  </si>
  <si>
    <t>MOD.24146</t>
  </si>
  <si>
    <t>MONITOR PLANO 19"</t>
  </si>
  <si>
    <t>TECLADO, MAUSE OPTICO</t>
  </si>
  <si>
    <t>SILLA SECRETARIAL SIN BRAZO</t>
  </si>
  <si>
    <t>SILLAS PARA VISITAS (1,180.00 C/U)</t>
  </si>
  <si>
    <t>LASERJET 1018</t>
  </si>
  <si>
    <t>WK5911BS</t>
  </si>
  <si>
    <t>BLC1265OH</t>
  </si>
  <si>
    <t>BLACK ^ DECKER</t>
  </si>
  <si>
    <t>IMPRESORA MULTIFUNCION</t>
  </si>
  <si>
    <t>LASERJET PRO M1536</t>
  </si>
  <si>
    <t>MP2553SP</t>
  </si>
  <si>
    <t>XEROX</t>
  </si>
  <si>
    <t>ESCRITORIO COLOR HAYA</t>
  </si>
  <si>
    <t>FORZA</t>
  </si>
  <si>
    <t>AVAYA</t>
  </si>
  <si>
    <t>SPK202</t>
  </si>
  <si>
    <t>LASER JET P1005</t>
  </si>
  <si>
    <t>SILLON EJECUTIVO EN PIEL, NEGRO</t>
  </si>
  <si>
    <t>MONITORPLANO 22"</t>
  </si>
  <si>
    <t>CNG8FD4B6G</t>
  </si>
  <si>
    <t>LAVADORA 16LBS</t>
  </si>
  <si>
    <t>DW-800</t>
  </si>
  <si>
    <t>ESTUFA DE MESA 4H</t>
  </si>
  <si>
    <t>HIDROLAVADORA P/PISOS</t>
  </si>
  <si>
    <t>G2600</t>
  </si>
  <si>
    <t>KARCHER</t>
  </si>
  <si>
    <t>AIRE ACONDICIONADO TIPO PISO TECHO (C/U: 87,320.00)</t>
  </si>
  <si>
    <t>MESAS PLEGABLES RECTANGULAR (C/U:4,945.00)</t>
  </si>
  <si>
    <t>MESAS PLEGABLES REDONDAS (C/U:5,593.01)</t>
  </si>
  <si>
    <t>IBICO</t>
  </si>
  <si>
    <t>BE-55</t>
  </si>
  <si>
    <t>LCD-1702</t>
  </si>
  <si>
    <t>ESCRITORIO EJECUTIVO EN L</t>
  </si>
  <si>
    <t>BRIGHT</t>
  </si>
  <si>
    <t>INVERSOR 1.5K</t>
  </si>
  <si>
    <t>HP DESJET</t>
  </si>
  <si>
    <t>LASERYET 1606</t>
  </si>
  <si>
    <t>LASERJET 1006</t>
  </si>
  <si>
    <t>OLLA DE PRESION</t>
  </si>
  <si>
    <t>ALL AMERIC</t>
  </si>
  <si>
    <t>QUEMADORES DE GAS</t>
  </si>
  <si>
    <t>MICROSCOPIO BINOCULAR</t>
  </si>
  <si>
    <t>GB-07B</t>
  </si>
  <si>
    <t>WECO</t>
  </si>
  <si>
    <t>KELLY</t>
  </si>
  <si>
    <t xml:space="preserve">ESCRITORIO PINO TRATADO </t>
  </si>
  <si>
    <t>MESAPLEGABLE RECTANGULAR (C/U 2,478.00)</t>
  </si>
  <si>
    <t>ESCRITORIO COLOR HAYA CON GAVETAS</t>
  </si>
  <si>
    <t>ESTANTES (BANDEJA P/TRAMOS) C/U 3,471.95</t>
  </si>
  <si>
    <t>FLCD3HANO8767</t>
  </si>
  <si>
    <t>SILLA SECRETARIAL DANZA</t>
  </si>
  <si>
    <t>FRENTE ESTACION DE TREN</t>
  </si>
  <si>
    <t>ENTRADA DE LOS DOMUS</t>
  </si>
  <si>
    <t>REGISTRO DE PLANTAS</t>
  </si>
  <si>
    <t>FELLOW</t>
  </si>
  <si>
    <t>MONITOR PANTALLA PLANA 20"</t>
  </si>
  <si>
    <t>CASE COMBO TECLADO,MAUSE, BOCINA</t>
  </si>
  <si>
    <t>BX8064613413</t>
  </si>
  <si>
    <t>MICROFONO PROFESIONAL</t>
  </si>
  <si>
    <t>ARCHIVO METRALICO3 GAVETAS</t>
  </si>
  <si>
    <t>1515RV</t>
  </si>
  <si>
    <t>AIRE ACONDICIONADO INVERTER</t>
  </si>
  <si>
    <r>
      <t>1,294,882.70 M</t>
    </r>
    <r>
      <rPr>
        <sz val="10"/>
        <rFont val="Calibri"/>
        <family val="2"/>
      </rPr>
      <t>²</t>
    </r>
  </si>
  <si>
    <r>
      <t>5,000,00/M</t>
    </r>
    <r>
      <rPr>
        <sz val="10"/>
        <rFont val="Calibri"/>
        <family val="2"/>
      </rPr>
      <t>²</t>
    </r>
  </si>
  <si>
    <t>HIUNDAI</t>
  </si>
  <si>
    <t>G316071</t>
  </si>
  <si>
    <t xml:space="preserve">GRIS </t>
  </si>
  <si>
    <t xml:space="preserve">JEEPETA 4*4 </t>
  </si>
  <si>
    <t>CARRITO DE GOLF 25</t>
  </si>
  <si>
    <t>CARRITO DE GOLF 32</t>
  </si>
  <si>
    <t>EZ-GO TEXTRON</t>
  </si>
  <si>
    <t>LASER JET P1605DN</t>
  </si>
  <si>
    <t>MAX</t>
  </si>
  <si>
    <t>ESCRITORIO SECRETARIAL COLOR HAYA C/U 7,422.20</t>
  </si>
  <si>
    <t>LOOKER DE 12 GAVETAS</t>
  </si>
  <si>
    <t>STEELFILE</t>
  </si>
  <si>
    <t>MESA P/ORDENADORES TIPO TORRE COLOR HAYA</t>
  </si>
  <si>
    <t>SILLA SECRETARIAL DANZA EN TELA NEGRO 4,559.52</t>
  </si>
  <si>
    <t>PHILI</t>
  </si>
  <si>
    <t>SILLAS DE HIERRO PLEGADIZAS</t>
  </si>
  <si>
    <t>175-NP</t>
  </si>
  <si>
    <t>CETROM</t>
  </si>
  <si>
    <t>PANTALLA PLASMA 40"</t>
  </si>
  <si>
    <t>RC-40S9L</t>
  </si>
  <si>
    <t>RCA</t>
  </si>
  <si>
    <t>MESA SEMI OVALADA P/REUNION</t>
  </si>
  <si>
    <t>AIRE ACONDICIONADO 3 TONELADAS INVERTER</t>
  </si>
  <si>
    <t>BOSQUE HUMEDO</t>
  </si>
  <si>
    <t>AIRE ACONDICIONADO 3 TONELADAS INVERTER C/U 102,660.00</t>
  </si>
  <si>
    <t>ESCALERA EXTENSION DE FIBRA DE 32"</t>
  </si>
  <si>
    <t>4-FR-3113</t>
  </si>
  <si>
    <t>BFXD49A001781</t>
  </si>
  <si>
    <t>15RV-1334</t>
  </si>
  <si>
    <t>MONITOR 22"</t>
  </si>
  <si>
    <t>OMPQ03-5</t>
  </si>
  <si>
    <t>ESTANTE EN MADERA 4 TRAMOS</t>
  </si>
  <si>
    <t>00-2177</t>
  </si>
  <si>
    <t>LED</t>
  </si>
  <si>
    <t>CAMARAS FIJAS DE 1080P, VISION NOCTURNA C/U 7,316.00</t>
  </si>
  <si>
    <t>DVR PARA 8 PUERTOS 1080P, 4 ENTRADAS</t>
  </si>
  <si>
    <t>00-811</t>
  </si>
  <si>
    <t>INVERSOR 2.5 KILOS BASE P/INVERSOR</t>
  </si>
  <si>
    <t>CN-0D17610</t>
  </si>
  <si>
    <t>ESTUFA DE MESA 4 H</t>
  </si>
  <si>
    <t>AIRE ACONDICIONADO 36,000 BTU INVERTER C/U 102,600.00</t>
  </si>
  <si>
    <t>1640 XL</t>
  </si>
  <si>
    <t>OMEGA 600</t>
  </si>
  <si>
    <t>35112/127993</t>
  </si>
  <si>
    <t>CISALLA-GUILLOTINA</t>
  </si>
  <si>
    <t>FRIZER CERVECERO/CONSERVATORIO DE SEMMILLA</t>
  </si>
  <si>
    <t>IMPRESORA MULTIUNCIONAL L210</t>
  </si>
  <si>
    <t>C11CC59201</t>
  </si>
  <si>
    <t>GABINETES EN METAL C/U 11,435.16</t>
  </si>
  <si>
    <t>TECNOL INF Y COMUNIC I</t>
  </si>
  <si>
    <t>TECNOL INF Y COMUNIC II</t>
  </si>
  <si>
    <t>2.6.1.3.01</t>
  </si>
  <si>
    <t>2.6.1.1.01</t>
  </si>
  <si>
    <t>2.6.1.4.01</t>
  </si>
  <si>
    <t>2.3.9.2.01</t>
  </si>
  <si>
    <t>2.6.4.1.01</t>
  </si>
  <si>
    <t>2.6.4.8.01</t>
  </si>
  <si>
    <t>2.6.5.1.01</t>
  </si>
  <si>
    <t>2.6.2.3.01</t>
  </si>
  <si>
    <t>2.6.3.1.01</t>
  </si>
  <si>
    <t>2.6.1.9.01</t>
  </si>
  <si>
    <t>2.6.2.1.01</t>
  </si>
  <si>
    <t>O1-O1</t>
  </si>
  <si>
    <t>DIVISION TECNOLOGIA INFORMACION Y COMUNICACION</t>
  </si>
  <si>
    <t>O3-O1</t>
  </si>
  <si>
    <t>DIVISION LIBRE ACCESO A LA INFORMACION</t>
  </si>
  <si>
    <t>MANTENIMIENTO/PLOMERIA</t>
  </si>
  <si>
    <t>MAQUINA MOTO-SOLDADORA</t>
  </si>
  <si>
    <t>MANTENIMIENTO/VERJA PERIMETRAL</t>
  </si>
  <si>
    <t>INFRA MILLER</t>
  </si>
  <si>
    <t>2.6.5.2.01</t>
  </si>
  <si>
    <t>2.6.4.7.01</t>
  </si>
  <si>
    <t>2.6.1.4.0.1</t>
  </si>
  <si>
    <t>EGO1904</t>
  </si>
  <si>
    <t>5XYZT3LB6DG052293</t>
  </si>
  <si>
    <t>EGO1379</t>
  </si>
  <si>
    <t>S-012932</t>
  </si>
  <si>
    <t>O0398</t>
  </si>
  <si>
    <t>INVERSOR 2.5 K. BASE P/INVERSOR</t>
  </si>
  <si>
    <t xml:space="preserve">AIRE ACONDICIONADO 24,000 BTU </t>
  </si>
  <si>
    <t>SILLA EJUCUTIVA</t>
  </si>
  <si>
    <t>ZZ</t>
  </si>
  <si>
    <t>HACH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</si>
  <si>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</si>
  <si>
    <t>IMPRESORA 1018</t>
  </si>
  <si>
    <t>ESCRITORIO EN PINO</t>
  </si>
  <si>
    <t>AIRE ACONDICIONADO TGM</t>
  </si>
  <si>
    <t>YN1060020936</t>
  </si>
  <si>
    <t>2.6.1.101</t>
  </si>
  <si>
    <t>LOOKER DE 12 PUERTAS C/U 8,260.00</t>
  </si>
  <si>
    <t xml:space="preserve">                                           Al 31 de Diciembre 2015</t>
  </si>
  <si>
    <t>2.6.5.5.01</t>
  </si>
  <si>
    <t>SISTEMA GPS 62S P/JEEP HYUNDAI SANTA F 2012 HYUNDAIO</t>
  </si>
  <si>
    <t xml:space="preserve">CELULAR S6 SANSUG </t>
  </si>
  <si>
    <t>GALAXY</t>
  </si>
  <si>
    <t>ESCRITORIO MILENIUM TOPE CRISTAL BASE METAL</t>
  </si>
  <si>
    <t>MESA AUXILIAR MILENIUM BASE METAL</t>
  </si>
  <si>
    <t xml:space="preserve">ARCHIVO DE 3 GAVETAS </t>
  </si>
  <si>
    <t>EPSON 24X</t>
  </si>
  <si>
    <t>TIC</t>
  </si>
  <si>
    <t>LAPTOP 15R</t>
  </si>
  <si>
    <t>PROCESADOR COBRE 13</t>
  </si>
  <si>
    <t>UPS 550 WATTS</t>
  </si>
  <si>
    <t>IMPRESORA L555 MULTIFUNCIONAL</t>
  </si>
  <si>
    <t xml:space="preserve">TELEFONO INALAMBRICO </t>
  </si>
  <si>
    <t>CS6779</t>
  </si>
  <si>
    <t>VITECH</t>
  </si>
  <si>
    <t>CONSOLA MIXER MIXTO C/BOCINA 8 CANALES</t>
  </si>
  <si>
    <t>BOCINA 15" AMPLIFICADA CON USB</t>
  </si>
  <si>
    <t>SERVIDOR POWER EDGE R730</t>
  </si>
  <si>
    <t xml:space="preserve">LAN PATCH CAT-6 24 PTS </t>
  </si>
  <si>
    <t>ORGANIZADORES CAB MAN FULL PLASTIC 1U12</t>
  </si>
  <si>
    <t>GABINETE 42U 600/800</t>
  </si>
  <si>
    <t>LAN FACEPLATE VERTICAL 1 PTO 1</t>
  </si>
  <si>
    <t>LAN PATCH PANEL CAT6 48PTS</t>
  </si>
  <si>
    <t>LAN PATCH CORD CAT62 METRO GR3</t>
  </si>
  <si>
    <t>RECURSOS HUMANOS</t>
  </si>
  <si>
    <t>AIRE ACONDICIONADO INVERTER10,000BTU</t>
  </si>
  <si>
    <t>IMPRESORA DE LASER L210 MFP</t>
  </si>
  <si>
    <t>MAQUINA SUMADORA L-2630 OP</t>
  </si>
  <si>
    <t>UPS 550WATS</t>
  </si>
  <si>
    <t>IMPRESORA L-555 MULTIFAMILIAR</t>
  </si>
  <si>
    <t>TELEFONOS DIGITAL T-7208</t>
  </si>
  <si>
    <t>DVR DE 8 CANALES ANALOGO COMPRESION H-264</t>
  </si>
  <si>
    <t>AREA ADMINISTRATIVA</t>
  </si>
  <si>
    <t xml:space="preserve">DELL  </t>
  </si>
  <si>
    <t>TELEVISOR 48" LED HD SMART</t>
  </si>
  <si>
    <t>KDL48R510C</t>
  </si>
  <si>
    <t xml:space="preserve">TOCADOR DVD PLAYE BLURAY </t>
  </si>
  <si>
    <t>BDP-S480</t>
  </si>
  <si>
    <t>SILLON SEMI EJECUTIVO RECLINALE</t>
  </si>
  <si>
    <t>SECRETA</t>
  </si>
  <si>
    <t>2.6.1.301</t>
  </si>
  <si>
    <t>CONTABILIDAD ANG</t>
  </si>
  <si>
    <t>NEVERA DE PLAYA GRANDE HORIZONTAL</t>
  </si>
  <si>
    <t>COCINA ADM</t>
  </si>
  <si>
    <t xml:space="preserve">GRECA ELECTRICA DE 40 TAZAS </t>
  </si>
  <si>
    <t>BEBEDERO DE AGUA FRIA Y CALIENTE C/NEVERITA</t>
  </si>
  <si>
    <t>2.6.5.7.01</t>
  </si>
  <si>
    <t xml:space="preserve">CEPILLODISCO MULTICOLOR </t>
  </si>
  <si>
    <t>MAYORDOMIA</t>
  </si>
  <si>
    <t>PLATO IMPULSAR BAJA VELOCIDAD 430MM P/BDS</t>
  </si>
  <si>
    <t>AIRE ACONDICIONADO INVERTER 4 TONELADAS</t>
  </si>
  <si>
    <t>S25K462314</t>
  </si>
  <si>
    <t>IMPRESORA L-210 COPIA SCANER</t>
  </si>
  <si>
    <t>CASE COMBO (TECLADO,BOCINAY MAUSE OPTICO)</t>
  </si>
  <si>
    <t>LGA</t>
  </si>
  <si>
    <t>CPU CORE 13-4160</t>
  </si>
  <si>
    <t>ESCANER SCAN SNAP</t>
  </si>
  <si>
    <t>FUJITSU IX500</t>
  </si>
  <si>
    <t>PODIUM EN ACRILICO CON LOGO INSTITUCIONAL</t>
  </si>
  <si>
    <t>IMPRESORA DE TARJETA DE INDENTIFICACION</t>
  </si>
  <si>
    <t>ZXP</t>
  </si>
  <si>
    <t>MICRO-ONDAS</t>
  </si>
  <si>
    <t xml:space="preserve">OSTER </t>
  </si>
  <si>
    <t>L-2630-P</t>
  </si>
  <si>
    <t xml:space="preserve">UPS </t>
  </si>
  <si>
    <t>2.6.13.01</t>
  </si>
  <si>
    <t xml:space="preserve">ARCHIVO 4 GAVETAS </t>
  </si>
  <si>
    <t>2.6.6.2.01</t>
  </si>
  <si>
    <t>CHALECOS ANTIBALAS NIVEL3-A</t>
  </si>
  <si>
    <t>SEGURIDAD</t>
  </si>
  <si>
    <t xml:space="preserve">POINT BLACK3-A SI </t>
  </si>
  <si>
    <t>ESCOPETA CALIBRE 12/5 CARTUCHOS CAÑON CORTO</t>
  </si>
  <si>
    <t>MOSSBERG</t>
  </si>
  <si>
    <t>CILINDRO DE GAS 50 LBS</t>
  </si>
  <si>
    <t>2.61.3.01</t>
  </si>
  <si>
    <t>DVR DE 16 CANALES HD FULL1080P</t>
  </si>
  <si>
    <t>AREA DEL PARQUEO</t>
  </si>
  <si>
    <t>L-2630P</t>
  </si>
  <si>
    <t>UPS 550WATTS</t>
  </si>
  <si>
    <t>2.61.4.01</t>
  </si>
  <si>
    <t>AIRE ACONDICIONADO INVERTER 10,000 TBU</t>
  </si>
  <si>
    <t>2.6.1.901</t>
  </si>
  <si>
    <t>26.1.1.01</t>
  </si>
  <si>
    <t>SILLON EJECUTICO EN PIEL</t>
  </si>
  <si>
    <t>GAVETAS FIJAS PARA ESCRITORIO</t>
  </si>
  <si>
    <t>ESCRITURIO MODULAREN L</t>
  </si>
  <si>
    <t>SISTEMA GPS 62S MAPA MUNDIAL</t>
  </si>
  <si>
    <t>IMPRESORA DE LASER PROMFP M-127 MFP</t>
  </si>
  <si>
    <t xml:space="preserve">CPU PROCESADOR </t>
  </si>
  <si>
    <t>PROCESADOR CORE 13</t>
  </si>
  <si>
    <t>AIRE ACONDICIONADO INVERTER 24,000 BTU</t>
  </si>
  <si>
    <t>SECRETARIA</t>
  </si>
  <si>
    <t xml:space="preserve">OLLA DE PRESION </t>
  </si>
  <si>
    <t>ESTUFA CON HORNO 4 HORNILLA</t>
  </si>
  <si>
    <t>LICUADORA DOMESTICA</t>
  </si>
  <si>
    <t>COSINEART</t>
  </si>
  <si>
    <t>NEVERA DE 12"</t>
  </si>
  <si>
    <t>ESCRITORIO 30X60 CON GAVETAS EN CAOBA</t>
  </si>
  <si>
    <t xml:space="preserve">ARCHIVO DE 3GAVETAS </t>
  </si>
  <si>
    <t>SILLON EJECUTIVO EN TELA NEGRA</t>
  </si>
  <si>
    <t>ESTANTANTE EN METAL 100CM DE LARGO Y 50 DE ANCH0 CON 5 BANDEJA</t>
  </si>
  <si>
    <t xml:space="preserve">SILLAS OPERARIAS S/BRAZOS </t>
  </si>
  <si>
    <t>2.6.5.6.01</t>
  </si>
  <si>
    <t xml:space="preserve">INVERSOR 3.5 KW 24 VOLTIOS </t>
  </si>
  <si>
    <t xml:space="preserve">TRACE </t>
  </si>
  <si>
    <t>AIRE ACONDICIONADO SPLIT CONSOLA DE PARED 12,000 BTU INVERTER</t>
  </si>
  <si>
    <t>ESCRITORIO CON GAVETAS EN CAOBA 32X63X30</t>
  </si>
  <si>
    <t>MESA PARA REUNIONES DE 8 SILLAS EN CAOBA 138X58X30</t>
  </si>
  <si>
    <t>DISCO DURO DE 2 TERRA BIT</t>
  </si>
  <si>
    <t>SATA</t>
  </si>
  <si>
    <t xml:space="preserve">GABINETE DE 6U PARA PONER LOS DVR </t>
  </si>
  <si>
    <t>CAMARA TIPO DOMO Y BULLET ANALOGA FULL VERIFOCAL</t>
  </si>
  <si>
    <t>DVR DE 16 CANALES HD FULL 1080P COMPRESION H-264</t>
  </si>
  <si>
    <t xml:space="preserve">ESCRITORIO CONFERENCIAS EN CAOBA </t>
  </si>
  <si>
    <t>SET DE SILLAS P/CUATRO PERSONAS TIPO AEROPUERTO</t>
  </si>
  <si>
    <t>CORTAGRAMA O DESBROZADORA</t>
  </si>
  <si>
    <t>143RII</t>
  </si>
  <si>
    <t>ALMACEN/HORT</t>
  </si>
  <si>
    <t>TRIMMERS143RII DESBROZADORA</t>
  </si>
  <si>
    <t>BEBEDERO DE AGUA RIA Y CALIENTE C/NEVERITA</t>
  </si>
  <si>
    <t>2.6.19.01</t>
  </si>
  <si>
    <t>MOTOR HIDRAULICO PARA TRACTOR 757</t>
  </si>
  <si>
    <t>BOMBA HIDRAULICA TRACTOR 727</t>
  </si>
  <si>
    <t>MOTOR PARA TRACTOR 727</t>
  </si>
  <si>
    <t>BOMBA HIDRAULICA TRACTOR 757</t>
  </si>
  <si>
    <t>COMPRESOR DE AIRE 1050 HP 50 LTS</t>
  </si>
  <si>
    <t>2.6.5.3.01</t>
  </si>
  <si>
    <t xml:space="preserve">GATO HIDRAULICO DE 3 TONELADAS </t>
  </si>
  <si>
    <t>COMPRAS</t>
  </si>
  <si>
    <t>LIBRERO DE 3 ESPACIOS EN CAOBAS 42X36X14</t>
  </si>
  <si>
    <t>MUEBLE EN CAOBA PARA DVD</t>
  </si>
  <si>
    <t>AIRE ACONDICIONADO INVERTER 18,000 BTU</t>
  </si>
  <si>
    <t>NEVERA 12"</t>
  </si>
  <si>
    <t>UPS 550 WALT</t>
  </si>
  <si>
    <t>ENCARGADO</t>
  </si>
  <si>
    <t>DIERCTOR MANTENIMIENTO</t>
  </si>
  <si>
    <t xml:space="preserve">LIMPIADORA CIRCULAR BRILLADORA DE PISO </t>
  </si>
  <si>
    <t>DBS43/180C</t>
  </si>
  <si>
    <t>2.6.4.6.01</t>
  </si>
  <si>
    <t>ESCALERA DE 8" PIE</t>
  </si>
  <si>
    <t>ESCALERA DE 16" PIE</t>
  </si>
  <si>
    <t xml:space="preserve">ESCALERA EXTENSION DE FIBRA DE </t>
  </si>
  <si>
    <t>TESTER FLUKE 337AMPERIMETRO</t>
  </si>
  <si>
    <t>GUILLOTINA P/CORTE EN METAL</t>
  </si>
  <si>
    <t xml:space="preserve">UPS   </t>
  </si>
  <si>
    <t>MESA AUXILIAR EN CAOBA 18X36</t>
  </si>
  <si>
    <t>LAPTOP HP 365 G2</t>
  </si>
  <si>
    <t>SET DE HERRAMIENTAS P/REDES COM.</t>
  </si>
  <si>
    <t>SILLAS DE VISITAS COLOR VINO</t>
  </si>
  <si>
    <t>COMPUTADORA INCLUYE TECLADO Y MAUSE</t>
  </si>
  <si>
    <t>IMPRESORA HP LASER JET M210DW(COMONIC.TESORERIA)</t>
  </si>
  <si>
    <t>HP LASERJET</t>
  </si>
  <si>
    <t>IMPRESORA L-355-MFP</t>
  </si>
  <si>
    <t>BATERIA</t>
  </si>
  <si>
    <t>CPU INTEL CORE</t>
  </si>
  <si>
    <t>15-3330</t>
  </si>
  <si>
    <t>IVY BRIDGE</t>
  </si>
  <si>
    <t>JGO DE MUEBLES 3PIEZAS:1P/3PERS Y 2P/1PERSONA</t>
  </si>
  <si>
    <t>BOTANICA</t>
  </si>
  <si>
    <t>CORE 13</t>
  </si>
  <si>
    <t>JGE DE MUEBLES 3PCS 1P/3PERSONAS Y 2P/1PERSONA</t>
  </si>
  <si>
    <t xml:space="preserve">ROUTER DE DOBLE BANDA P/RED INALAMBRCA </t>
  </si>
  <si>
    <t>LINKSYS</t>
  </si>
  <si>
    <t>HP 350</t>
  </si>
  <si>
    <t>PROYECTOR POWER LITE S-18+300</t>
  </si>
  <si>
    <t>BASE PARA PROYECTOR NEGRA DE TECHO</t>
  </si>
  <si>
    <t>CPU CORE 13 1150</t>
  </si>
  <si>
    <t xml:space="preserve">SOFA DE 2 PERSONAS </t>
  </si>
  <si>
    <t>TOPE DE MESA 1.20X0.70 OFIC.MOD.</t>
  </si>
  <si>
    <t>PANELES DE 5CM.X1.05X0.70 OFIC.MOD</t>
  </si>
  <si>
    <t>PANELES DE 5CM.X1.05X1.20 OFIC.MOD</t>
  </si>
  <si>
    <t>JGO DE MUEBLES 3PCS 1P/3PESONAS Y 2P/1PERSONA</t>
  </si>
  <si>
    <t xml:space="preserve">MESA DE CENTRO TOPE DE MADERA </t>
  </si>
  <si>
    <t>MESA AUXILIARCON TOPE JAYA</t>
  </si>
  <si>
    <t>MESA DE CENTRO CON TOPE DE CRISTRAL</t>
  </si>
  <si>
    <t>SILLAS DE VISITAS NEGRAS</t>
  </si>
  <si>
    <t>SILLON SEMI EJECUTIVO NEGRO</t>
  </si>
  <si>
    <t xml:space="preserve">SILLON EJECUTIVO CON 5 RUEDAS NEGRO </t>
  </si>
  <si>
    <t xml:space="preserve">PLANTA ELECTRICA 135KW 120 VOLTIOS DIESEL </t>
  </si>
  <si>
    <t>15-330</t>
  </si>
  <si>
    <t xml:space="preserve">CPU INTEL CORE </t>
  </si>
  <si>
    <t>MONIOR 19"</t>
  </si>
  <si>
    <t>DIORAMA O MUSEO PARTE ATRÁS</t>
  </si>
  <si>
    <t>IMPRESORA MULTI-FUNCIONAL L555</t>
  </si>
  <si>
    <t>AREA VERDE</t>
  </si>
  <si>
    <t>2.6.1.3.02</t>
  </si>
  <si>
    <t>2.6.1.3.03</t>
  </si>
  <si>
    <t xml:space="preserve">TOTAL </t>
  </si>
  <si>
    <t>STAND DE MICROFONO</t>
  </si>
  <si>
    <t>SUB TOTAL 611</t>
  </si>
  <si>
    <t>SUB TOTAL 612</t>
  </si>
  <si>
    <t>SUB TOTAL 613</t>
  </si>
  <si>
    <t>SUB TOTAL 614</t>
  </si>
  <si>
    <t>SUB TOTAL 615</t>
  </si>
  <si>
    <t>SUB TOTAL 616</t>
  </si>
  <si>
    <t>SUB TOTAL 619</t>
  </si>
  <si>
    <t>SUB TOTAL 617</t>
  </si>
  <si>
    <t>SUB TOTAL 2.3.9.2.01</t>
  </si>
  <si>
    <t>SUB TOTAL 2.6.1.1.01</t>
  </si>
  <si>
    <t>SUB TOTAL 2.6.1.3.01</t>
  </si>
  <si>
    <t>SUB TOTAL 2.6.1.3.02</t>
  </si>
  <si>
    <t>SUB TOTAL 2.6.1.3.03</t>
  </si>
  <si>
    <t>SUB TOTAL 2.6.1.4.01</t>
  </si>
  <si>
    <t>SUB TOTAL 2.6.1.9.01</t>
  </si>
  <si>
    <t>SUB TOTAL 2.6.2.1.01</t>
  </si>
  <si>
    <t>SUB TOTAL 2.6.2.3.01</t>
  </si>
  <si>
    <t>SUB TOTAL 2.6.3.1.01</t>
  </si>
  <si>
    <t>SUB TOTAL 2.6.4.1.01</t>
  </si>
  <si>
    <t>SUB TOTAL 2.6.4.6.01</t>
  </si>
  <si>
    <t>SUB TOTAL 2.6.4.7.01</t>
  </si>
  <si>
    <t>SUB TOTAL 2.6.4.8.01</t>
  </si>
  <si>
    <t>SUB TOTAL 2.6.5.1.01</t>
  </si>
  <si>
    <t>SUB TOTAL 2.6.5.2.01</t>
  </si>
  <si>
    <t>SUB TOTAL 2.6.5.3.01</t>
  </si>
  <si>
    <t>SUB TOTAL 2.6.5.5.01</t>
  </si>
  <si>
    <t>SUB TOTAL 2.6.5.6.01</t>
  </si>
  <si>
    <t>SUB TOTAL 2.6.5.7.01</t>
  </si>
  <si>
    <t>SUB TOTAL 2.6.6.2.01</t>
  </si>
  <si>
    <t xml:space="preserve">TOTAL GENERAL </t>
  </si>
  <si>
    <t xml:space="preserve">CUENTA </t>
  </si>
  <si>
    <t>VALOR RD$</t>
  </si>
  <si>
    <t xml:space="preserve">                                   </t>
  </si>
  <si>
    <t>SILLON EJECUTIVO EN PIELINA NEGRO</t>
  </si>
  <si>
    <t>SPECTRUN</t>
  </si>
  <si>
    <t>LIBERT</t>
  </si>
  <si>
    <t>UPS 3KVA</t>
  </si>
  <si>
    <t>SILLAS DE RUEDAS</t>
  </si>
  <si>
    <t>INVACARE</t>
  </si>
  <si>
    <t>MAZDA</t>
  </si>
  <si>
    <t>GRABADORA DIGITAL</t>
  </si>
  <si>
    <t>REL.PUBLICAS</t>
  </si>
  <si>
    <t>COMPUTADORA INCLUYE TECLADO Y MAUS</t>
  </si>
  <si>
    <t xml:space="preserve">ESTUFA </t>
  </si>
  <si>
    <t>MONITOR DE 19"</t>
  </si>
  <si>
    <t>FLAT DELL 19'</t>
  </si>
  <si>
    <t>MONITORES DE 22'</t>
  </si>
  <si>
    <t>DELL 22'</t>
  </si>
  <si>
    <t>DISCO DURO</t>
  </si>
  <si>
    <t>TECNOLOGY</t>
  </si>
  <si>
    <t>WESTERN</t>
  </si>
  <si>
    <t>ADATA</t>
  </si>
  <si>
    <t>IMPRESORA MULTIFUNCIONAL</t>
  </si>
  <si>
    <t>PRO MFP</t>
  </si>
  <si>
    <t>IMPRESORA DE ETIQUETA</t>
  </si>
  <si>
    <t>ZEBRA 2824</t>
  </si>
  <si>
    <t xml:space="preserve">COMPUTADORA </t>
  </si>
  <si>
    <t>DELL OPTOPLEX</t>
  </si>
  <si>
    <t>DELL E1916H</t>
  </si>
  <si>
    <t>LASERJET PRO</t>
  </si>
  <si>
    <t>INVERTER</t>
  </si>
  <si>
    <t>GAVINETES 6U</t>
  </si>
  <si>
    <t>GAVINETES 9U</t>
  </si>
  <si>
    <t>ECOMAX</t>
  </si>
  <si>
    <t xml:space="preserve">CAMARA </t>
  </si>
  <si>
    <t>CANON REBEL</t>
  </si>
  <si>
    <t xml:space="preserve">TROJAN </t>
  </si>
  <si>
    <t>TECNOL INF Y COMUNIC.II</t>
  </si>
  <si>
    <t>2,6,5,6,01</t>
  </si>
  <si>
    <t>SINOSOIDAL</t>
  </si>
  <si>
    <t>SOTFWARE</t>
  </si>
  <si>
    <t>PROYECOR MULTIMEDIA</t>
  </si>
  <si>
    <t>SILLON EJECUTIVO SE49-30603</t>
  </si>
  <si>
    <t>ARMARIO DE METAL 72X36X18</t>
  </si>
  <si>
    <t>ARMARIO EN CAOBA 24X48</t>
  </si>
  <si>
    <t>EC44-16424</t>
  </si>
  <si>
    <t xml:space="preserve">ARCHIVO MODULAR </t>
  </si>
  <si>
    <t>AR5303411</t>
  </si>
  <si>
    <t>UPS ONLANE 1,5 KW</t>
  </si>
  <si>
    <t>SURTA 1500,EL</t>
  </si>
  <si>
    <t>PROCESADORA DE INIDAD CENTRAL</t>
  </si>
  <si>
    <t>EX80646104</t>
  </si>
  <si>
    <t>REUTER</t>
  </si>
  <si>
    <t>WRT1900AC</t>
  </si>
  <si>
    <t>WRIELESS</t>
  </si>
  <si>
    <t>SWITCH</t>
  </si>
  <si>
    <t>WS-C2960</t>
  </si>
  <si>
    <t>CATALYST</t>
  </si>
  <si>
    <t>DISCO DURO DE 4TB</t>
  </si>
  <si>
    <t>SWITCH DE 16 CANALES</t>
  </si>
  <si>
    <t>POE</t>
  </si>
  <si>
    <t>PACH PANEL DE 24 SALIDA</t>
  </si>
  <si>
    <t>GABINETE DE 12U</t>
  </si>
  <si>
    <t>CAMARAS</t>
  </si>
  <si>
    <t>PTZ IPP 30X180P</t>
  </si>
  <si>
    <t>CAMARAS DE 3MEGA PIXEL</t>
  </si>
  <si>
    <t>IP 1080P</t>
  </si>
  <si>
    <t>GRAVADOR DE 16 CAMARAS</t>
  </si>
  <si>
    <t>NVR</t>
  </si>
  <si>
    <t>RELOJ BIOMETRICO</t>
  </si>
  <si>
    <t>TA-500</t>
  </si>
  <si>
    <t>FINGERTEC</t>
  </si>
  <si>
    <t>ARCHIVO MODULAR</t>
  </si>
  <si>
    <t>AR53-03411</t>
  </si>
  <si>
    <t>ARCHIVOS DE 4 GAVETAS 87/2X13</t>
  </si>
  <si>
    <t>AH27-011111</t>
  </si>
  <si>
    <t>ESPECTRUN</t>
  </si>
  <si>
    <t>MESA RETORNO CON TOPE DE CRISTAL</t>
  </si>
  <si>
    <t>MA53</t>
  </si>
  <si>
    <t>MILENIUN</t>
  </si>
  <si>
    <t>EC53</t>
  </si>
  <si>
    <t xml:space="preserve">ESSON L355 </t>
  </si>
  <si>
    <t>6-02,</t>
  </si>
  <si>
    <t>SPHAN  2CH 4BV POWER SUPPL</t>
  </si>
  <si>
    <t xml:space="preserve">SANSON </t>
  </si>
  <si>
    <t>MICCROFONO INALAMBRICO CON PG58</t>
  </si>
  <si>
    <t>AMPLIFICADORES CD 85 WATTS</t>
  </si>
  <si>
    <t>SHY</t>
  </si>
  <si>
    <t xml:space="preserve">MSDMICROFONOS DE MANO </t>
  </si>
  <si>
    <t xml:space="preserve">PGA48   </t>
  </si>
  <si>
    <t>PAR BOC DE 6' 2VIAS (AMPLIFICADORES)</t>
  </si>
  <si>
    <t>XTA-604</t>
  </si>
  <si>
    <t>X TREME</t>
  </si>
  <si>
    <t>SUPLITER DE MICROFONO 1X3</t>
  </si>
  <si>
    <t>S-SPLIT</t>
  </si>
  <si>
    <t>SE49-30603</t>
  </si>
  <si>
    <t>SS53-48703</t>
  </si>
  <si>
    <t>MA53-18503</t>
  </si>
  <si>
    <t>EC53-19103</t>
  </si>
  <si>
    <t>ARCHIVO GRIS DE 4 GAVETAS 81/2X13</t>
  </si>
  <si>
    <t>AH27-01111</t>
  </si>
  <si>
    <t>COMPRESOR TRIFACICO P/AIRE DE 5 TON.</t>
  </si>
  <si>
    <t>BOMBA INYECTORA</t>
  </si>
  <si>
    <t>4M41</t>
  </si>
  <si>
    <t>P/MITSUBISHI</t>
  </si>
  <si>
    <t>TRASMISION P/TREN CAOBA</t>
  </si>
  <si>
    <t>A43</t>
  </si>
  <si>
    <t xml:space="preserve">MOTOR P/CAMION </t>
  </si>
  <si>
    <t>ESTUFA DEMESA 4H</t>
  </si>
  <si>
    <t>MULTPLICADORES DE RADIO</t>
  </si>
  <si>
    <t>EP-350</t>
  </si>
  <si>
    <t>GBELLADONA</t>
  </si>
  <si>
    <r>
      <rPr>
        <b/>
        <sz val="12"/>
        <rFont val="Bookman Old Style"/>
        <family val="1"/>
      </rPr>
      <t>EP</t>
    </r>
    <r>
      <rPr>
        <sz val="12"/>
        <rFont val="Bookman Old Style"/>
        <family val="1"/>
      </rPr>
      <t>-450</t>
    </r>
  </si>
  <si>
    <t>DETECTOR DE METALES</t>
  </si>
  <si>
    <t>GARRT</t>
  </si>
  <si>
    <t>CPU CON MAUS Y TECLADO</t>
  </si>
  <si>
    <t>CORE17</t>
  </si>
  <si>
    <t>CORTADORA DE RAMA 14"S/PALO</t>
  </si>
  <si>
    <t>TR82</t>
  </si>
  <si>
    <t xml:space="preserve">EXTENSION CORTA RAMA MGTR82A </t>
  </si>
  <si>
    <t>CPU 8GB,2TB CON MAUS Y TECLADO</t>
  </si>
  <si>
    <t>CPU 4GB.500GB CON MAUS Y TECLADO</t>
  </si>
  <si>
    <t>3040SFF</t>
  </si>
  <si>
    <t>(NE)DELL</t>
  </si>
  <si>
    <t>MONITPR 19"</t>
  </si>
  <si>
    <t>E1916H</t>
  </si>
  <si>
    <t>UPS APC</t>
  </si>
  <si>
    <t>LGA1150</t>
  </si>
  <si>
    <t>DUAL CORE</t>
  </si>
  <si>
    <t>GAVINETE 6U</t>
  </si>
  <si>
    <t>EUSMK</t>
  </si>
  <si>
    <t>CAMARA</t>
  </si>
  <si>
    <t>HORTICULTURA</t>
  </si>
  <si>
    <t>KDK 16"</t>
  </si>
  <si>
    <t>BALANZA DE PRESION</t>
  </si>
  <si>
    <t>WASTON APPLE AND CRUSTER</t>
  </si>
  <si>
    <t>PH METRO DE MESA</t>
  </si>
  <si>
    <t>ST500</t>
  </si>
  <si>
    <t>BDS</t>
  </si>
  <si>
    <t>CLIPER OFFICE TESTER 115V</t>
  </si>
  <si>
    <t xml:space="preserve">CB-1 SMAIL COLOMN </t>
  </si>
  <si>
    <t>SISTEMA DE POSIC. GLOBAL</t>
  </si>
  <si>
    <t>08/-002</t>
  </si>
  <si>
    <t>CARRITO DE TRANSPORTE DE CRITALERIA</t>
  </si>
  <si>
    <t>750-2</t>
  </si>
  <si>
    <t>CONNECTION</t>
  </si>
  <si>
    <t>DD70PE</t>
  </si>
  <si>
    <t>NULL</t>
  </si>
  <si>
    <t>ATOMIZADOR DE LANZA</t>
  </si>
  <si>
    <t>KTC 2T</t>
  </si>
  <si>
    <t>1,5HP</t>
  </si>
  <si>
    <t>LAPTOP 4GB</t>
  </si>
  <si>
    <t>500GB</t>
  </si>
  <si>
    <t>CORE13</t>
  </si>
  <si>
    <t>R730</t>
  </si>
  <si>
    <t>DELL POWER</t>
  </si>
  <si>
    <t>EFCO</t>
  </si>
  <si>
    <t>SILLON EJECUTIVO EN PIELINA</t>
  </si>
  <si>
    <t>ARCHIVOS DE 4 GAVETAS 81/2X13</t>
  </si>
  <si>
    <t>ESCPETRUN</t>
  </si>
  <si>
    <t>CORTAGRAMAS</t>
  </si>
  <si>
    <t>7021P</t>
  </si>
  <si>
    <t>PODADORA DE ALTURA</t>
  </si>
  <si>
    <t>327PT58</t>
  </si>
  <si>
    <t>BOMBAS DE MOCHILA DE 20 LITROS</t>
  </si>
  <si>
    <t>OREGON</t>
  </si>
  <si>
    <t>DESBROZADORA (TRIMER)</t>
  </si>
  <si>
    <t>543RS</t>
  </si>
  <si>
    <t>AIRE ACONDICIONADO  DE 3 TON.</t>
  </si>
  <si>
    <t>SUB DIRECTORA</t>
  </si>
  <si>
    <t>3/05/016</t>
  </si>
  <si>
    <t>AIRES ACONDICIONADO DE 18000 BTU,CONSOLA DE PARED</t>
  </si>
  <si>
    <t>MICROHONDA DE ACERO INOXIDABLE</t>
  </si>
  <si>
    <t>4PC</t>
  </si>
  <si>
    <t>CALCULADORA DE ESCRITORIO DE 12 DIGITOS</t>
  </si>
  <si>
    <t>ARCHIVO MODULAR DE 2 GAV.22X15,5X20</t>
  </si>
  <si>
    <t>SILLONES TENICOS S/BRAZOS,NEGRO</t>
  </si>
  <si>
    <t>SS53-40603</t>
  </si>
  <si>
    <t xml:space="preserve">ESCRITORIO MODULAR CON TOPE DE HAYA </t>
  </si>
  <si>
    <t>EC53-18111</t>
  </si>
  <si>
    <t xml:space="preserve">                 31 de Diciembre 2016</t>
  </si>
  <si>
    <t>TINACO PLASTICO DE 530GL</t>
  </si>
  <si>
    <t xml:space="preserve">TINAGUA </t>
  </si>
  <si>
    <t>L555</t>
  </si>
  <si>
    <t>CAMIONETA 4X4</t>
  </si>
  <si>
    <t>DBL-CAB DIESEL BT-50</t>
  </si>
  <si>
    <t>TREN TURISTICO</t>
  </si>
  <si>
    <t>MOTOR ISUZU</t>
  </si>
  <si>
    <t>125HP TT1330 GOPO</t>
  </si>
  <si>
    <t>AMARILLO</t>
  </si>
  <si>
    <t>SUBD (HORT)</t>
  </si>
  <si>
    <t>ENC.R.H.</t>
  </si>
  <si>
    <t>ASIST. R.H.</t>
  </si>
  <si>
    <t>R.H.</t>
  </si>
  <si>
    <t>SECRET. R.H.</t>
  </si>
  <si>
    <t>AUXILIAR R.H.</t>
  </si>
  <si>
    <t>ENTR. ADM.</t>
  </si>
  <si>
    <t>ENC ADM.</t>
  </si>
  <si>
    <t>OFICINA ADM.</t>
  </si>
  <si>
    <t>AREA ADM.</t>
  </si>
  <si>
    <t>OFICINA ASIST.</t>
  </si>
  <si>
    <t>SALON ADM.</t>
  </si>
  <si>
    <t>ENC. FOTOCOP</t>
  </si>
  <si>
    <t xml:space="preserve">CONTABILIDAD </t>
  </si>
  <si>
    <t>MESA RETORNO  TOPE  CRISTAL</t>
  </si>
  <si>
    <t>ESCRITORIO DE METAL  2 GAV</t>
  </si>
  <si>
    <t>OFIC. SERV . GRALES</t>
  </si>
  <si>
    <t>PAB. HELECHOS</t>
  </si>
  <si>
    <t>PLANT. MEDICINALES</t>
  </si>
  <si>
    <t>ENC. TES.</t>
  </si>
  <si>
    <t>FRIZERCERVECERO/CONSERVATORIO DE SEMMILLA</t>
  </si>
  <si>
    <t>BANC/SEM.</t>
  </si>
  <si>
    <t>MUSEO PARTE ATRÁS</t>
  </si>
  <si>
    <t xml:space="preserve"> BOSQUE SECO</t>
  </si>
  <si>
    <t xml:space="preserve"> LOS HAITISES</t>
  </si>
  <si>
    <t xml:space="preserve"> EL MANGLAR</t>
  </si>
  <si>
    <t xml:space="preserve"> COSTA ROCOSA </t>
  </si>
  <si>
    <t xml:space="preserve">COSTA ROCOSA </t>
  </si>
  <si>
    <t xml:space="preserve"> DOCUMENTACION </t>
  </si>
  <si>
    <t xml:space="preserve">  DOCUMENTACION </t>
  </si>
  <si>
    <t xml:space="preserve"> ATRÁS DEL DPTO.</t>
  </si>
  <si>
    <t xml:space="preserve"> SERVICIO AL PUBLICO</t>
  </si>
  <si>
    <t>BEBEDERO  C/NEVERITA</t>
  </si>
  <si>
    <t>SUBD (PAB. HELECHOS)</t>
  </si>
  <si>
    <t xml:space="preserve"> b</t>
  </si>
  <si>
    <t>º</t>
  </si>
  <si>
    <t>MONIOR 17"</t>
  </si>
  <si>
    <t>AIRE ACONDICIONADO 3 TOLADAS INVERTER</t>
  </si>
  <si>
    <t>SANTIAGO</t>
  </si>
  <si>
    <t>OFICINA AST</t>
  </si>
  <si>
    <t>COMP/PLAN.</t>
  </si>
  <si>
    <t>REL.PUB.</t>
  </si>
  <si>
    <t>ENC TIC</t>
  </si>
  <si>
    <t>AUX. CONT.</t>
  </si>
  <si>
    <t>ENC. TIC</t>
  </si>
  <si>
    <t>PLANIF.</t>
  </si>
  <si>
    <t>BCO. SEM.</t>
  </si>
  <si>
    <t>MAG/ORQ.</t>
  </si>
  <si>
    <t>VALOR DE ADQUISICION</t>
  </si>
  <si>
    <t>IMPRESORA L-555 MULTIFUNCIONAL</t>
  </si>
  <si>
    <t>ESTANTE P/ARMARIO</t>
  </si>
  <si>
    <t>SUB.DIRECTOR</t>
  </si>
  <si>
    <t>OFIC. ADM.</t>
  </si>
  <si>
    <t>ESTANTE DEE MADERA 25/01/01</t>
  </si>
  <si>
    <t>ENVIADO A VIVERO</t>
  </si>
  <si>
    <t>NO</t>
  </si>
  <si>
    <t>SUB CUENTA</t>
  </si>
  <si>
    <t xml:space="preserve">VALOR DE ADQUISICION </t>
  </si>
  <si>
    <t>DEPRECIACION MENSUAL</t>
  </si>
  <si>
    <t>DEPRECIACION ANUAL</t>
  </si>
  <si>
    <t>VIDA UTIL</t>
  </si>
  <si>
    <t>TIEMPO MES</t>
  </si>
  <si>
    <t>TIEMPO AÑO</t>
  </si>
  <si>
    <t>VALOR EN LIBRO</t>
  </si>
  <si>
    <t>APROBADO POR ADMINISTRACIÓN</t>
  </si>
  <si>
    <t>VERIFICADO POR AUDITORIA</t>
  </si>
  <si>
    <t>PLACA ANTERIOR</t>
  </si>
  <si>
    <t>PLACA ACTUAL</t>
  </si>
  <si>
    <t>MINI TRUCK DOBLE CABINA</t>
  </si>
  <si>
    <t>APROBADO POR ADMINISTRACION</t>
  </si>
  <si>
    <t>SE TRASLADO DEL VIVERO</t>
  </si>
  <si>
    <t>CODIGO DTO.</t>
  </si>
  <si>
    <t>ENC. ADM</t>
  </si>
  <si>
    <t>ANALISTA FINANC.</t>
  </si>
  <si>
    <t>CODIGO DPTO.</t>
  </si>
  <si>
    <t>MESAS EN HIERRO 2 NIVELES</t>
  </si>
  <si>
    <t>ADM</t>
  </si>
  <si>
    <t>RAUTER</t>
  </si>
  <si>
    <t>TIC/ADM</t>
  </si>
  <si>
    <t>MOUSE</t>
  </si>
  <si>
    <t>ERA DE ACCESO A LA INFORMACION</t>
  </si>
  <si>
    <t>ERA DE RELACIONES PUBLICAS</t>
  </si>
  <si>
    <t>RELAC. PUBLIC</t>
  </si>
  <si>
    <t>TIC/PARQUEO</t>
  </si>
  <si>
    <t xml:space="preserve">                                                                                                                                                                     Al 31 de Diciembre 2016</t>
  </si>
  <si>
    <t>NOMINA</t>
  </si>
  <si>
    <t>ERA DE AUDITORIA</t>
  </si>
  <si>
    <t>DESCARGO</t>
  </si>
  <si>
    <t>LASER JET</t>
  </si>
  <si>
    <t>S</t>
  </si>
  <si>
    <t>DISCO DURO (PIEZAS DEL SERVIDOR)</t>
  </si>
  <si>
    <t>ESCRITORIO CON BASE NEGRA Y TOPE DEMADERA</t>
  </si>
  <si>
    <t>ESCRITORIO PEQUEÑO, BASE NEGRA CON TOPE DE CRISTAL</t>
  </si>
  <si>
    <t>SILLA DE VISITA</t>
  </si>
  <si>
    <t>AUDITORIUM/CARACOL</t>
  </si>
  <si>
    <t>BUTACAS DE CINE (C/U:299.00) (71 AUDITORIUM Y 129 CARACOL)</t>
  </si>
  <si>
    <t>AREA DE LOS TRENES</t>
  </si>
  <si>
    <t>SERVICIOS GENERALES</t>
  </si>
  <si>
    <t>TALLER</t>
  </si>
  <si>
    <t>ESCRITORIO MADERA 4GAVETAS</t>
  </si>
  <si>
    <t>SECRETARIA BOTANICA</t>
  </si>
  <si>
    <t>1-350770</t>
  </si>
  <si>
    <t>SECRETARIA/BIBLIOTECA</t>
  </si>
  <si>
    <t>SECRETARIA/ENC. INTERINA</t>
  </si>
  <si>
    <t>LASERJET P1102W</t>
  </si>
  <si>
    <t>OAI</t>
  </si>
  <si>
    <t>SILLON EJECUTIVO EN PIEL</t>
  </si>
  <si>
    <t>EPSON 890</t>
  </si>
  <si>
    <t>ENVISION</t>
  </si>
  <si>
    <t>D-TEK</t>
  </si>
  <si>
    <t>ARGEN</t>
  </si>
  <si>
    <t>COCINA/HORT</t>
  </si>
  <si>
    <t>AIR SCIENCE</t>
  </si>
  <si>
    <t>COCINA/PLANTA ACU</t>
  </si>
  <si>
    <t>COCINA/LABORAORIO</t>
  </si>
  <si>
    <t>PLANTA ACUATICA/VIVERO</t>
  </si>
  <si>
    <t>SILLON EJECUTIVO EN TELA NEGRA CON BRAZO</t>
  </si>
  <si>
    <t>SILLA VISITA</t>
  </si>
  <si>
    <t>AREA DE TRENES</t>
  </si>
  <si>
    <t>BOT/RH</t>
  </si>
  <si>
    <t>TOPE DE MESA 1.20X0.70 OFIC.MOD./ 4 MODULO</t>
  </si>
  <si>
    <t>CUARTO DE SECADO</t>
  </si>
  <si>
    <t>AIRES ACONDICIONADO DE 12000 BTU,CONSOLA DE PARED</t>
  </si>
  <si>
    <t>PLANIFICACION</t>
  </si>
  <si>
    <t>DIRECTOR</t>
  </si>
  <si>
    <t>S.G.</t>
  </si>
  <si>
    <t>UBIC. PLANTA ACUATICA</t>
  </si>
  <si>
    <t>UBIC. EN TALLER TRANSPORT</t>
  </si>
  <si>
    <t>MANT/VERJA PERIMETRAL</t>
  </si>
  <si>
    <t>MANT/JARDIN JAPONES</t>
  </si>
  <si>
    <t xml:space="preserve">                                                                                                                                                                                                                          </t>
  </si>
  <si>
    <t>2.6.6.2-01</t>
  </si>
  <si>
    <t xml:space="preserve"> ,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</si>
  <si>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</si>
  <si>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ST3100</t>
  </si>
  <si>
    <t>: NOTA:LOS DOS PH METRO DEL 27/05/16 NO FUERON INCLUIDO EN EL INVENTARIO QUE SE ENVIO A BIENES NACIONALES</t>
  </si>
  <si>
    <t>998 GSL 5MT</t>
  </si>
  <si>
    <t>LSYEJW2D3FG253352</t>
  </si>
  <si>
    <t>SH</t>
  </si>
  <si>
    <t>261401-04</t>
  </si>
  <si>
    <t>AK-B41-UK</t>
  </si>
  <si>
    <t>2614,01-3,2</t>
  </si>
  <si>
    <t>HORNO MICROONDA</t>
  </si>
  <si>
    <t>HMU-</t>
  </si>
  <si>
    <t>2,6,1,4-01-3,2</t>
  </si>
  <si>
    <t>FRIGIDAIRE</t>
  </si>
  <si>
    <t>C</t>
  </si>
  <si>
    <t>NEVERA EJECUTIVA</t>
  </si>
  <si>
    <t>TRSD9500MD</t>
  </si>
  <si>
    <t>2,6,1,4,01-3,2</t>
  </si>
  <si>
    <t>NEVERA  DE DOS PUERTAS</t>
  </si>
  <si>
    <t>NF-FFTR10220M</t>
  </si>
  <si>
    <t>2,6,5,6,01-3,2</t>
  </si>
  <si>
    <t>BATERIAS P/INVERSOR</t>
  </si>
  <si>
    <t>CICLO PROF.</t>
  </si>
  <si>
    <t>INVERSOR 2.5 KW C/UPS</t>
  </si>
  <si>
    <t>2,6,5,2,01-3,2</t>
  </si>
  <si>
    <t>EVANS</t>
  </si>
  <si>
    <t>MOTOBOMBA 2X2" 6,5HP2AM</t>
  </si>
  <si>
    <t>GO650K</t>
  </si>
  <si>
    <t>MANT</t>
  </si>
  <si>
    <t>TINACO 530 GLS</t>
  </si>
  <si>
    <t>TINACON</t>
  </si>
  <si>
    <t>6-01-01%</t>
  </si>
  <si>
    <t>BOMBA P/LAV. PRES.</t>
  </si>
  <si>
    <t>2PSI HP917</t>
  </si>
  <si>
    <t>DURAWORK</t>
  </si>
  <si>
    <t>2,6,1,9,01</t>
  </si>
  <si>
    <t>SAER</t>
  </si>
  <si>
    <t>CPM650</t>
  </si>
  <si>
    <t>EDUCACION</t>
  </si>
  <si>
    <t>TINACO PLASTICO DE  530 GL</t>
  </si>
  <si>
    <t>TINAGUA</t>
  </si>
  <si>
    <t>2,6,5,2-01</t>
  </si>
  <si>
    <t>2,6,5,2,01</t>
  </si>
  <si>
    <t>BOMBA P/SISTERNA 0,5HP 220V</t>
  </si>
  <si>
    <t xml:space="preserve">ECG-NIS </t>
  </si>
  <si>
    <t xml:space="preserve"> 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</si>
  <si>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ARCHIVO DE 4 GAVETAS 81/2X13</t>
  </si>
  <si>
    <t xml:space="preserve">  </t>
  </si>
  <si>
    <t>2.6.9.2.01</t>
  </si>
  <si>
    <t xml:space="preserve">                         REALIZADO POR CONTABILIDAD                                                                                                               APROBADÒ POR ADMINISTRACION                                                                                                                              VERIFICADO POR AUDITORIA</t>
  </si>
  <si>
    <t>+</t>
  </si>
  <si>
    <t>viene de eventos</t>
  </si>
  <si>
    <t>PRESUPUESTO</t>
  </si>
  <si>
    <t>SOPLADOR</t>
  </si>
  <si>
    <t>356BTX</t>
  </si>
  <si>
    <t xml:space="preserve">                                           Al 31 DE MARZO 2017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</si>
  <si>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</si>
  <si>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</si>
  <si>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</si>
  <si>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2,6,1,1,01-02</t>
  </si>
  <si>
    <t>CARRITO P./TRANSP.LIBROS</t>
  </si>
  <si>
    <t>US9SMS0013A839022</t>
  </si>
  <si>
    <t>MINICARGADOR -PALA MEC.</t>
  </si>
  <si>
    <t>´1</t>
  </si>
  <si>
    <t xml:space="preserve"> 31 DE MAYO, 2017</t>
  </si>
  <si>
    <t>DEPRECIACION ACUMULADA 31/05/2017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</si>
  <si>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</si>
  <si>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&gt;</t>
  </si>
  <si>
    <t>MESA CENTR C/TOPE CRISTAL</t>
  </si>
  <si>
    <t xml:space="preserve">       </t>
  </si>
  <si>
    <t>ARCHIVOS MODUL. DE 3 GAV.</t>
  </si>
  <si>
    <t>2611-01</t>
  </si>
  <si>
    <t>ARCHIVO LATERAL CREMA 4 GAV.</t>
  </si>
  <si>
    <t>ARCHIVO LATERAL 4 GAV.</t>
  </si>
  <si>
    <t>ESCRITORIO C/GAV.MEL.HAYAOA-125</t>
  </si>
  <si>
    <t>EC53-</t>
  </si>
  <si>
    <t>SOFA P/TRES PERSONAS</t>
  </si>
  <si>
    <t>SL-20-</t>
  </si>
  <si>
    <t>MARVIN</t>
  </si>
  <si>
    <t>TABURETES C/BASE DE METAL</t>
  </si>
  <si>
    <t>TB49-57706</t>
  </si>
  <si>
    <t>6-03</t>
  </si>
  <si>
    <t>JUEGO MUEBLE ANTE SALA 1-3</t>
  </si>
  <si>
    <t>SL49-68700</t>
  </si>
  <si>
    <t>SILLON EJECUTIVO PIEL NEGRA</t>
  </si>
  <si>
    <t>SILLON SEMI EJEC.TELA NEGRA</t>
  </si>
  <si>
    <t>SE4935503</t>
  </si>
  <si>
    <t>SILLAS TAPIZADAS NEGRA C/BRAZOS CROMADOS</t>
  </si>
  <si>
    <t xml:space="preserve">SV49-44203 </t>
  </si>
  <si>
    <t>RESERV. Y EVENTOS</t>
  </si>
  <si>
    <t>RESERV .Y EVENTOS</t>
  </si>
  <si>
    <t>SILLA SECRETARIAL GIRATOR</t>
  </si>
  <si>
    <t>OF520 C/B</t>
  </si>
  <si>
    <t>SILLA SECRETARIAL GIRATORIA</t>
  </si>
  <si>
    <t>SS53-42203</t>
  </si>
  <si>
    <t>MP30</t>
  </si>
  <si>
    <t>MESAS PLEGABLES TOPE POLIURETANO</t>
  </si>
  <si>
    <t>&lt;</t>
  </si>
  <si>
    <t xml:space="preserve">3O DE JUNIO,2017 </t>
  </si>
  <si>
    <t>DEPRECIACION ACUMULADA 30/06/2017</t>
  </si>
  <si>
    <t xml:space="preserve">                                                AL 3O DE JUNIO, 2017</t>
  </si>
  <si>
    <t>30 DE JUNIO , 2017</t>
  </si>
  <si>
    <t>AL 30 DE JUNIO, 2017</t>
  </si>
  <si>
    <t>Acumulada 30/06/2017</t>
  </si>
  <si>
    <t>AL 30 DE  JUNIO, 2017</t>
  </si>
  <si>
    <t xml:space="preserve">              AL 30 DE JUNIO, 2017</t>
  </si>
  <si>
    <t xml:space="preserve">                 30 DE JUNIO, 2017</t>
  </si>
  <si>
    <t>30 DE JUNIO, 2017</t>
  </si>
  <si>
    <t xml:space="preserve">                 AL 30 DE JUNIO, 2017</t>
  </si>
  <si>
    <t xml:space="preserve">                AL 30 DE JUNIO, 2017</t>
  </si>
  <si>
    <t>Al 30 DE JUNIO, 2017</t>
  </si>
  <si>
    <t>AL 30 DE JUNIO</t>
  </si>
  <si>
    <t>UNIO,2017</t>
  </si>
  <si>
    <t xml:space="preserve">   AL 30 DE JUMIO, 2017</t>
  </si>
  <si>
    <t>DEPRECIACION ACUMULADA/  30/06/2017</t>
  </si>
  <si>
    <t>AL 30 DE JUNIO 2017</t>
  </si>
  <si>
    <t>AL 30 DE JUNIO ,2017</t>
  </si>
  <si>
    <t xml:space="preserve">       AL 30 DE JUNIO, 2017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</si>
  <si>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 ,.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</si>
  <si>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AL 30 DE JUNIO, 2017</t>
  </si>
  <si>
    <t xml:space="preserve">              AL 30 DE JUNIO , 2017</t>
  </si>
  <si>
    <t xml:space="preserve">             AL 30 JUNIO, 2017 </t>
  </si>
  <si>
    <t>AL 30 DE JUNIO,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</si>
</sst>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* #,##0.00\ _P_t_s_-;\-* #,##0.00\ _P_t_s_-;_-* \-??\ _P_t_s_-;_-@_-"/>
    <numFmt numFmtId="165" formatCode="_-* #,##0\ _P_t_s_-;\-* #,##0\ _P_t_s_-;_-* \-??\ _P_t_s_-;_-@_-"/>
    <numFmt numFmtId="166" formatCode="dd\-mm\-yy;@"/>
    <numFmt numFmtId="167" formatCode="_-* #,##0\ _P_t_s_-;\-* #,##0\ _P_t_s_-;_-* &quot;-&quot;??\ _P_t_s_-;_-@_-"/>
    <numFmt numFmtId="168" formatCode="_-* #,##0.00\ _P_t_s_-;\-* #,##0.00\ _P_t_s_-;_-* &quot;-&quot;??\ _P_t_s_-;_-@_-"/>
    <numFmt numFmtId="169" formatCode="dd/mm/yy;@"/>
    <numFmt numFmtId="170" formatCode="d/m/yy;@"/>
  </numFmts>
  <fonts count="107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 Narrow"/>
      <family val="2"/>
    </font>
    <font>
      <b/>
      <sz val="10"/>
      <color indexed="1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10"/>
      <name val="Arial Narrow"/>
      <family val="2"/>
    </font>
    <font>
      <sz val="10"/>
      <name val="Arial"/>
      <family val="2"/>
    </font>
    <font>
      <b/>
      <sz val="10"/>
      <name val="Calibri"/>
      <family val="2"/>
    </font>
    <font>
      <b/>
      <sz val="10"/>
      <name val="Bookman Old Style"/>
      <family val="1"/>
    </font>
    <font>
      <b/>
      <sz val="8"/>
      <name val="Bookman Old Style"/>
      <family val="1"/>
    </font>
    <font>
      <sz val="10"/>
      <name val="Bookman Old Style"/>
      <family val="1"/>
    </font>
    <font>
      <b/>
      <sz val="10"/>
      <color indexed="18"/>
      <name val="Bookman Old Style"/>
      <family val="1"/>
    </font>
    <font>
      <sz val="10"/>
      <color indexed="10"/>
      <name val="Bookman Old Style"/>
      <family val="1"/>
    </font>
    <font>
      <b/>
      <u val="singleAccounting"/>
      <sz val="10"/>
      <name val="Bookman Old Style"/>
      <family val="1"/>
    </font>
    <font>
      <b/>
      <u/>
      <sz val="10"/>
      <name val="Bookman Old Style"/>
      <family val="1"/>
    </font>
    <font>
      <sz val="9"/>
      <name val="Bookman Old Style"/>
      <family val="1"/>
    </font>
    <font>
      <b/>
      <sz val="9"/>
      <name val="Bookman Old Style"/>
      <family val="1"/>
    </font>
    <font>
      <sz val="8"/>
      <name val="Bookman Old Style"/>
      <family val="1"/>
    </font>
    <font>
      <sz val="11"/>
      <name val="Bookman Old Style"/>
      <family val="1"/>
    </font>
    <font>
      <sz val="12"/>
      <name val="Bookman Old Style"/>
      <family val="1"/>
    </font>
    <font>
      <sz val="10"/>
      <color indexed="25"/>
      <name val="Bookman Old Style"/>
      <family val="1"/>
    </font>
    <font>
      <b/>
      <sz val="1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name val="Bookman Old Style"/>
      <family val="1"/>
    </font>
    <font>
      <b/>
      <u/>
      <sz val="11"/>
      <name val="Bookman Old Style"/>
      <family val="1"/>
    </font>
    <font>
      <sz val="8"/>
      <name val="Arial"/>
      <family val="2"/>
    </font>
    <font>
      <b/>
      <u/>
      <sz val="8"/>
      <name val="Bookman Old Style"/>
      <family val="1"/>
    </font>
    <font>
      <b/>
      <u/>
      <sz val="9"/>
      <name val="Bookman Old Style"/>
      <family val="1"/>
    </font>
    <font>
      <sz val="9"/>
      <color indexed="10"/>
      <name val="Bookman Old Style"/>
      <family val="1"/>
    </font>
    <font>
      <sz val="9"/>
      <color indexed="10"/>
      <name val="Arial"/>
      <family val="2"/>
    </font>
    <font>
      <sz val="9"/>
      <name val="Arial Narrow"/>
      <family val="2"/>
    </font>
    <font>
      <b/>
      <sz val="9"/>
      <color indexed="18"/>
      <name val="Arial Narrow"/>
      <family val="2"/>
    </font>
    <font>
      <b/>
      <sz val="9"/>
      <name val="Arial Narrow"/>
      <family val="2"/>
    </font>
    <font>
      <sz val="8"/>
      <color indexed="10"/>
      <name val="Arial"/>
      <family val="2"/>
    </font>
    <font>
      <b/>
      <sz val="12"/>
      <name val="Bookman Old Style"/>
      <family val="1"/>
    </font>
    <font>
      <b/>
      <sz val="12"/>
      <color indexed="18"/>
      <name val="Bookman Old Style"/>
      <family val="1"/>
    </font>
    <font>
      <b/>
      <u/>
      <sz val="12"/>
      <name val="Bookman Old Style"/>
      <family val="1"/>
    </font>
    <font>
      <b/>
      <u val="singleAccounting"/>
      <sz val="12"/>
      <name val="Bookman Old Style"/>
      <family val="1"/>
    </font>
    <font>
      <sz val="12"/>
      <color indexed="10"/>
      <name val="Bookman Old Style"/>
      <family val="1"/>
    </font>
    <font>
      <i/>
      <sz val="12"/>
      <name val="Bookman Old Style"/>
      <family val="1"/>
    </font>
    <font>
      <sz val="8"/>
      <color indexed="10"/>
      <name val="Bookman Old Style"/>
      <family val="1"/>
    </font>
    <font>
      <sz val="12"/>
      <color indexed="25"/>
      <name val="Bookman Old Style"/>
      <family val="1"/>
    </font>
    <font>
      <u/>
      <sz val="12"/>
      <name val="Bookman Old Style"/>
      <family val="1"/>
    </font>
    <font>
      <b/>
      <sz val="12"/>
      <name val="Calibri"/>
      <family val="2"/>
    </font>
    <font>
      <b/>
      <sz val="10"/>
      <color indexed="58"/>
      <name val="Bookman Old Style"/>
      <family val="1"/>
    </font>
    <font>
      <b/>
      <u val="double"/>
      <sz val="10"/>
      <name val="Bookman Old Style"/>
      <family val="1"/>
    </font>
    <font>
      <b/>
      <u val="double"/>
      <sz val="9"/>
      <name val="Bookman Old Style"/>
      <family val="1"/>
    </font>
    <font>
      <u/>
      <sz val="9"/>
      <name val="Bookman Old Style"/>
      <family val="1"/>
    </font>
    <font>
      <b/>
      <u val="double"/>
      <sz val="8"/>
      <name val="Bookman Old Style"/>
      <family val="1"/>
    </font>
    <font>
      <b/>
      <u val="doubleAccounting"/>
      <sz val="10"/>
      <name val="Bookman Old Style"/>
      <family val="1"/>
    </font>
    <font>
      <sz val="14"/>
      <name val="Arial"/>
      <family val="2"/>
    </font>
    <font>
      <b/>
      <sz val="10"/>
      <color theme="1"/>
      <name val="Bookman Old Style"/>
      <family val="1"/>
    </font>
    <font>
      <b/>
      <sz val="8"/>
      <color theme="1"/>
      <name val="Bookman Old Style"/>
      <family val="1"/>
    </font>
    <font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b/>
      <sz val="10"/>
      <color rgb="FFFF0000"/>
      <name val="Bookman Old Style"/>
      <family val="1"/>
    </font>
    <font>
      <sz val="11"/>
      <color theme="1"/>
      <name val="Bookman Old Style"/>
      <family val="1"/>
    </font>
    <font>
      <b/>
      <sz val="10"/>
      <color theme="1" tint="0.14999847407452621"/>
      <name val="Bookman Old Style"/>
      <family val="1"/>
    </font>
    <font>
      <sz val="10"/>
      <color rgb="FFFF0000"/>
      <name val="Bookman Old Style"/>
      <family val="1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2"/>
      <color theme="0" tint="-0.14999847407452621"/>
      <name val="Arial"/>
      <family val="2"/>
    </font>
    <font>
      <b/>
      <sz val="12"/>
      <color theme="1" tint="0.14999847407452621"/>
      <name val="Bookman Old Style"/>
      <family val="1"/>
    </font>
    <font>
      <sz val="12"/>
      <color rgb="FFFF0000"/>
      <name val="Arial"/>
      <family val="2"/>
    </font>
    <font>
      <sz val="12"/>
      <color rgb="FFFF0000"/>
      <name val="Bookman Old Style"/>
      <family val="1"/>
    </font>
    <font>
      <sz val="9"/>
      <color theme="1"/>
      <name val="Bookman Old Style"/>
      <family val="1"/>
    </font>
    <font>
      <sz val="9"/>
      <color rgb="FFFF0000"/>
      <name val="Bookman Old Style"/>
      <family val="1"/>
    </font>
    <font>
      <b/>
      <sz val="11"/>
      <color theme="1"/>
      <name val="Bookman Old Style"/>
      <family val="1"/>
    </font>
    <font>
      <b/>
      <u val="singleAccounting"/>
      <sz val="10"/>
      <color theme="1"/>
      <name val="Bookman Old Style"/>
      <family val="1"/>
    </font>
    <font>
      <b/>
      <u/>
      <sz val="10"/>
      <color theme="1"/>
      <name val="Bookman Old Style"/>
      <family val="1"/>
    </font>
    <font>
      <b/>
      <sz val="12"/>
      <color rgb="FFFF0000"/>
      <name val="Bookman Old Style"/>
      <family val="1"/>
    </font>
    <font>
      <sz val="12"/>
      <color theme="9" tint="-0.249977111117893"/>
      <name val="Bookman Old Style"/>
      <family val="1"/>
    </font>
    <font>
      <sz val="10"/>
      <color rgb="FFC00000"/>
      <name val="Arial"/>
      <family val="2"/>
    </font>
    <font>
      <b/>
      <sz val="9"/>
      <color rgb="FFFF0000"/>
      <name val="Bookman Old Style"/>
      <family val="1"/>
    </font>
    <font>
      <sz val="10"/>
      <color rgb="FFC00000"/>
      <name val="Bookman Old Style"/>
      <family val="1"/>
    </font>
    <font>
      <sz val="12"/>
      <color rgb="FFC00000"/>
      <name val="Bookman Old Style"/>
      <family val="1"/>
    </font>
    <font>
      <sz val="8"/>
      <color rgb="FFC00000"/>
      <name val="Bookman Old Style"/>
      <family val="1"/>
    </font>
    <font>
      <sz val="8"/>
      <color rgb="FFC00000"/>
      <name val="Arial"/>
      <family val="2"/>
    </font>
    <font>
      <sz val="11"/>
      <color rgb="FFC00000"/>
      <name val="Arial"/>
      <family val="2"/>
    </font>
    <font>
      <b/>
      <sz val="9"/>
      <color rgb="FFC0000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sz val="8"/>
      <color rgb="FFFF0000"/>
      <name val="Bookman Old Style"/>
      <family val="1"/>
    </font>
    <font>
      <b/>
      <sz val="10"/>
      <color rgb="FFC00000"/>
      <name val="Bookman Old Style"/>
      <family val="1"/>
    </font>
    <font>
      <b/>
      <sz val="10"/>
      <color rgb="FFFF0000"/>
      <name val="Arial"/>
      <family val="2"/>
    </font>
    <font>
      <b/>
      <sz val="10"/>
      <color theme="0" tint="-0.34998626667073579"/>
      <name val="Bookman Old Style"/>
      <family val="1"/>
    </font>
    <font>
      <sz val="12"/>
      <color theme="0"/>
      <name val="Arial"/>
      <family val="2"/>
    </font>
    <font>
      <b/>
      <sz val="9"/>
      <color rgb="FFFF0000"/>
      <name val="Arial Narrow"/>
      <family val="2"/>
    </font>
    <font>
      <b/>
      <sz val="8"/>
      <color rgb="FFFF0000"/>
      <name val="Bookman Old Style"/>
      <family val="1"/>
    </font>
    <font>
      <b/>
      <u/>
      <sz val="12"/>
      <color rgb="FFFF0000"/>
      <name val="Bookman Old Style"/>
      <family val="1"/>
    </font>
    <font>
      <b/>
      <sz val="8"/>
      <color rgb="FFC00000"/>
      <name val="Bookman Old Style"/>
      <family val="1"/>
    </font>
    <font>
      <b/>
      <sz val="11"/>
      <color rgb="FFFF0000"/>
      <name val="Bookman Old Style"/>
      <family val="1"/>
    </font>
    <font>
      <b/>
      <u/>
      <sz val="10"/>
      <color rgb="FFFF0000"/>
      <name val="Bookman Old Style"/>
      <family val="1"/>
    </font>
    <font>
      <sz val="10"/>
      <color theme="0" tint="-0.34998626667073579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 tint="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0" fillId="0" borderId="0" applyFill="0" applyBorder="0" applyAlignment="0" applyProtection="0"/>
    <xf numFmtId="0" fontId="17" fillId="0" borderId="0"/>
    <xf numFmtId="9" fontId="10" fillId="0" borderId="0" applyFill="0" applyBorder="0" applyAlignment="0" applyProtection="0"/>
  </cellStyleXfs>
  <cellXfs count="194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6" fillId="0" borderId="0" xfId="0" applyFont="1" applyFill="1" applyBorder="1"/>
    <xf numFmtId="0" fontId="0" fillId="0" borderId="0" xfId="0" applyBorder="1" applyAlignment="1"/>
    <xf numFmtId="14" fontId="5" fillId="0" borderId="0" xfId="0" applyNumberFormat="1" applyFont="1" applyBorder="1" applyAlignment="1">
      <alignment horizontal="center"/>
    </xf>
    <xf numFmtId="165" fontId="5" fillId="0" borderId="0" xfId="1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/>
    <xf numFmtId="0" fontId="6" fillId="0" borderId="0" xfId="0" applyFont="1" applyBorder="1"/>
    <xf numFmtId="0" fontId="2" fillId="0" borderId="0" xfId="0" applyFont="1" applyBorder="1" applyAlignment="1"/>
    <xf numFmtId="1" fontId="0" fillId="0" borderId="0" xfId="0" applyNumberFormat="1" applyBorder="1" applyAlignment="1"/>
    <xf numFmtId="0" fontId="6" fillId="0" borderId="0" xfId="0" applyFont="1" applyBorder="1" applyAlignment="1"/>
    <xf numFmtId="1" fontId="0" fillId="0" borderId="0" xfId="0" applyNumberFormat="1"/>
    <xf numFmtId="0" fontId="0" fillId="0" borderId="0" xfId="0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" fontId="0" fillId="0" borderId="0" xfId="0" applyNumberFormat="1"/>
    <xf numFmtId="0" fontId="1" fillId="0" borderId="0" xfId="0" applyFont="1" applyFill="1" applyBorder="1" applyAlignment="1">
      <alignment horizontal="center"/>
    </xf>
    <xf numFmtId="0" fontId="6" fillId="0" borderId="1" xfId="0" applyFont="1" applyBorder="1" applyAlignment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2" xfId="0" applyFont="1" applyFill="1" applyBorder="1"/>
    <xf numFmtId="14" fontId="5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/>
    <xf numFmtId="1" fontId="2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9" fontId="5" fillId="0" borderId="2" xfId="3" applyFont="1" applyFill="1" applyBorder="1" applyAlignment="1" applyProtection="1">
      <alignment horizontal="center"/>
    </xf>
    <xf numFmtId="0" fontId="5" fillId="0" borderId="2" xfId="0" applyFont="1" applyFill="1" applyBorder="1" applyAlignment="1">
      <alignment horizontal="center"/>
    </xf>
    <xf numFmtId="1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/>
    <xf numFmtId="0" fontId="1" fillId="0" borderId="0" xfId="0" applyFont="1" applyBorder="1" applyAlignment="1"/>
    <xf numFmtId="0" fontId="4" fillId="0" borderId="2" xfId="0" applyFont="1" applyBorder="1"/>
    <xf numFmtId="0" fontId="5" fillId="0" borderId="2" xfId="0" applyFont="1" applyFill="1" applyBorder="1"/>
    <xf numFmtId="0" fontId="2" fillId="0" borderId="0" xfId="0" applyFont="1" applyBorder="1" applyAlignment="1">
      <alignment horizontal="center"/>
    </xf>
    <xf numFmtId="0" fontId="5" fillId="0" borderId="0" xfId="0" applyFont="1" applyFill="1" applyBorder="1"/>
    <xf numFmtId="0" fontId="7" fillId="0" borderId="0" xfId="0" applyFont="1" applyFill="1" applyBorder="1" applyProtection="1">
      <protection locked="0"/>
    </xf>
    <xf numFmtId="164" fontId="8" fillId="0" borderId="0" xfId="1" applyFont="1" applyFill="1" applyBorder="1" applyAlignment="1">
      <alignment horizontal="center"/>
    </xf>
    <xf numFmtId="167" fontId="7" fillId="0" borderId="0" xfId="1" applyNumberFormat="1" applyFont="1" applyFill="1" applyBorder="1" applyAlignment="1">
      <alignment horizontal="center"/>
    </xf>
    <xf numFmtId="164" fontId="9" fillId="0" borderId="0" xfId="1" applyFont="1" applyFill="1" applyBorder="1" applyAlignment="1">
      <alignment horizontal="center"/>
    </xf>
    <xf numFmtId="4" fontId="9" fillId="0" borderId="0" xfId="1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0" applyBorder="1"/>
    <xf numFmtId="0" fontId="5" fillId="3" borderId="2" xfId="0" applyFont="1" applyFill="1" applyBorder="1" applyAlignment="1">
      <alignment horizontal="center"/>
    </xf>
    <xf numFmtId="168" fontId="0" fillId="0" borderId="2" xfId="1" applyNumberFormat="1" applyFont="1" applyBorder="1"/>
    <xf numFmtId="0" fontId="4" fillId="0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5" fillId="0" borderId="2" xfId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3" fillId="0" borderId="0" xfId="0" applyNumberFormat="1" applyFont="1" applyAlignment="1">
      <alignment horizontal="left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" fontId="5" fillId="0" borderId="0" xfId="0" applyNumberFormat="1" applyFont="1" applyAlignment="1">
      <alignment horizontal="left" wrapText="1"/>
    </xf>
    <xf numFmtId="0" fontId="5" fillId="0" borderId="0" xfId="0" applyNumberFormat="1" applyFont="1" applyAlignment="1">
      <alignment horizontal="left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2" fillId="0" borderId="0" xfId="0" applyFont="1"/>
    <xf numFmtId="164" fontId="0" fillId="0" borderId="0" xfId="0" applyNumberFormat="1"/>
    <xf numFmtId="43" fontId="0" fillId="0" borderId="0" xfId="0" applyNumberFormat="1"/>
    <xf numFmtId="0" fontId="7" fillId="0" borderId="0" xfId="0" applyFont="1"/>
    <xf numFmtId="0" fontId="7" fillId="0" borderId="0" xfId="0" applyFont="1" applyAlignment="1">
      <alignment horizontal="center"/>
    </xf>
    <xf numFmtId="0" fontId="16" fillId="0" borderId="0" xfId="0" applyFont="1" applyFill="1" applyBorder="1"/>
    <xf numFmtId="0" fontId="5" fillId="0" borderId="1" xfId="0" applyFont="1" applyBorder="1"/>
    <xf numFmtId="0" fontId="5" fillId="0" borderId="0" xfId="0" applyFont="1" applyBorder="1" applyAlignment="1"/>
    <xf numFmtId="0" fontId="3" fillId="0" borderId="0" xfId="0" applyFont="1" applyBorder="1" applyAlignment="1"/>
    <xf numFmtId="164" fontId="1" fillId="0" borderId="0" xfId="0" applyNumberFormat="1" applyFont="1" applyFill="1" applyBorder="1"/>
    <xf numFmtId="0" fontId="1" fillId="0" borderId="0" xfId="0" applyFont="1" applyFill="1"/>
    <xf numFmtId="4" fontId="1" fillId="0" borderId="0" xfId="0" applyNumberFormat="1" applyFont="1" applyFill="1" applyBorder="1"/>
    <xf numFmtId="0" fontId="18" fillId="0" borderId="0" xfId="0" applyFont="1" applyAlignment="1">
      <alignment horizontal="right"/>
    </xf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2" xfId="0" applyFont="1" applyFill="1" applyBorder="1"/>
    <xf numFmtId="4" fontId="21" fillId="0" borderId="2" xfId="1" applyNumberFormat="1" applyFont="1" applyBorder="1" applyAlignment="1">
      <alignment horizontal="center"/>
    </xf>
    <xf numFmtId="4" fontId="19" fillId="4" borderId="2" xfId="1" applyNumberFormat="1" applyFont="1" applyFill="1" applyBorder="1" applyAlignment="1">
      <alignment horizontal="center"/>
    </xf>
    <xf numFmtId="1" fontId="21" fillId="4" borderId="2" xfId="1" applyNumberFormat="1" applyFont="1" applyFill="1" applyBorder="1" applyAlignment="1">
      <alignment horizontal="center"/>
    </xf>
    <xf numFmtId="4" fontId="19" fillId="4" borderId="7" xfId="1" applyNumberFormat="1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1" fillId="0" borderId="5" xfId="0" applyFont="1" applyFill="1" applyBorder="1"/>
    <xf numFmtId="4" fontId="21" fillId="0" borderId="5" xfId="1" applyNumberFormat="1" applyFont="1" applyFill="1" applyBorder="1" applyAlignment="1" applyProtection="1">
      <alignment horizontal="center"/>
    </xf>
    <xf numFmtId="0" fontId="21" fillId="0" borderId="7" xfId="0" applyFont="1" applyFill="1" applyBorder="1" applyAlignment="1" applyProtection="1">
      <alignment horizontal="center"/>
      <protection locked="0"/>
    </xf>
    <xf numFmtId="0" fontId="21" fillId="0" borderId="2" xfId="0" applyFont="1" applyFill="1" applyBorder="1" applyAlignment="1">
      <alignment horizontal="left"/>
    </xf>
    <xf numFmtId="4" fontId="21" fillId="0" borderId="2" xfId="1" applyNumberFormat="1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/>
    </xf>
    <xf numFmtId="1" fontId="21" fillId="0" borderId="2" xfId="0" applyNumberFormat="1" applyFont="1" applyBorder="1" applyAlignment="1">
      <alignment horizontal="center"/>
    </xf>
    <xf numFmtId="1" fontId="21" fillId="0" borderId="7" xfId="1" applyNumberFormat="1" applyFont="1" applyFill="1" applyBorder="1" applyAlignment="1">
      <alignment horizontal="center"/>
    </xf>
    <xf numFmtId="4" fontId="19" fillId="0" borderId="2" xfId="1" applyNumberFormat="1" applyFont="1" applyFill="1" applyBorder="1" applyAlignment="1">
      <alignment horizontal="center"/>
    </xf>
    <xf numFmtId="1" fontId="21" fillId="0" borderId="2" xfId="1" applyNumberFormat="1" applyFont="1" applyFill="1" applyBorder="1" applyAlignment="1">
      <alignment horizontal="center"/>
    </xf>
    <xf numFmtId="4" fontId="19" fillId="0" borderId="7" xfId="1" applyNumberFormat="1" applyFont="1" applyFill="1" applyBorder="1" applyAlignment="1">
      <alignment horizontal="center"/>
    </xf>
    <xf numFmtId="3" fontId="21" fillId="0" borderId="2" xfId="1" applyNumberFormat="1" applyFont="1" applyFill="1" applyBorder="1" applyAlignment="1" applyProtection="1">
      <alignment horizontal="center"/>
    </xf>
    <xf numFmtId="0" fontId="21" fillId="0" borderId="6" xfId="0" applyFont="1" applyFill="1" applyBorder="1" applyAlignment="1">
      <alignment horizontal="center"/>
    </xf>
    <xf numFmtId="0" fontId="21" fillId="0" borderId="6" xfId="0" applyFont="1" applyFill="1" applyBorder="1"/>
    <xf numFmtId="4" fontId="21" fillId="0" borderId="6" xfId="1" applyNumberFormat="1" applyFont="1" applyFill="1" applyBorder="1" applyAlignment="1" applyProtection="1">
      <alignment horizontal="center"/>
    </xf>
    <xf numFmtId="0" fontId="21" fillId="0" borderId="8" xfId="0" applyFont="1" applyFill="1" applyBorder="1" applyAlignment="1">
      <alignment horizontal="center"/>
    </xf>
    <xf numFmtId="0" fontId="21" fillId="0" borderId="8" xfId="0" applyFont="1" applyFill="1" applyBorder="1"/>
    <xf numFmtId="4" fontId="21" fillId="0" borderId="8" xfId="1" applyNumberFormat="1" applyFont="1" applyFill="1" applyBorder="1" applyAlignment="1" applyProtection="1">
      <alignment horizontal="center"/>
    </xf>
    <xf numFmtId="4" fontId="21" fillId="0" borderId="2" xfId="1" applyNumberFormat="1" applyFont="1" applyFill="1" applyBorder="1" applyAlignment="1" applyProtection="1">
      <alignment horizontal="center"/>
    </xf>
    <xf numFmtId="0" fontId="21" fillId="0" borderId="2" xfId="0" applyFont="1" applyFill="1" applyBorder="1" applyAlignment="1" applyProtection="1">
      <alignment horizontal="center"/>
      <protection locked="0"/>
    </xf>
    <xf numFmtId="0" fontId="21" fillId="0" borderId="9" xfId="0" applyFont="1" applyFill="1" applyBorder="1" applyAlignment="1">
      <alignment horizontal="center"/>
    </xf>
    <xf numFmtId="0" fontId="21" fillId="0" borderId="0" xfId="0" applyFont="1" applyBorder="1"/>
    <xf numFmtId="0" fontId="21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Fill="1" applyBorder="1"/>
    <xf numFmtId="4" fontId="21" fillId="0" borderId="0" xfId="0" applyNumberFormat="1" applyFont="1"/>
    <xf numFmtId="0" fontId="21" fillId="0" borderId="1" xfId="0" applyFont="1" applyBorder="1"/>
    <xf numFmtId="0" fontId="23" fillId="0" borderId="0" xfId="0" applyFont="1" applyBorder="1"/>
    <xf numFmtId="0" fontId="27" fillId="0" borderId="0" xfId="0" applyFont="1" applyBorder="1" applyAlignment="1"/>
    <xf numFmtId="0" fontId="21" fillId="0" borderId="2" xfId="0" applyFont="1" applyFill="1" applyBorder="1" applyAlignment="1"/>
    <xf numFmtId="169" fontId="21" fillId="0" borderId="10" xfId="0" applyNumberFormat="1" applyFont="1" applyBorder="1" applyAlignment="1">
      <alignment horizontal="center"/>
    </xf>
    <xf numFmtId="169" fontId="21" fillId="0" borderId="2" xfId="0" applyNumberFormat="1" applyFont="1" applyBorder="1" applyAlignment="1">
      <alignment horizontal="center"/>
    </xf>
    <xf numFmtId="169" fontId="21" fillId="0" borderId="2" xfId="0" applyNumberFormat="1" applyFont="1" applyFill="1" applyBorder="1" applyAlignment="1">
      <alignment horizontal="center"/>
    </xf>
    <xf numFmtId="169" fontId="21" fillId="0" borderId="11" xfId="0" applyNumberFormat="1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1" fillId="0" borderId="13" xfId="0" applyFont="1" applyFill="1" applyBorder="1" applyAlignment="1" applyProtection="1">
      <alignment horizontal="center"/>
      <protection locked="0"/>
    </xf>
    <xf numFmtId="1" fontId="21" fillId="4" borderId="11" xfId="1" applyNumberFormat="1" applyFont="1" applyFill="1" applyBorder="1" applyAlignment="1">
      <alignment horizontal="center"/>
    </xf>
    <xf numFmtId="4" fontId="19" fillId="4" borderId="13" xfId="1" applyNumberFormat="1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21" fillId="0" borderId="15" xfId="0" applyFont="1" applyBorder="1"/>
    <xf numFmtId="0" fontId="21" fillId="0" borderId="15" xfId="0" applyFont="1" applyBorder="1" applyAlignment="1">
      <alignment horizontal="center"/>
    </xf>
    <xf numFmtId="0" fontId="23" fillId="0" borderId="15" xfId="0" applyFont="1" applyFill="1" applyBorder="1"/>
    <xf numFmtId="0" fontId="63" fillId="0" borderId="0" xfId="0" applyFont="1" applyBorder="1" applyAlignment="1">
      <alignment horizontal="center"/>
    </xf>
    <xf numFmtId="0" fontId="64" fillId="0" borderId="0" xfId="0" applyFont="1" applyBorder="1" applyAlignment="1">
      <alignment horizontal="center"/>
    </xf>
    <xf numFmtId="0" fontId="63" fillId="0" borderId="2" xfId="0" applyFont="1" applyBorder="1" applyAlignment="1">
      <alignment horizontal="center" vertical="center"/>
    </xf>
    <xf numFmtId="1" fontId="63" fillId="0" borderId="2" xfId="0" applyNumberFormat="1" applyFont="1" applyBorder="1" applyAlignment="1">
      <alignment horizontal="center" vertical="center" wrapText="1"/>
    </xf>
    <xf numFmtId="0" fontId="63" fillId="0" borderId="2" xfId="0" applyFont="1" applyFill="1" applyBorder="1" applyAlignment="1">
      <alignment horizontal="center" vertical="center"/>
    </xf>
    <xf numFmtId="0" fontId="63" fillId="2" borderId="2" xfId="0" applyFont="1" applyFill="1" applyBorder="1" applyAlignment="1">
      <alignment horizontal="center" vertical="center"/>
    </xf>
    <xf numFmtId="167" fontId="63" fillId="2" borderId="2" xfId="1" applyNumberFormat="1" applyFont="1" applyFill="1" applyBorder="1" applyAlignment="1">
      <alignment horizontal="center" vertical="center"/>
    </xf>
    <xf numFmtId="164" fontId="63" fillId="5" borderId="2" xfId="1" applyFont="1" applyFill="1" applyBorder="1" applyAlignment="1">
      <alignment horizontal="center" vertical="center"/>
    </xf>
    <xf numFmtId="1" fontId="63" fillId="0" borderId="2" xfId="0" applyNumberFormat="1" applyFont="1" applyBorder="1" applyAlignment="1">
      <alignment horizontal="center" vertical="center"/>
    </xf>
    <xf numFmtId="0" fontId="63" fillId="0" borderId="8" xfId="0" applyFont="1" applyBorder="1" applyAlignment="1">
      <alignment horizontal="center"/>
    </xf>
    <xf numFmtId="0" fontId="65" fillId="0" borderId="2" xfId="0" applyFont="1" applyFill="1" applyBorder="1" applyAlignment="1">
      <alignment horizontal="center"/>
    </xf>
    <xf numFmtId="0" fontId="65" fillId="0" borderId="2" xfId="0" applyFont="1" applyFill="1" applyBorder="1"/>
    <xf numFmtId="4" fontId="63" fillId="4" borderId="2" xfId="1" applyNumberFormat="1" applyFont="1" applyFill="1" applyBorder="1" applyAlignment="1">
      <alignment horizontal="center"/>
    </xf>
    <xf numFmtId="1" fontId="65" fillId="4" borderId="2" xfId="1" applyNumberFormat="1" applyFont="1" applyFill="1" applyBorder="1" applyAlignment="1">
      <alignment horizontal="center"/>
    </xf>
    <xf numFmtId="0" fontId="65" fillId="0" borderId="5" xfId="0" applyFont="1" applyFill="1" applyBorder="1" applyAlignment="1">
      <alignment horizontal="center"/>
    </xf>
    <xf numFmtId="0" fontId="65" fillId="0" borderId="5" xfId="0" applyFont="1" applyFill="1" applyBorder="1"/>
    <xf numFmtId="4" fontId="65" fillId="0" borderId="5" xfId="1" applyNumberFormat="1" applyFont="1" applyFill="1" applyBorder="1" applyAlignment="1" applyProtection="1">
      <alignment horizontal="center"/>
    </xf>
    <xf numFmtId="0" fontId="65" fillId="0" borderId="7" xfId="0" applyFont="1" applyFill="1" applyBorder="1" applyAlignment="1" applyProtection="1">
      <alignment horizontal="center"/>
      <protection locked="0"/>
    </xf>
    <xf numFmtId="169" fontId="65" fillId="0" borderId="2" xfId="0" applyNumberFormat="1" applyFont="1" applyFill="1" applyBorder="1" applyAlignment="1">
      <alignment horizontal="center"/>
    </xf>
    <xf numFmtId="0" fontId="63" fillId="0" borderId="5" xfId="0" applyFont="1" applyFill="1" applyBorder="1" applyAlignment="1">
      <alignment horizontal="center"/>
    </xf>
    <xf numFmtId="0" fontId="65" fillId="0" borderId="2" xfId="0" applyFont="1" applyFill="1" applyBorder="1" applyAlignment="1">
      <alignment horizontal="left"/>
    </xf>
    <xf numFmtId="4" fontId="65" fillId="0" borderId="2" xfId="1" applyNumberFormat="1" applyFont="1" applyFill="1" applyBorder="1" applyAlignment="1">
      <alignment horizontal="center"/>
    </xf>
    <xf numFmtId="0" fontId="65" fillId="0" borderId="7" xfId="0" applyFont="1" applyFill="1" applyBorder="1" applyAlignment="1">
      <alignment horizontal="center"/>
    </xf>
    <xf numFmtId="4" fontId="63" fillId="0" borderId="7" xfId="1" applyNumberFormat="1" applyFont="1" applyFill="1" applyBorder="1" applyAlignment="1">
      <alignment horizontal="center"/>
    </xf>
    <xf numFmtId="4" fontId="63" fillId="0" borderId="2" xfId="1" applyNumberFormat="1" applyFont="1" applyFill="1" applyBorder="1" applyAlignment="1">
      <alignment horizontal="center"/>
    </xf>
    <xf numFmtId="169" fontId="65" fillId="0" borderId="9" xfId="0" applyNumberFormat="1" applyFont="1" applyBorder="1" applyAlignment="1">
      <alignment horizontal="center"/>
    </xf>
    <xf numFmtId="1" fontId="65" fillId="0" borderId="2" xfId="1" applyNumberFormat="1" applyFont="1" applyFill="1" applyBorder="1" applyAlignment="1">
      <alignment horizontal="center"/>
    </xf>
    <xf numFmtId="0" fontId="65" fillId="0" borderId="6" xfId="0" applyFont="1" applyFill="1" applyBorder="1" applyAlignment="1">
      <alignment horizontal="center"/>
    </xf>
    <xf numFmtId="0" fontId="65" fillId="0" borderId="6" xfId="0" applyFont="1" applyFill="1" applyBorder="1"/>
    <xf numFmtId="4" fontId="65" fillId="0" borderId="6" xfId="1" applyNumberFormat="1" applyFont="1" applyFill="1" applyBorder="1" applyAlignment="1" applyProtection="1">
      <alignment horizontal="center"/>
    </xf>
    <xf numFmtId="0" fontId="65" fillId="0" borderId="8" xfId="0" applyFont="1" applyFill="1" applyBorder="1" applyAlignment="1">
      <alignment horizontal="center"/>
    </xf>
    <xf numFmtId="4" fontId="65" fillId="0" borderId="8" xfId="1" applyNumberFormat="1" applyFont="1" applyFill="1" applyBorder="1" applyAlignment="1" applyProtection="1">
      <alignment horizontal="center"/>
    </xf>
    <xf numFmtId="4" fontId="65" fillId="0" borderId="2" xfId="1" applyNumberFormat="1" applyFont="1" applyFill="1" applyBorder="1" applyAlignment="1" applyProtection="1">
      <alignment horizontal="center"/>
    </xf>
    <xf numFmtId="0" fontId="65" fillId="0" borderId="2" xfId="0" applyFont="1" applyFill="1" applyBorder="1" applyAlignment="1" applyProtection="1">
      <alignment horizontal="center"/>
      <protection locked="0"/>
    </xf>
    <xf numFmtId="0" fontId="65" fillId="0" borderId="9" xfId="0" applyFont="1" applyFill="1" applyBorder="1" applyAlignment="1">
      <alignment horizontal="center"/>
    </xf>
    <xf numFmtId="0" fontId="65" fillId="0" borderId="13" xfId="0" applyFont="1" applyFill="1" applyBorder="1" applyAlignment="1" applyProtection="1">
      <alignment horizontal="center"/>
      <protection locked="0"/>
    </xf>
    <xf numFmtId="0" fontId="65" fillId="0" borderId="0" xfId="0" applyFont="1" applyBorder="1"/>
    <xf numFmtId="0" fontId="65" fillId="0" borderId="0" xfId="0" applyFont="1"/>
    <xf numFmtId="0" fontId="66" fillId="0" borderId="0" xfId="0" applyFont="1" applyBorder="1" applyAlignment="1"/>
    <xf numFmtId="1" fontId="19" fillId="0" borderId="2" xfId="0" applyNumberFormat="1" applyFont="1" applyBorder="1" applyAlignment="1">
      <alignment horizontal="center" wrapText="1"/>
    </xf>
    <xf numFmtId="0" fontId="19" fillId="2" borderId="2" xfId="0" applyFont="1" applyFill="1" applyBorder="1" applyAlignment="1">
      <alignment horizontal="center"/>
    </xf>
    <xf numFmtId="167" fontId="19" fillId="2" borderId="2" xfId="1" applyNumberFormat="1" applyFont="1" applyFill="1" applyBorder="1" applyAlignment="1">
      <alignment horizontal="center" vertical="justify"/>
    </xf>
    <xf numFmtId="0" fontId="19" fillId="0" borderId="2" xfId="0" applyFont="1" applyBorder="1"/>
    <xf numFmtId="1" fontId="19" fillId="0" borderId="2" xfId="0" applyNumberFormat="1" applyFont="1" applyBorder="1"/>
    <xf numFmtId="1" fontId="19" fillId="0" borderId="2" xfId="0" applyNumberFormat="1" applyFont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2" xfId="0" applyFont="1" applyBorder="1" applyAlignment="1">
      <alignment horizontal="left"/>
    </xf>
    <xf numFmtId="4" fontId="21" fillId="0" borderId="14" xfId="0" applyNumberFormat="1" applyFont="1" applyBorder="1" applyAlignment="1">
      <alignment horizontal="center"/>
    </xf>
    <xf numFmtId="3" fontId="21" fillId="0" borderId="2" xfId="1" applyNumberFormat="1" applyFont="1" applyFill="1" applyBorder="1" applyAlignment="1">
      <alignment horizontal="center"/>
    </xf>
    <xf numFmtId="3" fontId="21" fillId="3" borderId="2" xfId="1" applyNumberFormat="1" applyFont="1" applyFill="1" applyBorder="1" applyAlignment="1">
      <alignment horizontal="center"/>
    </xf>
    <xf numFmtId="4" fontId="19" fillId="3" borderId="2" xfId="1" applyNumberFormat="1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21" fillId="3" borderId="2" xfId="0" applyFont="1" applyFill="1" applyBorder="1"/>
    <xf numFmtId="0" fontId="21" fillId="0" borderId="2" xfId="0" applyFont="1" applyBorder="1"/>
    <xf numFmtId="3" fontId="21" fillId="0" borderId="2" xfId="0" applyNumberFormat="1" applyFont="1" applyFill="1" applyBorder="1" applyAlignment="1" applyProtection="1">
      <alignment horizontal="center"/>
      <protection locked="0"/>
    </xf>
    <xf numFmtId="3" fontId="21" fillId="4" borderId="2" xfId="1" applyNumberFormat="1" applyFont="1" applyFill="1" applyBorder="1" applyAlignment="1">
      <alignment horizontal="center"/>
    </xf>
    <xf numFmtId="4" fontId="21" fillId="3" borderId="2" xfId="1" applyNumberFormat="1" applyFont="1" applyFill="1" applyBorder="1" applyAlignment="1" applyProtection="1">
      <alignment horizontal="center"/>
    </xf>
    <xf numFmtId="4" fontId="21" fillId="3" borderId="2" xfId="1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 applyProtection="1">
      <alignment horizontal="center"/>
      <protection locked="0"/>
    </xf>
    <xf numFmtId="0" fontId="21" fillId="0" borderId="7" xfId="0" applyFont="1" applyBorder="1"/>
    <xf numFmtId="43" fontId="21" fillId="0" borderId="0" xfId="0" applyNumberFormat="1" applyFont="1"/>
    <xf numFmtId="169" fontId="21" fillId="0" borderId="8" xfId="0" applyNumberFormat="1" applyFont="1" applyBorder="1" applyAlignment="1">
      <alignment horizontal="center"/>
    </xf>
    <xf numFmtId="169" fontId="21" fillId="0" borderId="5" xfId="0" applyNumberFormat="1" applyFont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1" fillId="0" borderId="0" xfId="0" applyFont="1" applyFill="1" applyBorder="1"/>
    <xf numFmtId="169" fontId="21" fillId="0" borderId="6" xfId="0" applyNumberFormat="1" applyFont="1" applyBorder="1" applyAlignment="1">
      <alignment horizontal="center"/>
    </xf>
    <xf numFmtId="0" fontId="21" fillId="0" borderId="11" xfId="0" applyFont="1" applyBorder="1"/>
    <xf numFmtId="3" fontId="21" fillId="0" borderId="13" xfId="0" applyNumberFormat="1" applyFont="1" applyFill="1" applyBorder="1" applyAlignment="1" applyProtection="1">
      <alignment horizontal="center"/>
      <protection locked="0"/>
    </xf>
    <xf numFmtId="4" fontId="19" fillId="0" borderId="11" xfId="1" applyNumberFormat="1" applyFont="1" applyFill="1" applyBorder="1" applyAlignment="1">
      <alignment horizontal="center"/>
    </xf>
    <xf numFmtId="4" fontId="19" fillId="0" borderId="13" xfId="1" applyNumberFormat="1" applyFont="1" applyFill="1" applyBorder="1" applyAlignment="1">
      <alignment horizontal="center"/>
    </xf>
    <xf numFmtId="3" fontId="21" fillId="0" borderId="11" xfId="1" applyNumberFormat="1" applyFont="1" applyFill="1" applyBorder="1" applyAlignment="1">
      <alignment horizontal="center"/>
    </xf>
    <xf numFmtId="4" fontId="19" fillId="3" borderId="11" xfId="1" applyNumberFormat="1" applyFont="1" applyFill="1" applyBorder="1" applyAlignment="1">
      <alignment horizontal="center"/>
    </xf>
    <xf numFmtId="0" fontId="21" fillId="0" borderId="14" xfId="0" applyFont="1" applyBorder="1"/>
    <xf numFmtId="0" fontId="21" fillId="0" borderId="15" xfId="0" applyFont="1" applyFill="1" applyBorder="1"/>
    <xf numFmtId="4" fontId="25" fillId="5" borderId="15" xfId="0" applyNumberFormat="1" applyFont="1" applyFill="1" applyBorder="1" applyAlignment="1">
      <alignment horizontal="center"/>
    </xf>
    <xf numFmtId="1" fontId="21" fillId="0" borderId="0" xfId="0" applyNumberFormat="1" applyFont="1" applyBorder="1" applyAlignment="1">
      <alignment horizontal="center"/>
    </xf>
    <xf numFmtId="1" fontId="21" fillId="0" borderId="2" xfId="1" applyNumberFormat="1" applyFont="1" applyFill="1" applyBorder="1" applyAlignment="1" applyProtection="1">
      <alignment horizontal="center"/>
    </xf>
    <xf numFmtId="1" fontId="21" fillId="0" borderId="5" xfId="1" applyNumberFormat="1" applyFont="1" applyFill="1" applyBorder="1" applyAlignment="1" applyProtection="1">
      <alignment horizontal="center"/>
    </xf>
    <xf numFmtId="1" fontId="21" fillId="0" borderId="8" xfId="1" applyNumberFormat="1" applyFont="1" applyFill="1" applyBorder="1" applyAlignment="1" applyProtection="1">
      <alignment horizontal="center"/>
    </xf>
    <xf numFmtId="1" fontId="21" fillId="0" borderId="6" xfId="1" applyNumberFormat="1" applyFont="1" applyFill="1" applyBorder="1" applyAlignment="1" applyProtection="1">
      <alignment horizontal="center"/>
    </xf>
    <xf numFmtId="0" fontId="21" fillId="0" borderId="1" xfId="0" applyFont="1" applyBorder="1" applyAlignment="1">
      <alignment horizontal="center"/>
    </xf>
    <xf numFmtId="0" fontId="23" fillId="0" borderId="1" xfId="0" applyFont="1" applyFill="1" applyBorder="1"/>
    <xf numFmtId="4" fontId="25" fillId="5" borderId="0" xfId="0" applyNumberFormat="1" applyFont="1" applyFill="1" applyBorder="1" applyAlignment="1">
      <alignment horizontal="center"/>
    </xf>
    <xf numFmtId="0" fontId="19" fillId="0" borderId="7" xfId="0" applyFont="1" applyBorder="1" applyAlignment="1">
      <alignment horizontal="center"/>
    </xf>
    <xf numFmtId="1" fontId="21" fillId="0" borderId="2" xfId="0" applyNumberFormat="1" applyFont="1" applyFill="1" applyBorder="1" applyAlignment="1" applyProtection="1">
      <alignment horizontal="center"/>
      <protection locked="0"/>
    </xf>
    <xf numFmtId="0" fontId="19" fillId="0" borderId="2" xfId="0" applyFont="1" applyFill="1" applyBorder="1" applyAlignment="1" applyProtection="1">
      <alignment horizontal="center"/>
      <protection locked="0"/>
    </xf>
    <xf numFmtId="0" fontId="21" fillId="0" borderId="14" xfId="0" applyFont="1" applyBorder="1" applyAlignment="1">
      <alignment horizontal="center"/>
    </xf>
    <xf numFmtId="4" fontId="24" fillId="5" borderId="15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7" fillId="0" borderId="2" xfId="0" applyFont="1" applyBorder="1" applyAlignment="1">
      <alignment horizontal="center"/>
    </xf>
    <xf numFmtId="1" fontId="27" fillId="0" borderId="2" xfId="0" applyNumberFormat="1" applyFont="1" applyBorder="1" applyAlignment="1">
      <alignment horizontal="center" wrapText="1"/>
    </xf>
    <xf numFmtId="0" fontId="26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3" fontId="21" fillId="0" borderId="7" xfId="1" applyNumberFormat="1" applyFont="1" applyFill="1" applyBorder="1" applyAlignment="1">
      <alignment horizontal="center"/>
    </xf>
    <xf numFmtId="0" fontId="21" fillId="0" borderId="8" xfId="0" applyFont="1" applyFill="1" applyBorder="1" applyAlignment="1">
      <alignment horizontal="left"/>
    </xf>
    <xf numFmtId="0" fontId="21" fillId="0" borderId="5" xfId="0" applyFont="1" applyFill="1" applyBorder="1" applyAlignment="1">
      <alignment horizontal="left"/>
    </xf>
    <xf numFmtId="1" fontId="21" fillId="0" borderId="2" xfId="0" applyNumberFormat="1" applyFont="1" applyFill="1" applyBorder="1" applyAlignment="1">
      <alignment horizontal="center"/>
    </xf>
    <xf numFmtId="0" fontId="21" fillId="0" borderId="16" xfId="0" applyFont="1" applyFill="1" applyBorder="1"/>
    <xf numFmtId="3" fontId="21" fillId="4" borderId="7" xfId="1" applyNumberFormat="1" applyFont="1" applyFill="1" applyBorder="1" applyAlignment="1">
      <alignment horizontal="center"/>
    </xf>
    <xf numFmtId="14" fontId="21" fillId="0" borderId="0" xfId="0" applyNumberFormat="1" applyFont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70" fontId="21" fillId="0" borderId="2" xfId="0" applyNumberFormat="1" applyFont="1" applyBorder="1" applyAlignment="1">
      <alignment horizontal="center"/>
    </xf>
    <xf numFmtId="0" fontId="21" fillId="0" borderId="16" xfId="0" applyFont="1" applyFill="1" applyBorder="1" applyAlignment="1">
      <alignment horizontal="center"/>
    </xf>
    <xf numFmtId="1" fontId="20" fillId="0" borderId="5" xfId="0" applyNumberFormat="1" applyFont="1" applyFill="1" applyBorder="1" applyAlignment="1">
      <alignment horizontal="center"/>
    </xf>
    <xf numFmtId="1" fontId="21" fillId="0" borderId="8" xfId="0" applyNumberFormat="1" applyFont="1" applyFill="1" applyBorder="1" applyAlignment="1">
      <alignment horizontal="center"/>
    </xf>
    <xf numFmtId="1" fontId="21" fillId="0" borderId="5" xfId="0" applyNumberFormat="1" applyFont="1" applyFill="1" applyBorder="1" applyAlignment="1">
      <alignment horizontal="center"/>
    </xf>
    <xf numFmtId="1" fontId="21" fillId="5" borderId="5" xfId="0" applyNumberFormat="1" applyFont="1" applyFill="1" applyBorder="1" applyAlignment="1">
      <alignment horizontal="center"/>
    </xf>
    <xf numFmtId="1" fontId="21" fillId="0" borderId="16" xfId="0" applyNumberFormat="1" applyFont="1" applyFill="1" applyBorder="1" applyAlignment="1">
      <alignment horizontal="center"/>
    </xf>
    <xf numFmtId="1" fontId="20" fillId="0" borderId="2" xfId="0" applyNumberFormat="1" applyFont="1" applyBorder="1" applyAlignment="1">
      <alignment horizontal="center"/>
    </xf>
    <xf numFmtId="170" fontId="21" fillId="0" borderId="11" xfId="0" applyNumberFormat="1" applyFont="1" applyBorder="1" applyAlignment="1">
      <alignment horizontal="center"/>
    </xf>
    <xf numFmtId="1" fontId="21" fillId="0" borderId="11" xfId="0" applyNumberFormat="1" applyFont="1" applyFill="1" applyBorder="1" applyAlignment="1">
      <alignment horizontal="center"/>
    </xf>
    <xf numFmtId="1" fontId="21" fillId="0" borderId="17" xfId="0" applyNumberFormat="1" applyFont="1" applyBorder="1" applyAlignment="1">
      <alignment horizontal="center"/>
    </xf>
    <xf numFmtId="1" fontId="21" fillId="0" borderId="11" xfId="0" applyNumberFormat="1" applyFont="1" applyBorder="1" applyAlignment="1">
      <alignment horizontal="center"/>
    </xf>
    <xf numFmtId="0" fontId="21" fillId="0" borderId="11" xfId="0" applyFont="1" applyFill="1" applyBorder="1" applyAlignment="1">
      <alignment horizontal="left"/>
    </xf>
    <xf numFmtId="0" fontId="21" fillId="0" borderId="11" xfId="0" applyFont="1" applyFill="1" applyBorder="1" applyAlignment="1">
      <alignment horizontal="center"/>
    </xf>
    <xf numFmtId="4" fontId="21" fillId="0" borderId="11" xfId="1" applyNumberFormat="1" applyFont="1" applyFill="1" applyBorder="1" applyAlignment="1">
      <alignment horizontal="center"/>
    </xf>
    <xf numFmtId="0" fontId="21" fillId="0" borderId="11" xfId="0" applyFont="1" applyFill="1" applyBorder="1" applyAlignment="1" applyProtection="1">
      <alignment horizontal="center"/>
      <protection locked="0"/>
    </xf>
    <xf numFmtId="3" fontId="21" fillId="0" borderId="13" xfId="1" applyNumberFormat="1" applyFont="1" applyFill="1" applyBorder="1" applyAlignment="1">
      <alignment horizontal="center"/>
    </xf>
    <xf numFmtId="14" fontId="21" fillId="0" borderId="15" xfId="0" applyNumberFormat="1" applyFont="1" applyBorder="1" applyAlignment="1">
      <alignment horizontal="center"/>
    </xf>
    <xf numFmtId="0" fontId="21" fillId="0" borderId="15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1" fillId="0" borderId="18" xfId="0" applyFont="1" applyFill="1" applyBorder="1" applyAlignment="1">
      <alignment horizontal="center"/>
    </xf>
    <xf numFmtId="0" fontId="21" fillId="0" borderId="11" xfId="0" applyFont="1" applyFill="1" applyBorder="1"/>
    <xf numFmtId="0" fontId="24" fillId="5" borderId="15" xfId="0" applyFont="1" applyFill="1" applyBorder="1" applyAlignment="1">
      <alignment horizontal="center"/>
    </xf>
    <xf numFmtId="0" fontId="24" fillId="5" borderId="15" xfId="0" applyFont="1" applyFill="1" applyBorder="1"/>
    <xf numFmtId="4" fontId="24" fillId="5" borderId="10" xfId="0" applyNumberFormat="1" applyFont="1" applyFill="1" applyBorder="1" applyAlignment="1">
      <alignment horizontal="center"/>
    </xf>
    <xf numFmtId="4" fontId="21" fillId="0" borderId="11" xfId="1" applyNumberFormat="1" applyFont="1" applyFill="1" applyBorder="1" applyAlignment="1" applyProtection="1">
      <alignment horizontal="center"/>
    </xf>
    <xf numFmtId="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1" fontId="20" fillId="0" borderId="2" xfId="0" applyNumberFormat="1" applyFont="1" applyFill="1" applyBorder="1" applyAlignment="1">
      <alignment horizontal="center"/>
    </xf>
    <xf numFmtId="1" fontId="27" fillId="0" borderId="2" xfId="0" applyNumberFormat="1" applyFont="1" applyBorder="1" applyAlignment="1">
      <alignment horizontal="center"/>
    </xf>
    <xf numFmtId="4" fontId="21" fillId="0" borderId="2" xfId="0" applyNumberFormat="1" applyFont="1" applyBorder="1" applyAlignment="1">
      <alignment horizontal="center"/>
    </xf>
    <xf numFmtId="1" fontId="21" fillId="5" borderId="2" xfId="0" applyNumberFormat="1" applyFont="1" applyFill="1" applyBorder="1" applyAlignment="1">
      <alignment horizontal="center"/>
    </xf>
    <xf numFmtId="4" fontId="25" fillId="5" borderId="0" xfId="0" applyNumberFormat="1" applyFont="1" applyFill="1" applyAlignment="1">
      <alignment horizontal="center"/>
    </xf>
    <xf numFmtId="0" fontId="25" fillId="5" borderId="0" xfId="0" applyFont="1" applyFill="1"/>
    <xf numFmtId="169" fontId="21" fillId="0" borderId="2" xfId="0" applyNumberFormat="1" applyFont="1" applyBorder="1"/>
    <xf numFmtId="4" fontId="1" fillId="0" borderId="0" xfId="0" applyNumberFormat="1" applyFont="1" applyBorder="1"/>
    <xf numFmtId="9" fontId="21" fillId="0" borderId="2" xfId="3" applyFont="1" applyFill="1" applyBorder="1" applyAlignment="1" applyProtection="1">
      <alignment horizontal="center"/>
    </xf>
    <xf numFmtId="0" fontId="23" fillId="0" borderId="2" xfId="0" applyFont="1" applyFill="1" applyBorder="1"/>
    <xf numFmtId="9" fontId="21" fillId="0" borderId="0" xfId="3" applyFont="1" applyFill="1" applyBorder="1" applyAlignment="1" applyProtection="1">
      <alignment horizontal="center"/>
    </xf>
    <xf numFmtId="0" fontId="21" fillId="0" borderId="7" xfId="0" applyFont="1" applyBorder="1" applyAlignment="1">
      <alignment horizontal="left"/>
    </xf>
    <xf numFmtId="1" fontId="21" fillId="0" borderId="5" xfId="0" applyNumberFormat="1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4" fontId="21" fillId="0" borderId="16" xfId="1" applyNumberFormat="1" applyFont="1" applyFill="1" applyBorder="1" applyAlignment="1" applyProtection="1">
      <alignment horizontal="center"/>
    </xf>
    <xf numFmtId="169" fontId="21" fillId="0" borderId="7" xfId="0" applyNumberFormat="1" applyFont="1" applyBorder="1" applyAlignment="1">
      <alignment horizontal="center"/>
    </xf>
    <xf numFmtId="169" fontId="21" fillId="0" borderId="5" xfId="0" applyNumberFormat="1" applyFont="1" applyFill="1" applyBorder="1" applyAlignment="1">
      <alignment horizontal="center"/>
    </xf>
    <xf numFmtId="0" fontId="19" fillId="0" borderId="0" xfId="0" applyFont="1" applyFill="1"/>
    <xf numFmtId="0" fontId="19" fillId="0" borderId="13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1" fontId="21" fillId="0" borderId="9" xfId="0" applyNumberFormat="1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164" fontId="19" fillId="3" borderId="2" xfId="1" applyFont="1" applyFill="1" applyBorder="1" applyAlignment="1">
      <alignment horizontal="center"/>
    </xf>
    <xf numFmtId="164" fontId="19" fillId="4" borderId="2" xfId="1" applyFont="1" applyFill="1" applyBorder="1" applyAlignment="1">
      <alignment horizontal="center"/>
    </xf>
    <xf numFmtId="0" fontId="21" fillId="0" borderId="13" xfId="0" applyFont="1" applyFill="1" applyBorder="1"/>
    <xf numFmtId="169" fontId="21" fillId="0" borderId="0" xfId="0" applyNumberFormat="1" applyFont="1" applyBorder="1" applyAlignment="1">
      <alignment horizontal="center"/>
    </xf>
    <xf numFmtId="4" fontId="19" fillId="4" borderId="11" xfId="1" applyNumberFormat="1" applyFont="1" applyFill="1" applyBorder="1" applyAlignment="1">
      <alignment horizontal="center"/>
    </xf>
    <xf numFmtId="164" fontId="19" fillId="4" borderId="11" xfId="1" applyFont="1" applyFill="1" applyBorder="1" applyAlignment="1">
      <alignment horizontal="center"/>
    </xf>
    <xf numFmtId="4" fontId="25" fillId="5" borderId="2" xfId="0" applyNumberFormat="1" applyFont="1" applyFill="1" applyBorder="1" applyAlignment="1">
      <alignment horizontal="center"/>
    </xf>
    <xf numFmtId="164" fontId="21" fillId="0" borderId="2" xfId="1" applyFont="1" applyFill="1" applyBorder="1" applyAlignment="1" applyProtection="1">
      <alignment horizontal="center"/>
    </xf>
    <xf numFmtId="0" fontId="19" fillId="0" borderId="8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168" fontId="21" fillId="0" borderId="2" xfId="1" applyNumberFormat="1" applyFont="1" applyBorder="1"/>
    <xf numFmtId="164" fontId="21" fillId="0" borderId="5" xfId="1" applyFont="1" applyFill="1" applyBorder="1" applyAlignment="1" applyProtection="1"/>
    <xf numFmtId="1" fontId="21" fillId="0" borderId="19" xfId="0" applyNumberFormat="1" applyFont="1" applyFill="1" applyBorder="1" applyAlignment="1">
      <alignment horizontal="center"/>
    </xf>
    <xf numFmtId="0" fontId="21" fillId="0" borderId="6" xfId="0" applyFont="1" applyFill="1" applyBorder="1" applyAlignment="1">
      <alignment horizontal="left"/>
    </xf>
    <xf numFmtId="164" fontId="21" fillId="0" borderId="5" xfId="1" applyFont="1" applyFill="1" applyBorder="1" applyAlignment="1" applyProtection="1">
      <alignment horizontal="center"/>
    </xf>
    <xf numFmtId="0" fontId="21" fillId="0" borderId="17" xfId="0" applyFont="1" applyFill="1" applyBorder="1" applyAlignment="1">
      <alignment horizontal="center"/>
    </xf>
    <xf numFmtId="164" fontId="21" fillId="0" borderId="2" xfId="1" applyFont="1" applyFill="1" applyBorder="1" applyAlignment="1" applyProtection="1"/>
    <xf numFmtId="0" fontId="19" fillId="0" borderId="7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left"/>
    </xf>
    <xf numFmtId="164" fontId="19" fillId="5" borderId="2" xfId="0" applyNumberFormat="1" applyFont="1" applyFill="1" applyBorder="1"/>
    <xf numFmtId="164" fontId="19" fillId="0" borderId="2" xfId="1" applyFont="1" applyFill="1" applyBorder="1" applyAlignment="1"/>
    <xf numFmtId="164" fontId="19" fillId="0" borderId="7" xfId="1" applyFont="1" applyFill="1" applyBorder="1" applyAlignment="1"/>
    <xf numFmtId="0" fontId="23" fillId="0" borderId="0" xfId="0" applyFont="1" applyFill="1" applyBorder="1" applyAlignment="1">
      <alignment horizontal="center"/>
    </xf>
    <xf numFmtId="4" fontId="21" fillId="0" borderId="0" xfId="0" applyNumberFormat="1" applyFont="1" applyBorder="1" applyAlignment="1">
      <alignment horizontal="center"/>
    </xf>
    <xf numFmtId="1" fontId="21" fillId="0" borderId="7" xfId="0" applyNumberFormat="1" applyFont="1" applyBorder="1" applyAlignment="1">
      <alignment horizontal="center"/>
    </xf>
    <xf numFmtId="164" fontId="19" fillId="0" borderId="0" xfId="0" applyNumberFormat="1" applyFont="1" applyFill="1" applyBorder="1"/>
    <xf numFmtId="4" fontId="19" fillId="0" borderId="0" xfId="0" applyNumberFormat="1" applyFont="1" applyFill="1" applyBorder="1"/>
    <xf numFmtId="1" fontId="21" fillId="5" borderId="7" xfId="0" applyNumberFormat="1" applyFont="1" applyFill="1" applyBorder="1" applyAlignment="1">
      <alignment horizontal="center"/>
    </xf>
    <xf numFmtId="0" fontId="21" fillId="0" borderId="5" xfId="0" applyFont="1" applyBorder="1"/>
    <xf numFmtId="4" fontId="21" fillId="0" borderId="5" xfId="0" applyNumberFormat="1" applyFont="1" applyFill="1" applyBorder="1" applyAlignment="1">
      <alignment horizontal="center"/>
    </xf>
    <xf numFmtId="0" fontId="67" fillId="3" borderId="0" xfId="0" applyFont="1" applyFill="1" applyBorder="1" applyAlignment="1">
      <alignment horizontal="center"/>
    </xf>
    <xf numFmtId="0" fontId="21" fillId="0" borderId="7" xfId="0" applyFont="1" applyFill="1" applyBorder="1"/>
    <xf numFmtId="4" fontId="21" fillId="0" borderId="7" xfId="1" applyNumberFormat="1" applyFont="1" applyFill="1" applyBorder="1" applyAlignment="1">
      <alignment horizontal="center"/>
    </xf>
    <xf numFmtId="0" fontId="28" fillId="0" borderId="2" xfId="0" applyFont="1" applyBorder="1" applyAlignment="1">
      <alignment horizontal="center"/>
    </xf>
    <xf numFmtId="169" fontId="21" fillId="0" borderId="7" xfId="0" applyNumberFormat="1" applyFont="1" applyFill="1" applyBorder="1" applyAlignment="1">
      <alignment horizontal="center"/>
    </xf>
    <xf numFmtId="0" fontId="20" fillId="0" borderId="7" xfId="0" applyFont="1" applyBorder="1" applyAlignment="1">
      <alignment horizontal="center"/>
    </xf>
    <xf numFmtId="9" fontId="21" fillId="3" borderId="2" xfId="3" applyFont="1" applyFill="1" applyBorder="1" applyAlignment="1" applyProtection="1">
      <alignment horizontal="center"/>
    </xf>
    <xf numFmtId="164" fontId="21" fillId="0" borderId="0" xfId="0" applyNumberFormat="1" applyFont="1"/>
    <xf numFmtId="0" fontId="21" fillId="0" borderId="0" xfId="0" applyFont="1" applyBorder="1" applyAlignment="1"/>
    <xf numFmtId="0" fontId="25" fillId="5" borderId="0" xfId="0" applyFont="1" applyFill="1" applyAlignment="1">
      <alignment horizontal="center"/>
    </xf>
    <xf numFmtId="169" fontId="21" fillId="0" borderId="2" xfId="0" applyNumberFormat="1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4" fontId="19" fillId="0" borderId="2" xfId="1" applyNumberFormat="1" applyFont="1" applyFill="1" applyBorder="1" applyAlignment="1">
      <alignment horizontal="center" vertical="center"/>
    </xf>
    <xf numFmtId="1" fontId="21" fillId="0" borderId="2" xfId="1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 applyProtection="1">
      <alignment horizontal="center"/>
      <protection locked="0"/>
    </xf>
    <xf numFmtId="0" fontId="20" fillId="0" borderId="8" xfId="0" applyFont="1" applyFill="1" applyBorder="1" applyAlignment="1">
      <alignment horizontal="center"/>
    </xf>
    <xf numFmtId="0" fontId="23" fillId="0" borderId="2" xfId="0" applyFont="1" applyBorder="1"/>
    <xf numFmtId="164" fontId="21" fillId="0" borderId="0" xfId="1" applyFont="1" applyFill="1" applyBorder="1" applyAlignment="1" applyProtection="1"/>
    <xf numFmtId="0" fontId="21" fillId="0" borderId="0" xfId="0" applyFont="1" applyFill="1" applyBorder="1" applyProtection="1">
      <protection locked="0"/>
    </xf>
    <xf numFmtId="164" fontId="22" fillId="0" borderId="0" xfId="1" applyFont="1" applyFill="1" applyBorder="1" applyAlignment="1">
      <alignment horizontal="center"/>
    </xf>
    <xf numFmtId="167" fontId="21" fillId="0" borderId="0" xfId="1" applyNumberFormat="1" applyFont="1" applyFill="1" applyBorder="1" applyAlignment="1">
      <alignment horizontal="center"/>
    </xf>
    <xf numFmtId="164" fontId="19" fillId="0" borderId="0" xfId="1" applyFont="1" applyFill="1" applyBorder="1" applyAlignment="1">
      <alignment horizontal="center"/>
    </xf>
    <xf numFmtId="4" fontId="19" fillId="0" borderId="0" xfId="1" applyNumberFormat="1" applyFont="1" applyFill="1" applyBorder="1" applyAlignment="1">
      <alignment horizontal="center"/>
    </xf>
    <xf numFmtId="1" fontId="21" fillId="0" borderId="0" xfId="0" applyNumberFormat="1" applyFont="1"/>
    <xf numFmtId="4" fontId="21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1" fillId="3" borderId="2" xfId="0" applyFont="1" applyFill="1" applyBorder="1" applyAlignment="1" applyProtection="1">
      <alignment horizontal="center"/>
      <protection locked="0"/>
    </xf>
    <xf numFmtId="0" fontId="21" fillId="0" borderId="0" xfId="0" applyFont="1" applyFill="1"/>
    <xf numFmtId="0" fontId="21" fillId="0" borderId="2" xfId="0" applyFont="1" applyFill="1" applyBorder="1" applyAlignment="1">
      <alignment horizontal="right"/>
    </xf>
    <xf numFmtId="14" fontId="21" fillId="0" borderId="0" xfId="0" applyNumberFormat="1" applyFont="1" applyFill="1" applyBorder="1" applyAlignment="1">
      <alignment horizontal="center"/>
    </xf>
    <xf numFmtId="1" fontId="21" fillId="0" borderId="0" xfId="0" applyNumberFormat="1" applyFont="1" applyFill="1" applyBorder="1" applyAlignment="1">
      <alignment horizontal="center"/>
    </xf>
    <xf numFmtId="1" fontId="21" fillId="0" borderId="2" xfId="0" applyNumberFormat="1" applyFont="1" applyBorder="1"/>
    <xf numFmtId="0" fontId="19" fillId="0" borderId="0" xfId="0" applyFont="1" applyFill="1" applyBorder="1" applyAlignment="1">
      <alignment horizontal="center"/>
    </xf>
    <xf numFmtId="1" fontId="21" fillId="0" borderId="0" xfId="0" applyNumberFormat="1" applyFont="1" applyFill="1" applyBorder="1"/>
    <xf numFmtId="167" fontId="19" fillId="0" borderId="0" xfId="1" applyNumberFormat="1" applyFont="1" applyFill="1" applyBorder="1" applyAlignment="1">
      <alignment horizontal="center"/>
    </xf>
    <xf numFmtId="4" fontId="21" fillId="0" borderId="7" xfId="1" applyNumberFormat="1" applyFont="1" applyFill="1" applyBorder="1" applyAlignment="1" applyProtection="1">
      <alignment horizontal="center"/>
    </xf>
    <xf numFmtId="14" fontId="21" fillId="0" borderId="0" xfId="0" applyNumberFormat="1" applyFont="1" applyBorder="1"/>
    <xf numFmtId="1" fontId="21" fillId="0" borderId="0" xfId="0" applyNumberFormat="1" applyFont="1" applyBorder="1"/>
    <xf numFmtId="1" fontId="21" fillId="0" borderId="7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Fill="1" applyBorder="1"/>
    <xf numFmtId="4" fontId="0" fillId="0" borderId="0" xfId="0" applyNumberFormat="1" applyBorder="1"/>
    <xf numFmtId="1" fontId="30" fillId="0" borderId="0" xfId="0" applyNumberFormat="1" applyFont="1"/>
    <xf numFmtId="1" fontId="5" fillId="0" borderId="0" xfId="0" applyNumberFormat="1" applyFont="1" applyBorder="1" applyAlignment="1">
      <alignment horizontal="left"/>
    </xf>
    <xf numFmtId="0" fontId="21" fillId="3" borderId="0" xfId="0" applyFont="1" applyFill="1" applyBorder="1" applyAlignment="1">
      <alignment horizontal="center"/>
    </xf>
    <xf numFmtId="0" fontId="21" fillId="3" borderId="0" xfId="0" applyFont="1" applyFill="1" applyBorder="1"/>
    <xf numFmtId="1" fontId="20" fillId="4" borderId="2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1" fontId="26" fillId="0" borderId="2" xfId="0" applyNumberFormat="1" applyFont="1" applyBorder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31" fillId="0" borderId="0" xfId="0" applyFont="1" applyBorder="1"/>
    <xf numFmtId="0" fontId="31" fillId="0" borderId="0" xfId="0" applyFont="1" applyBorder="1" applyAlignment="1">
      <alignment horizontal="center"/>
    </xf>
    <xf numFmtId="4" fontId="19" fillId="6" borderId="2" xfId="1" applyNumberFormat="1" applyFont="1" applyFill="1" applyBorder="1" applyAlignment="1">
      <alignment horizontal="center"/>
    </xf>
    <xf numFmtId="1" fontId="21" fillId="6" borderId="2" xfId="1" applyNumberFormat="1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center"/>
    </xf>
    <xf numFmtId="0" fontId="34" fillId="0" borderId="0" xfId="0" applyFont="1" applyFill="1" applyBorder="1"/>
    <xf numFmtId="0" fontId="33" fillId="0" borderId="0" xfId="0" applyFont="1" applyFill="1" applyBorder="1"/>
    <xf numFmtId="0" fontId="35" fillId="0" borderId="0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1" fontId="35" fillId="0" borderId="2" xfId="0" applyNumberFormat="1" applyFont="1" applyBorder="1" applyAlignment="1">
      <alignment horizontal="center"/>
    </xf>
    <xf numFmtId="0" fontId="35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29" fillId="0" borderId="2" xfId="0" applyFont="1" applyFill="1" applyBorder="1"/>
    <xf numFmtId="4" fontId="29" fillId="0" borderId="2" xfId="1" applyNumberFormat="1" applyFont="1" applyFill="1" applyBorder="1" applyAlignment="1" applyProtection="1">
      <alignment horizontal="center"/>
    </xf>
    <xf numFmtId="0" fontId="29" fillId="0" borderId="2" xfId="0" applyFont="1" applyFill="1" applyBorder="1" applyAlignment="1" applyProtection="1">
      <alignment horizontal="center"/>
      <protection locked="0"/>
    </xf>
    <xf numFmtId="4" fontId="35" fillId="0" borderId="2" xfId="1" applyNumberFormat="1" applyFont="1" applyFill="1" applyBorder="1" applyAlignment="1">
      <alignment horizontal="center"/>
    </xf>
    <xf numFmtId="3" fontId="29" fillId="0" borderId="2" xfId="1" applyNumberFormat="1" applyFont="1" applyFill="1" applyBorder="1" applyAlignment="1">
      <alignment horizontal="center"/>
    </xf>
    <xf numFmtId="0" fontId="29" fillId="0" borderId="2" xfId="0" applyFont="1" applyBorder="1"/>
    <xf numFmtId="167" fontId="19" fillId="7" borderId="2" xfId="1" applyNumberFormat="1" applyFont="1" applyFill="1" applyBorder="1" applyAlignment="1">
      <alignment horizontal="center" vertical="justify"/>
    </xf>
    <xf numFmtId="167" fontId="63" fillId="7" borderId="2" xfId="1" applyNumberFormat="1" applyFont="1" applyFill="1" applyBorder="1" applyAlignment="1">
      <alignment horizontal="center" vertical="center"/>
    </xf>
    <xf numFmtId="0" fontId="37" fillId="0" borderId="0" xfId="0" applyFont="1"/>
    <xf numFmtId="0" fontId="28" fillId="0" borderId="5" xfId="0" applyFont="1" applyFill="1" applyBorder="1" applyAlignment="1">
      <alignment horizontal="center"/>
    </xf>
    <xf numFmtId="0" fontId="28" fillId="0" borderId="7" xfId="0" applyFont="1" applyFill="1" applyBorder="1" applyAlignment="1" applyProtection="1">
      <alignment horizontal="center"/>
      <protection locked="0"/>
    </xf>
    <xf numFmtId="4" fontId="20" fillId="0" borderId="7" xfId="1" applyNumberFormat="1" applyFont="1" applyFill="1" applyBorder="1" applyAlignment="1">
      <alignment horizontal="center"/>
    </xf>
    <xf numFmtId="169" fontId="28" fillId="0" borderId="2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left"/>
    </xf>
    <xf numFmtId="169" fontId="28" fillId="0" borderId="2" xfId="0" applyNumberFormat="1" applyFont="1" applyBorder="1" applyAlignment="1">
      <alignment horizontal="center"/>
    </xf>
    <xf numFmtId="0" fontId="28" fillId="0" borderId="2" xfId="0" applyFont="1" applyFill="1" applyBorder="1"/>
    <xf numFmtId="4" fontId="28" fillId="0" borderId="2" xfId="1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4" fontId="26" fillId="0" borderId="2" xfId="0" applyNumberFormat="1" applyFont="1" applyBorder="1" applyAlignment="1">
      <alignment horizontal="center"/>
    </xf>
    <xf numFmtId="4" fontId="27" fillId="0" borderId="2" xfId="1" applyNumberFormat="1" applyFont="1" applyFill="1" applyBorder="1" applyAlignment="1">
      <alignment horizontal="center"/>
    </xf>
    <xf numFmtId="169" fontId="26" fillId="0" borderId="2" xfId="0" applyNumberFormat="1" applyFont="1" applyBorder="1" applyAlignment="1">
      <alignment horizontal="center"/>
    </xf>
    <xf numFmtId="0" fontId="26" fillId="0" borderId="2" xfId="0" applyFont="1" applyFill="1" applyBorder="1"/>
    <xf numFmtId="4" fontId="26" fillId="0" borderId="2" xfId="1" applyNumberFormat="1" applyFont="1" applyFill="1" applyBorder="1" applyAlignment="1" applyProtection="1">
      <alignment horizontal="center"/>
    </xf>
    <xf numFmtId="0" fontId="26" fillId="0" borderId="2" xfId="0" applyFont="1" applyFill="1" applyBorder="1" applyAlignment="1" applyProtection="1">
      <alignment horizontal="center"/>
      <protection locked="0"/>
    </xf>
    <xf numFmtId="4" fontId="27" fillId="4" borderId="2" xfId="1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6" fillId="0" borderId="15" xfId="0" applyFont="1" applyBorder="1"/>
    <xf numFmtId="0" fontId="26" fillId="0" borderId="15" xfId="0" applyFont="1" applyFill="1" applyBorder="1" applyAlignment="1">
      <alignment horizontal="center"/>
    </xf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0" fontId="26" fillId="0" borderId="2" xfId="0" applyFont="1" applyBorder="1" applyAlignment="1">
      <alignment horizontal="left"/>
    </xf>
    <xf numFmtId="3" fontId="26" fillId="0" borderId="2" xfId="1" applyNumberFormat="1" applyFont="1" applyFill="1" applyBorder="1" applyAlignment="1">
      <alignment horizontal="center"/>
    </xf>
    <xf numFmtId="9" fontId="26" fillId="0" borderId="2" xfId="3" applyFont="1" applyFill="1" applyBorder="1" applyAlignment="1" applyProtection="1">
      <alignment horizontal="center"/>
    </xf>
    <xf numFmtId="4" fontId="26" fillId="0" borderId="2" xfId="1" applyNumberFormat="1" applyFont="1" applyBorder="1" applyAlignment="1">
      <alignment horizontal="center"/>
    </xf>
    <xf numFmtId="3" fontId="26" fillId="4" borderId="2" xfId="1" applyNumberFormat="1" applyFont="1" applyFill="1" applyBorder="1" applyAlignment="1">
      <alignment horizontal="center"/>
    </xf>
    <xf numFmtId="0" fontId="40" fillId="0" borderId="2" xfId="0" applyFont="1" applyFill="1" applyBorder="1"/>
    <xf numFmtId="0" fontId="27" fillId="0" borderId="14" xfId="0" applyFont="1" applyBorder="1" applyAlignment="1">
      <alignment horizontal="center"/>
    </xf>
    <xf numFmtId="14" fontId="26" fillId="0" borderId="15" xfId="0" applyNumberFormat="1" applyFont="1" applyBorder="1" applyAlignment="1">
      <alignment horizontal="center"/>
    </xf>
    <xf numFmtId="9" fontId="26" fillId="0" borderId="15" xfId="3" applyFont="1" applyFill="1" applyBorder="1" applyAlignment="1" applyProtection="1">
      <alignment horizontal="center"/>
    </xf>
    <xf numFmtId="0" fontId="26" fillId="0" borderId="15" xfId="0" applyFont="1" applyBorder="1" applyAlignment="1">
      <alignment horizontal="center"/>
    </xf>
    <xf numFmtId="0" fontId="26" fillId="0" borderId="15" xfId="0" applyFont="1" applyBorder="1" applyAlignment="1">
      <alignment horizontal="left"/>
    </xf>
    <xf numFmtId="0" fontId="40" fillId="0" borderId="15" xfId="0" applyFont="1" applyFill="1" applyBorder="1"/>
    <xf numFmtId="4" fontId="39" fillId="5" borderId="15" xfId="1" applyNumberFormat="1" applyFont="1" applyFill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9" fontId="3" fillId="0" borderId="0" xfId="3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1" fillId="0" borderId="0" xfId="0" applyFont="1" applyFill="1" applyBorder="1"/>
    <xf numFmtId="0" fontId="3" fillId="0" borderId="0" xfId="0" applyFont="1" applyBorder="1"/>
    <xf numFmtId="0" fontId="3" fillId="0" borderId="0" xfId="0" applyFont="1" applyFill="1" applyBorder="1"/>
    <xf numFmtId="164" fontId="3" fillId="0" borderId="0" xfId="1" applyFont="1" applyBorder="1" applyAlignment="1">
      <alignment horizontal="left"/>
    </xf>
    <xf numFmtId="0" fontId="42" fillId="0" borderId="0" xfId="0" applyFont="1" applyFill="1" applyBorder="1" applyProtection="1">
      <protection locked="0"/>
    </xf>
    <xf numFmtId="164" fontId="43" fillId="0" borderId="0" xfId="1" applyFont="1" applyFill="1" applyBorder="1" applyAlignment="1">
      <alignment horizontal="center"/>
    </xf>
    <xf numFmtId="167" fontId="42" fillId="0" borderId="0" xfId="1" applyNumberFormat="1" applyFont="1" applyFill="1" applyBorder="1" applyAlignment="1">
      <alignment horizontal="center"/>
    </xf>
    <xf numFmtId="164" fontId="44" fillId="0" borderId="0" xfId="1" applyFont="1" applyFill="1" applyBorder="1" applyAlignment="1">
      <alignment horizontal="center"/>
    </xf>
    <xf numFmtId="4" fontId="44" fillId="0" borderId="0" xfId="1" applyNumberFormat="1" applyFont="1" applyFill="1" applyBorder="1" applyAlignment="1">
      <alignment horizontal="center"/>
    </xf>
    <xf numFmtId="0" fontId="26" fillId="0" borderId="0" xfId="0" applyFont="1"/>
    <xf numFmtId="0" fontId="40" fillId="0" borderId="0" xfId="0" applyFont="1" applyFill="1" applyBorder="1"/>
    <xf numFmtId="1" fontId="29" fillId="0" borderId="2" xfId="1" applyNumberFormat="1" applyFont="1" applyFill="1" applyBorder="1" applyAlignment="1" applyProtection="1">
      <alignment horizontal="center"/>
    </xf>
    <xf numFmtId="1" fontId="29" fillId="0" borderId="2" xfId="0" applyNumberFormat="1" applyFont="1" applyFill="1" applyBorder="1" applyAlignment="1">
      <alignment horizontal="center"/>
    </xf>
    <xf numFmtId="1" fontId="29" fillId="0" borderId="5" xfId="0" applyNumberFormat="1" applyFont="1" applyFill="1" applyBorder="1" applyAlignment="1">
      <alignment horizontal="center"/>
    </xf>
    <xf numFmtId="4" fontId="29" fillId="0" borderId="5" xfId="1" applyNumberFormat="1" applyFont="1" applyFill="1" applyBorder="1" applyAlignment="1" applyProtection="1">
      <alignment horizontal="center"/>
    </xf>
    <xf numFmtId="0" fontId="29" fillId="0" borderId="7" xfId="0" applyFont="1" applyFill="1" applyBorder="1" applyAlignment="1" applyProtection="1">
      <alignment horizontal="center"/>
      <protection locked="0"/>
    </xf>
    <xf numFmtId="4" fontId="35" fillId="0" borderId="7" xfId="1" applyNumberFormat="1" applyFont="1" applyFill="1" applyBorder="1" applyAlignment="1">
      <alignment horizontal="center"/>
    </xf>
    <xf numFmtId="169" fontId="29" fillId="0" borderId="2" xfId="0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left"/>
    </xf>
    <xf numFmtId="168" fontId="29" fillId="0" borderId="2" xfId="1" applyNumberFormat="1" applyFont="1" applyFill="1" applyBorder="1" applyAlignment="1">
      <alignment horizontal="center"/>
    </xf>
    <xf numFmtId="1" fontId="29" fillId="0" borderId="2" xfId="1" applyNumberFormat="1" applyFont="1" applyFill="1" applyBorder="1" applyAlignment="1">
      <alignment horizontal="center"/>
    </xf>
    <xf numFmtId="169" fontId="29" fillId="0" borderId="2" xfId="0" applyNumberFormat="1" applyFont="1" applyBorder="1" applyAlignment="1">
      <alignment horizontal="center"/>
    </xf>
    <xf numFmtId="169" fontId="29" fillId="0" borderId="2" xfId="1" applyNumberFormat="1" applyFont="1" applyFill="1" applyBorder="1" applyAlignment="1" applyProtection="1">
      <alignment horizontal="center"/>
    </xf>
    <xf numFmtId="4" fontId="35" fillId="4" borderId="2" xfId="1" applyNumberFormat="1" applyFont="1" applyFill="1" applyBorder="1" applyAlignment="1">
      <alignment horizontal="center"/>
    </xf>
    <xf numFmtId="1" fontId="29" fillId="4" borderId="2" xfId="1" applyNumberFormat="1" applyFont="1" applyFill="1" applyBorder="1" applyAlignment="1">
      <alignment horizontal="center"/>
    </xf>
    <xf numFmtId="1" fontId="35" fillId="0" borderId="2" xfId="0" applyNumberFormat="1" applyFont="1" applyFill="1" applyBorder="1" applyAlignment="1">
      <alignment horizontal="center"/>
    </xf>
    <xf numFmtId="1" fontId="29" fillId="0" borderId="2" xfId="0" applyNumberFormat="1" applyFont="1" applyFill="1" applyBorder="1"/>
    <xf numFmtId="4" fontId="29" fillId="0" borderId="2" xfId="1" applyNumberFormat="1" applyFont="1" applyFill="1" applyBorder="1" applyAlignment="1">
      <alignment horizontal="center"/>
    </xf>
    <xf numFmtId="0" fontId="29" fillId="0" borderId="15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3" fillId="0" borderId="0" xfId="0" applyFont="1" applyFill="1"/>
    <xf numFmtId="0" fontId="37" fillId="0" borderId="0" xfId="0" applyFont="1" applyAlignment="1">
      <alignment horizontal="center"/>
    </xf>
    <xf numFmtId="0" fontId="28" fillId="0" borderId="0" xfId="0" applyFont="1"/>
    <xf numFmtId="0" fontId="4" fillId="0" borderId="0" xfId="0" applyFont="1" applyBorder="1" applyAlignment="1"/>
    <xf numFmtId="0" fontId="37" fillId="0" borderId="0" xfId="0" applyFont="1" applyBorder="1"/>
    <xf numFmtId="166" fontId="28" fillId="0" borderId="2" xfId="0" applyNumberFormat="1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0" xfId="0" applyFont="1" applyAlignment="1">
      <alignment horizontal="center"/>
    </xf>
    <xf numFmtId="43" fontId="37" fillId="0" borderId="0" xfId="0" applyNumberFormat="1" applyFont="1"/>
    <xf numFmtId="0" fontId="45" fillId="0" borderId="0" xfId="0" applyFont="1" applyFill="1" applyBorder="1"/>
    <xf numFmtId="0" fontId="37" fillId="0" borderId="1" xfId="0" applyFont="1" applyBorder="1"/>
    <xf numFmtId="0" fontId="45" fillId="0" borderId="0" xfId="0" applyFont="1" applyBorder="1"/>
    <xf numFmtId="0" fontId="45" fillId="0" borderId="1" xfId="0" applyFont="1" applyBorder="1" applyAlignment="1"/>
    <xf numFmtId="0" fontId="37" fillId="0" borderId="1" xfId="0" applyFont="1" applyBorder="1" applyAlignment="1"/>
    <xf numFmtId="0" fontId="37" fillId="0" borderId="0" xfId="0" applyFont="1" applyBorder="1" applyAlignment="1"/>
    <xf numFmtId="4" fontId="63" fillId="3" borderId="7" xfId="1" applyNumberFormat="1" applyFont="1" applyFill="1" applyBorder="1" applyAlignment="1">
      <alignment horizontal="center"/>
    </xf>
    <xf numFmtId="4" fontId="21" fillId="0" borderId="0" xfId="0" applyNumberFormat="1" applyFont="1" applyBorder="1"/>
    <xf numFmtId="4" fontId="19" fillId="8" borderId="11" xfId="1" applyNumberFormat="1" applyFont="1" applyFill="1" applyBorder="1" applyAlignment="1">
      <alignment horizontal="center"/>
    </xf>
    <xf numFmtId="3" fontId="21" fillId="9" borderId="11" xfId="0" applyNumberFormat="1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35" fillId="5" borderId="0" xfId="0" applyFont="1" applyFill="1" applyBorder="1" applyAlignment="1">
      <alignment horizontal="center"/>
    </xf>
    <xf numFmtId="0" fontId="66" fillId="0" borderId="0" xfId="0" applyFont="1" applyBorder="1" applyAlignment="1">
      <alignment horizontal="center"/>
    </xf>
    <xf numFmtId="0" fontId="27" fillId="5" borderId="0" xfId="0" applyFont="1" applyFill="1" applyBorder="1" applyAlignment="1">
      <alignment horizontal="center"/>
    </xf>
    <xf numFmtId="1" fontId="21" fillId="0" borderId="5" xfId="0" applyNumberFormat="1" applyFont="1" applyFill="1" applyBorder="1"/>
    <xf numFmtId="0" fontId="63" fillId="5" borderId="0" xfId="0" applyFont="1" applyFill="1" applyBorder="1" applyAlignment="1"/>
    <xf numFmtId="0" fontId="26" fillId="0" borderId="0" xfId="0" applyFont="1" applyBorder="1"/>
    <xf numFmtId="0" fontId="26" fillId="0" borderId="20" xfId="0" applyFont="1" applyFill="1" applyBorder="1"/>
    <xf numFmtId="0" fontId="19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63" fillId="0" borderId="2" xfId="0" applyFont="1" applyFill="1" applyBorder="1" applyAlignment="1">
      <alignment horizontal="center"/>
    </xf>
    <xf numFmtId="0" fontId="65" fillId="0" borderId="11" xfId="0" applyFont="1" applyFill="1" applyBorder="1"/>
    <xf numFmtId="0" fontId="65" fillId="0" borderId="7" xfId="0" applyFont="1" applyFill="1" applyBorder="1"/>
    <xf numFmtId="1" fontId="21" fillId="0" borderId="21" xfId="0" applyNumberFormat="1" applyFont="1" applyFill="1" applyBorder="1" applyAlignment="1">
      <alignment horizontal="center"/>
    </xf>
    <xf numFmtId="169" fontId="21" fillId="0" borderId="11" xfId="0" applyNumberFormat="1" applyFont="1" applyFill="1" applyBorder="1" applyAlignment="1">
      <alignment horizontal="center"/>
    </xf>
    <xf numFmtId="1" fontId="29" fillId="0" borderId="9" xfId="0" applyNumberFormat="1" applyFont="1" applyFill="1" applyBorder="1" applyAlignment="1">
      <alignment horizontal="center"/>
    </xf>
    <xf numFmtId="3" fontId="21" fillId="0" borderId="11" xfId="0" applyNumberFormat="1" applyFont="1" applyFill="1" applyBorder="1" applyAlignment="1">
      <alignment horizontal="center"/>
    </xf>
    <xf numFmtId="1" fontId="26" fillId="0" borderId="2" xfId="0" applyNumberFormat="1" applyFont="1" applyFill="1" applyBorder="1" applyAlignment="1">
      <alignment horizontal="center"/>
    </xf>
    <xf numFmtId="4" fontId="21" fillId="0" borderId="0" xfId="1" applyNumberFormat="1" applyFont="1" applyFill="1" applyBorder="1" applyAlignment="1" applyProtection="1">
      <alignment horizontal="center"/>
    </xf>
    <xf numFmtId="4" fontId="21" fillId="0" borderId="7" xfId="0" applyNumberFormat="1" applyFont="1" applyFill="1" applyBorder="1" applyAlignment="1">
      <alignment horizontal="center"/>
    </xf>
    <xf numFmtId="0" fontId="21" fillId="0" borderId="5" xfId="0" applyFont="1" applyFill="1" applyBorder="1" applyAlignment="1">
      <alignment horizontal="right"/>
    </xf>
    <xf numFmtId="0" fontId="63" fillId="0" borderId="0" xfId="0" applyFont="1" applyFill="1" applyBorder="1" applyAlignment="1"/>
    <xf numFmtId="0" fontId="28" fillId="0" borderId="8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left"/>
    </xf>
    <xf numFmtId="0" fontId="29" fillId="0" borderId="5" xfId="0" applyFont="1" applyFill="1" applyBorder="1"/>
    <xf numFmtId="0" fontId="29" fillId="0" borderId="5" xfId="0" applyFont="1" applyFill="1" applyBorder="1" applyAlignment="1">
      <alignment horizontal="center"/>
    </xf>
    <xf numFmtId="1" fontId="21" fillId="0" borderId="7" xfId="0" applyNumberFormat="1" applyFont="1" applyFill="1" applyBorder="1" applyAlignment="1">
      <alignment horizontal="center"/>
    </xf>
    <xf numFmtId="168" fontId="21" fillId="0" borderId="2" xfId="1" applyNumberFormat="1" applyFont="1" applyFill="1" applyBorder="1"/>
    <xf numFmtId="1" fontId="21" fillId="0" borderId="2" xfId="0" applyNumberFormat="1" applyFont="1" applyFill="1" applyBorder="1" applyAlignment="1">
      <alignment horizontal="center" wrapText="1"/>
    </xf>
    <xf numFmtId="1" fontId="26" fillId="0" borderId="2" xfId="0" applyNumberFormat="1" applyFont="1" applyFill="1" applyBorder="1" applyAlignment="1">
      <alignment horizontal="center" vertical="center" wrapText="1"/>
    </xf>
    <xf numFmtId="1" fontId="26" fillId="0" borderId="2" xfId="0" applyNumberFormat="1" applyFont="1" applyFill="1" applyBorder="1" applyAlignment="1">
      <alignment horizontal="center" wrapText="1"/>
    </xf>
    <xf numFmtId="3" fontId="21" fillId="3" borderId="7" xfId="1" applyNumberFormat="1" applyFont="1" applyFill="1" applyBorder="1" applyAlignment="1">
      <alignment horizontal="center"/>
    </xf>
    <xf numFmtId="1" fontId="21" fillId="0" borderId="10" xfId="0" applyNumberFormat="1" applyFont="1" applyFill="1" applyBorder="1" applyAlignment="1">
      <alignment horizontal="center"/>
    </xf>
    <xf numFmtId="1" fontId="21" fillId="0" borderId="6" xfId="0" applyNumberFormat="1" applyFont="1" applyFill="1" applyBorder="1" applyAlignment="1">
      <alignment horizontal="center"/>
    </xf>
    <xf numFmtId="0" fontId="21" fillId="0" borderId="22" xfId="0" applyFont="1" applyFill="1" applyBorder="1" applyAlignment="1">
      <alignment horizontal="center"/>
    </xf>
    <xf numFmtId="14" fontId="21" fillId="0" borderId="2" xfId="0" applyNumberFormat="1" applyFont="1" applyFill="1" applyBorder="1" applyAlignment="1">
      <alignment horizontal="center"/>
    </xf>
    <xf numFmtId="14" fontId="21" fillId="0" borderId="2" xfId="0" applyNumberFormat="1" applyFont="1" applyFill="1" applyBorder="1" applyAlignment="1">
      <alignment horizontal="left"/>
    </xf>
    <xf numFmtId="1" fontId="65" fillId="0" borderId="7" xfId="1" applyNumberFormat="1" applyFont="1" applyFill="1" applyBorder="1" applyAlignment="1">
      <alignment horizontal="center"/>
    </xf>
    <xf numFmtId="164" fontId="5" fillId="0" borderId="2" xfId="1" applyFont="1" applyBorder="1"/>
    <xf numFmtId="0" fontId="29" fillId="0" borderId="2" xfId="0" applyFont="1" applyFill="1" applyBorder="1" applyAlignment="1"/>
    <xf numFmtId="164" fontId="29" fillId="0" borderId="2" xfId="1" applyFont="1" applyFill="1" applyBorder="1" applyAlignment="1">
      <alignment horizontal="center"/>
    </xf>
    <xf numFmtId="0" fontId="29" fillId="0" borderId="2" xfId="2" applyFont="1" applyFill="1" applyBorder="1" applyAlignment="1">
      <alignment horizontal="left"/>
    </xf>
    <xf numFmtId="168" fontId="68" fillId="0" borderId="2" xfId="1" applyNumberFormat="1" applyFont="1" applyFill="1" applyBorder="1"/>
    <xf numFmtId="1" fontId="65" fillId="0" borderId="2" xfId="0" applyNumberFormat="1" applyFont="1" applyFill="1" applyBorder="1" applyAlignment="1">
      <alignment horizontal="center"/>
    </xf>
    <xf numFmtId="4" fontId="21" fillId="0" borderId="17" xfId="1" applyNumberFormat="1" applyFont="1" applyFill="1" applyBorder="1" applyAlignment="1" applyProtection="1">
      <alignment horizontal="center"/>
    </xf>
    <xf numFmtId="4" fontId="21" fillId="0" borderId="14" xfId="1" applyNumberFormat="1" applyFont="1" applyFill="1" applyBorder="1" applyAlignment="1" applyProtection="1">
      <alignment horizontal="center"/>
    </xf>
    <xf numFmtId="4" fontId="21" fillId="0" borderId="15" xfId="1" applyNumberFormat="1" applyFont="1" applyFill="1" applyBorder="1" applyAlignment="1" applyProtection="1">
      <alignment horizontal="center"/>
    </xf>
    <xf numFmtId="0" fontId="20" fillId="0" borderId="7" xfId="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4" fontId="69" fillId="0" borderId="2" xfId="1" applyNumberFormat="1" applyFont="1" applyFill="1" applyBorder="1" applyAlignment="1">
      <alignment horizontal="center"/>
    </xf>
    <xf numFmtId="0" fontId="69" fillId="0" borderId="2" xfId="0" applyFont="1" applyFill="1" applyBorder="1" applyAlignment="1" applyProtection="1">
      <alignment horizontal="center"/>
      <protection locked="0"/>
    </xf>
    <xf numFmtId="0" fontId="21" fillId="6" borderId="2" xfId="0" applyFont="1" applyFill="1" applyBorder="1" applyAlignment="1">
      <alignment horizontal="center"/>
    </xf>
    <xf numFmtId="1" fontId="21" fillId="4" borderId="2" xfId="0" applyNumberFormat="1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28" fillId="0" borderId="8" xfId="0" applyFont="1" applyBorder="1"/>
    <xf numFmtId="0" fontId="21" fillId="0" borderId="23" xfId="0" applyFont="1" applyFill="1" applyBorder="1" applyAlignment="1">
      <alignment horizontal="center"/>
    </xf>
    <xf numFmtId="16" fontId="21" fillId="0" borderId="2" xfId="0" applyNumberFormat="1" applyFont="1" applyFill="1" applyBorder="1" applyAlignment="1">
      <alignment horizontal="center"/>
    </xf>
    <xf numFmtId="0" fontId="33" fillId="0" borderId="2" xfId="0" applyFont="1" applyBorder="1"/>
    <xf numFmtId="0" fontId="0" fillId="3" borderId="0" xfId="0" applyFill="1"/>
    <xf numFmtId="4" fontId="21" fillId="0" borderId="10" xfId="1" applyNumberFormat="1" applyFont="1" applyFill="1" applyBorder="1" applyAlignment="1" applyProtection="1">
      <alignment horizontal="center"/>
    </xf>
    <xf numFmtId="1" fontId="21" fillId="0" borderId="0" xfId="1" applyNumberFormat="1" applyFont="1" applyFill="1" applyBorder="1" applyAlignment="1">
      <alignment horizontal="center"/>
    </xf>
    <xf numFmtId="0" fontId="21" fillId="0" borderId="19" xfId="0" applyFont="1" applyFill="1" applyBorder="1" applyAlignment="1">
      <alignment horizontal="center"/>
    </xf>
    <xf numFmtId="0" fontId="33" fillId="0" borderId="0" xfId="0" applyFont="1" applyFill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65" fillId="0" borderId="10" xfId="0" applyFont="1" applyFill="1" applyBorder="1" applyAlignment="1">
      <alignment horizontal="center"/>
    </xf>
    <xf numFmtId="0" fontId="65" fillId="0" borderId="12" xfId="0" applyFont="1" applyFill="1" applyBorder="1" applyAlignment="1">
      <alignment horizontal="center"/>
    </xf>
    <xf numFmtId="0" fontId="29" fillId="0" borderId="10" xfId="0" applyFont="1" applyFill="1" applyBorder="1" applyAlignment="1">
      <alignment horizontal="center"/>
    </xf>
    <xf numFmtId="0" fontId="21" fillId="0" borderId="21" xfId="0" applyFont="1" applyFill="1" applyBorder="1" applyAlignment="1">
      <alignment horizontal="center"/>
    </xf>
    <xf numFmtId="1" fontId="21" fillId="0" borderId="9" xfId="0" applyNumberFormat="1" applyFont="1" applyFill="1" applyBorder="1" applyAlignment="1">
      <alignment horizontal="center" wrapText="1"/>
    </xf>
    <xf numFmtId="1" fontId="29" fillId="0" borderId="8" xfId="0" applyNumberFormat="1" applyFont="1" applyFill="1" applyBorder="1" applyAlignment="1">
      <alignment horizontal="center"/>
    </xf>
    <xf numFmtId="0" fontId="29" fillId="0" borderId="7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1" fontId="29" fillId="0" borderId="19" xfId="0" applyNumberFormat="1" applyFont="1" applyFill="1" applyBorder="1" applyAlignment="1">
      <alignment horizontal="center"/>
    </xf>
    <xf numFmtId="1" fontId="29" fillId="0" borderId="5" xfId="0" applyNumberFormat="1" applyFont="1" applyFill="1" applyBorder="1"/>
    <xf numFmtId="0" fontId="20" fillId="0" borderId="5" xfId="0" applyFont="1" applyFill="1" applyBorder="1" applyAlignment="1">
      <alignment horizontal="center"/>
    </xf>
    <xf numFmtId="0" fontId="63" fillId="0" borderId="7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1" fillId="0" borderId="7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1" fillId="0" borderId="8" xfId="0" applyFont="1" applyFill="1" applyBorder="1" applyAlignment="1">
      <alignment horizontal="right"/>
    </xf>
    <xf numFmtId="1" fontId="35" fillId="0" borderId="5" xfId="0" applyNumberFormat="1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1" fillId="0" borderId="10" xfId="0" applyFont="1" applyFill="1" applyBorder="1"/>
    <xf numFmtId="0" fontId="29" fillId="0" borderId="8" xfId="0" applyFont="1" applyFill="1" applyBorder="1"/>
    <xf numFmtId="0" fontId="29" fillId="0" borderId="7" xfId="0" applyFont="1" applyFill="1" applyBorder="1"/>
    <xf numFmtId="0" fontId="29" fillId="0" borderId="8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23" fillId="0" borderId="5" xfId="0" applyFont="1" applyFill="1" applyBorder="1" applyAlignment="1">
      <alignment horizontal="center"/>
    </xf>
    <xf numFmtId="0" fontId="28" fillId="0" borderId="7" xfId="0" applyFont="1" applyFill="1" applyBorder="1" applyAlignment="1">
      <alignment horizontal="center"/>
    </xf>
    <xf numFmtId="1" fontId="21" fillId="0" borderId="2" xfId="0" applyNumberFormat="1" applyFont="1" applyFill="1" applyBorder="1"/>
    <xf numFmtId="0" fontId="35" fillId="0" borderId="5" xfId="0" applyFont="1" applyFill="1" applyBorder="1" applyAlignment="1">
      <alignment horizontal="center"/>
    </xf>
    <xf numFmtId="0" fontId="65" fillId="0" borderId="14" xfId="0" applyFont="1" applyFill="1" applyBorder="1" applyAlignment="1">
      <alignment horizontal="center"/>
    </xf>
    <xf numFmtId="0" fontId="21" fillId="3" borderId="5" xfId="0" applyFont="1" applyFill="1" applyBorder="1"/>
    <xf numFmtId="0" fontId="65" fillId="10" borderId="2" xfId="0" applyFont="1" applyFill="1" applyBorder="1" applyAlignment="1">
      <alignment horizontal="center"/>
    </xf>
    <xf numFmtId="0" fontId="21" fillId="0" borderId="9" xfId="0" applyFont="1" applyFill="1" applyBorder="1"/>
    <xf numFmtId="4" fontId="21" fillId="0" borderId="8" xfId="1" applyNumberFormat="1" applyFont="1" applyFill="1" applyBorder="1" applyAlignment="1">
      <alignment horizontal="center"/>
    </xf>
    <xf numFmtId="4" fontId="21" fillId="0" borderId="10" xfId="1" applyNumberFormat="1" applyFont="1" applyFill="1" applyBorder="1" applyAlignment="1">
      <alignment horizontal="center"/>
    </xf>
    <xf numFmtId="4" fontId="21" fillId="0" borderId="5" xfId="1" applyNumberFormat="1" applyFont="1" applyFill="1" applyBorder="1" applyAlignment="1">
      <alignment horizontal="center"/>
    </xf>
    <xf numFmtId="168" fontId="21" fillId="0" borderId="5" xfId="1" applyNumberFormat="1" applyFont="1" applyFill="1" applyBorder="1"/>
    <xf numFmtId="4" fontId="21" fillId="0" borderId="16" xfId="0" applyNumberFormat="1" applyFont="1" applyFill="1" applyBorder="1" applyAlignment="1">
      <alignment horizontal="center"/>
    </xf>
    <xf numFmtId="4" fontId="65" fillId="0" borderId="7" xfId="1" applyNumberFormat="1" applyFont="1" applyFill="1" applyBorder="1" applyAlignment="1" applyProtection="1">
      <alignment horizontal="center"/>
    </xf>
    <xf numFmtId="168" fontId="21" fillId="0" borderId="7" xfId="1" applyNumberFormat="1" applyFont="1" applyBorder="1"/>
    <xf numFmtId="4" fontId="21" fillId="3" borderId="5" xfId="1" applyNumberFormat="1" applyFont="1" applyFill="1" applyBorder="1" applyAlignment="1">
      <alignment horizontal="center"/>
    </xf>
    <xf numFmtId="4" fontId="28" fillId="0" borderId="2" xfId="0" applyNumberFormat="1" applyFont="1" applyFill="1" applyBorder="1" applyAlignment="1">
      <alignment horizontal="center"/>
    </xf>
    <xf numFmtId="4" fontId="21" fillId="0" borderId="6" xfId="1" applyNumberFormat="1" applyFont="1" applyFill="1" applyBorder="1" applyAlignment="1">
      <alignment horizontal="center"/>
    </xf>
    <xf numFmtId="4" fontId="29" fillId="0" borderId="8" xfId="1" applyNumberFormat="1" applyFont="1" applyFill="1" applyBorder="1" applyAlignment="1" applyProtection="1">
      <alignment horizontal="center"/>
    </xf>
    <xf numFmtId="4" fontId="28" fillId="0" borderId="2" xfId="1" applyNumberFormat="1" applyFont="1" applyFill="1" applyBorder="1" applyAlignment="1" applyProtection="1">
      <alignment horizontal="center"/>
    </xf>
    <xf numFmtId="4" fontId="65" fillId="0" borderId="5" xfId="1" applyNumberFormat="1" applyFont="1" applyFill="1" applyBorder="1" applyAlignment="1">
      <alignment horizontal="center"/>
    </xf>
    <xf numFmtId="4" fontId="21" fillId="0" borderId="14" xfId="1" applyNumberFormat="1" applyFont="1" applyFill="1" applyBorder="1" applyAlignment="1">
      <alignment horizontal="center"/>
    </xf>
    <xf numFmtId="4" fontId="21" fillId="0" borderId="9" xfId="1" applyNumberFormat="1" applyFont="1" applyFill="1" applyBorder="1" applyAlignment="1" applyProtection="1">
      <alignment horizontal="center"/>
    </xf>
    <xf numFmtId="4" fontId="69" fillId="0" borderId="5" xfId="1" applyNumberFormat="1" applyFont="1" applyFill="1" applyBorder="1" applyAlignment="1">
      <alignment horizontal="center"/>
    </xf>
    <xf numFmtId="0" fontId="69" fillId="0" borderId="7" xfId="0" applyFont="1" applyFill="1" applyBorder="1" applyAlignment="1" applyProtection="1">
      <alignment horizontal="center"/>
      <protection locked="0"/>
    </xf>
    <xf numFmtId="0" fontId="28" fillId="0" borderId="2" xfId="0" applyFont="1" applyFill="1" applyBorder="1" applyAlignment="1" applyProtection="1">
      <alignment horizontal="center"/>
      <protection locked="0"/>
    </xf>
    <xf numFmtId="0" fontId="26" fillId="0" borderId="7" xfId="0" applyFont="1" applyFill="1" applyBorder="1" applyAlignment="1" applyProtection="1">
      <alignment horizontal="center"/>
      <protection locked="0"/>
    </xf>
    <xf numFmtId="0" fontId="21" fillId="0" borderId="15" xfId="0" applyFont="1" applyFill="1" applyBorder="1" applyAlignment="1" applyProtection="1">
      <alignment horizontal="center"/>
      <protection locked="0"/>
    </xf>
    <xf numFmtId="4" fontId="20" fillId="0" borderId="2" xfId="1" applyNumberFormat="1" applyFont="1" applyFill="1" applyBorder="1" applyAlignment="1">
      <alignment horizontal="center"/>
    </xf>
    <xf numFmtId="4" fontId="63" fillId="0" borderId="13" xfId="1" applyNumberFormat="1" applyFont="1" applyFill="1" applyBorder="1" applyAlignment="1">
      <alignment horizontal="center"/>
    </xf>
    <xf numFmtId="0" fontId="0" fillId="0" borderId="7" xfId="0" applyBorder="1"/>
    <xf numFmtId="4" fontId="35" fillId="0" borderId="13" xfId="1" applyNumberFormat="1" applyFont="1" applyFill="1" applyBorder="1" applyAlignment="1">
      <alignment horizontal="center"/>
    </xf>
    <xf numFmtId="1" fontId="29" fillId="0" borderId="7" xfId="1" applyNumberFormat="1" applyFont="1" applyFill="1" applyBorder="1" applyAlignment="1">
      <alignment horizontal="center"/>
    </xf>
    <xf numFmtId="3" fontId="21" fillId="0" borderId="0" xfId="1" applyNumberFormat="1" applyFont="1" applyFill="1" applyBorder="1" applyAlignment="1">
      <alignment horizontal="center"/>
    </xf>
    <xf numFmtId="1" fontId="21" fillId="0" borderId="7" xfId="1" applyNumberFormat="1" applyFont="1" applyFill="1" applyBorder="1" applyAlignment="1" applyProtection="1">
      <alignment horizontal="center"/>
    </xf>
    <xf numFmtId="3" fontId="19" fillId="0" borderId="2" xfId="1" applyNumberFormat="1" applyFont="1" applyFill="1" applyBorder="1" applyAlignment="1">
      <alignment horizontal="center"/>
    </xf>
    <xf numFmtId="1" fontId="29" fillId="0" borderId="13" xfId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" fontId="21" fillId="0" borderId="5" xfId="0" applyNumberFormat="1" applyFont="1" applyFill="1" applyBorder="1" applyAlignment="1">
      <alignment horizontal="center" wrapText="1"/>
    </xf>
    <xf numFmtId="1" fontId="29" fillId="0" borderId="6" xfId="0" applyNumberFormat="1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1" fontId="26" fillId="0" borderId="8" xfId="0" applyNumberFormat="1" applyFont="1" applyFill="1" applyBorder="1" applyAlignment="1">
      <alignment horizontal="center" wrapText="1"/>
    </xf>
    <xf numFmtId="1" fontId="26" fillId="0" borderId="11" xfId="0" applyNumberFormat="1" applyFont="1" applyFill="1" applyBorder="1" applyAlignment="1">
      <alignment horizontal="center"/>
    </xf>
    <xf numFmtId="0" fontId="20" fillId="0" borderId="17" xfId="0" applyFont="1" applyFill="1" applyBorder="1" applyAlignment="1">
      <alignment horizontal="center"/>
    </xf>
    <xf numFmtId="0" fontId="26" fillId="0" borderId="7" xfId="0" applyFont="1" applyFill="1" applyBorder="1"/>
    <xf numFmtId="1" fontId="20" fillId="0" borderId="17" xfId="0" applyNumberFormat="1" applyFont="1" applyFill="1" applyBorder="1" applyAlignment="1">
      <alignment horizontal="center"/>
    </xf>
    <xf numFmtId="1" fontId="35" fillId="0" borderId="8" xfId="0" applyNumberFormat="1" applyFont="1" applyFill="1" applyBorder="1" applyAlignment="1">
      <alignment horizontal="center"/>
    </xf>
    <xf numFmtId="0" fontId="28" fillId="0" borderId="11" xfId="0" applyFont="1" applyFill="1" applyBorder="1" applyAlignment="1">
      <alignment horizontal="center"/>
    </xf>
    <xf numFmtId="0" fontId="65" fillId="0" borderId="13" xfId="0" applyFont="1" applyFill="1" applyBorder="1" applyAlignment="1">
      <alignment horizontal="center"/>
    </xf>
    <xf numFmtId="0" fontId="21" fillId="0" borderId="5" xfId="0" applyFont="1" applyFill="1" applyBorder="1" applyAlignment="1"/>
    <xf numFmtId="0" fontId="29" fillId="0" borderId="7" xfId="0" applyFont="1" applyFill="1" applyBorder="1" applyAlignment="1">
      <alignment horizontal="left"/>
    </xf>
    <xf numFmtId="0" fontId="21" fillId="0" borderId="13" xfId="0" applyFont="1" applyFill="1" applyBorder="1" applyAlignment="1">
      <alignment horizontal="left"/>
    </xf>
    <xf numFmtId="0" fontId="29" fillId="0" borderId="6" xfId="0" applyFont="1" applyFill="1" applyBorder="1" applyAlignment="1">
      <alignment horizontal="center"/>
    </xf>
    <xf numFmtId="0" fontId="23" fillId="0" borderId="5" xfId="0" applyFont="1" applyFill="1" applyBorder="1"/>
    <xf numFmtId="164" fontId="21" fillId="0" borderId="7" xfId="1" applyFont="1" applyFill="1" applyBorder="1" applyAlignment="1" applyProtection="1">
      <alignment horizontal="center"/>
    </xf>
    <xf numFmtId="0" fontId="29" fillId="0" borderId="7" xfId="0" applyFont="1" applyFill="1" applyBorder="1" applyAlignment="1"/>
    <xf numFmtId="0" fontId="29" fillId="0" borderId="5" xfId="0" applyFont="1" applyFill="1" applyBorder="1" applyAlignment="1"/>
    <xf numFmtId="0" fontId="20" fillId="0" borderId="11" xfId="0" applyFont="1" applyFill="1" applyBorder="1" applyAlignment="1">
      <alignment horizontal="center"/>
    </xf>
    <xf numFmtId="165" fontId="29" fillId="0" borderId="5" xfId="1" applyNumberFormat="1" applyFont="1" applyFill="1" applyBorder="1" applyAlignment="1" applyProtection="1">
      <alignment horizontal="center"/>
    </xf>
    <xf numFmtId="0" fontId="21" fillId="0" borderId="14" xfId="0" applyFont="1" applyFill="1" applyBorder="1" applyAlignment="1">
      <alignment horizontal="center" vertical="center"/>
    </xf>
    <xf numFmtId="0" fontId="21" fillId="0" borderId="5" xfId="0" applyFont="1" applyFill="1" applyBorder="1" applyAlignment="1" applyProtection="1">
      <alignment horizontal="center"/>
      <protection locked="0"/>
    </xf>
    <xf numFmtId="0" fontId="28" fillId="0" borderId="6" xfId="0" applyFont="1" applyBorder="1" applyAlignment="1">
      <alignment horizontal="center"/>
    </xf>
    <xf numFmtId="4" fontId="65" fillId="0" borderId="16" xfId="1" applyNumberFormat="1" applyFont="1" applyFill="1" applyBorder="1" applyAlignment="1" applyProtection="1">
      <alignment horizontal="center"/>
    </xf>
    <xf numFmtId="4" fontId="26" fillId="0" borderId="7" xfId="1" applyNumberFormat="1" applyFont="1" applyFill="1" applyBorder="1" applyAlignment="1" applyProtection="1">
      <alignment horizontal="center"/>
    </xf>
    <xf numFmtId="4" fontId="21" fillId="0" borderId="11" xfId="0" applyNumberFormat="1" applyFont="1" applyFill="1" applyBorder="1" applyAlignment="1">
      <alignment horizontal="center"/>
    </xf>
    <xf numFmtId="4" fontId="21" fillId="0" borderId="16" xfId="1" applyNumberFormat="1" applyFont="1" applyFill="1" applyBorder="1" applyAlignment="1">
      <alignment horizontal="center"/>
    </xf>
    <xf numFmtId="4" fontId="29" fillId="0" borderId="9" xfId="1" applyNumberFormat="1" applyFont="1" applyFill="1" applyBorder="1" applyAlignment="1" applyProtection="1">
      <alignment horizontal="center"/>
    </xf>
    <xf numFmtId="4" fontId="29" fillId="0" borderId="16" xfId="1" applyNumberFormat="1" applyFont="1" applyFill="1" applyBorder="1" applyAlignment="1" applyProtection="1">
      <alignment horizontal="center"/>
    </xf>
    <xf numFmtId="4" fontId="21" fillId="0" borderId="22" xfId="1" applyNumberFormat="1" applyFont="1" applyFill="1" applyBorder="1" applyAlignment="1" applyProtection="1">
      <alignment horizontal="center"/>
    </xf>
    <xf numFmtId="4" fontId="28" fillId="0" borderId="8" xfId="1" applyNumberFormat="1" applyFont="1" applyBorder="1" applyAlignment="1">
      <alignment horizontal="center"/>
    </xf>
    <xf numFmtId="0" fontId="29" fillId="0" borderId="13" xfId="0" applyFont="1" applyFill="1" applyBorder="1" applyAlignment="1" applyProtection="1">
      <alignment horizontal="center"/>
      <protection locked="0"/>
    </xf>
    <xf numFmtId="0" fontId="29" fillId="0" borderId="10" xfId="0" applyFont="1" applyFill="1" applyBorder="1" applyAlignment="1" applyProtection="1">
      <alignment horizontal="center"/>
      <protection locked="0"/>
    </xf>
    <xf numFmtId="164" fontId="19" fillId="0" borderId="7" xfId="1" applyFont="1" applyFill="1" applyBorder="1" applyAlignment="1">
      <alignment horizontal="center"/>
    </xf>
    <xf numFmtId="4" fontId="19" fillId="0" borderId="0" xfId="0" applyNumberFormat="1" applyFont="1" applyFill="1" applyBorder="1" applyAlignment="1">
      <alignment horizontal="center"/>
    </xf>
    <xf numFmtId="1" fontId="20" fillId="0" borderId="0" xfId="0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>
      <alignment horizontal="center"/>
    </xf>
    <xf numFmtId="1" fontId="21" fillId="11" borderId="2" xfId="0" applyNumberFormat="1" applyFont="1" applyFill="1" applyBorder="1" applyAlignment="1">
      <alignment horizontal="center"/>
    </xf>
    <xf numFmtId="0" fontId="21" fillId="11" borderId="2" xfId="0" applyFont="1" applyFill="1" applyBorder="1" applyAlignment="1">
      <alignment horizontal="center"/>
    </xf>
    <xf numFmtId="0" fontId="21" fillId="11" borderId="0" xfId="0" applyFont="1" applyFill="1" applyBorder="1" applyAlignment="1">
      <alignment horizontal="center"/>
    </xf>
    <xf numFmtId="0" fontId="21" fillId="11" borderId="9" xfId="0" applyFont="1" applyFill="1" applyBorder="1" applyAlignment="1">
      <alignment horizontal="center"/>
    </xf>
    <xf numFmtId="4" fontId="21" fillId="11" borderId="5" xfId="0" applyNumberFormat="1" applyFont="1" applyFill="1" applyBorder="1" applyAlignment="1">
      <alignment horizontal="center"/>
    </xf>
    <xf numFmtId="0" fontId="21" fillId="11" borderId="7" xfId="0" applyFont="1" applyFill="1" applyBorder="1" applyAlignment="1">
      <alignment horizontal="center"/>
    </xf>
    <xf numFmtId="4" fontId="19" fillId="11" borderId="7" xfId="1" applyNumberFormat="1" applyFont="1" applyFill="1" applyBorder="1" applyAlignment="1">
      <alignment horizontal="center"/>
    </xf>
    <xf numFmtId="0" fontId="19" fillId="11" borderId="11" xfId="0" applyFont="1" applyFill="1" applyBorder="1" applyAlignment="1">
      <alignment horizontal="center"/>
    </xf>
    <xf numFmtId="4" fontId="21" fillId="11" borderId="2" xfId="1" applyNumberFormat="1" applyFont="1" applyFill="1" applyBorder="1" applyAlignment="1" applyProtection="1">
      <alignment horizontal="center"/>
    </xf>
    <xf numFmtId="0" fontId="21" fillId="11" borderId="2" xfId="0" applyFont="1" applyFill="1" applyBorder="1" applyAlignment="1" applyProtection="1">
      <alignment horizontal="center"/>
      <protection locked="0"/>
    </xf>
    <xf numFmtId="4" fontId="19" fillId="11" borderId="2" xfId="1" applyNumberFormat="1" applyFont="1" applyFill="1" applyBorder="1" applyAlignment="1">
      <alignment horizontal="center"/>
    </xf>
    <xf numFmtId="0" fontId="29" fillId="11" borderId="2" xfId="0" applyFont="1" applyFill="1" applyBorder="1" applyAlignment="1"/>
    <xf numFmtId="0" fontId="29" fillId="11" borderId="2" xfId="0" applyFont="1" applyFill="1" applyBorder="1" applyAlignment="1">
      <alignment horizontal="left"/>
    </xf>
    <xf numFmtId="0" fontId="29" fillId="11" borderId="2" xfId="0" applyFont="1" applyFill="1" applyBorder="1" applyAlignment="1">
      <alignment horizontal="center"/>
    </xf>
    <xf numFmtId="0" fontId="21" fillId="11" borderId="16" xfId="0" applyFont="1" applyFill="1" applyBorder="1" applyAlignment="1">
      <alignment horizontal="center"/>
    </xf>
    <xf numFmtId="4" fontId="21" fillId="11" borderId="5" xfId="1" applyNumberFormat="1" applyFont="1" applyFill="1" applyBorder="1" applyAlignment="1" applyProtection="1">
      <alignment horizontal="center"/>
    </xf>
    <xf numFmtId="0" fontId="21" fillId="11" borderId="2" xfId="0" applyFont="1" applyFill="1" applyBorder="1"/>
    <xf numFmtId="0" fontId="21" fillId="11" borderId="2" xfId="0" applyFont="1" applyFill="1" applyBorder="1" applyAlignment="1">
      <alignment horizontal="left"/>
    </xf>
    <xf numFmtId="0" fontId="21" fillId="11" borderId="7" xfId="0" applyFont="1" applyFill="1" applyBorder="1" applyAlignment="1" applyProtection="1">
      <alignment horizontal="center"/>
      <protection locked="0"/>
    </xf>
    <xf numFmtId="0" fontId="65" fillId="11" borderId="2" xfId="0" applyFont="1" applyFill="1" applyBorder="1" applyAlignment="1" applyProtection="1">
      <alignment horizontal="center"/>
      <protection locked="0"/>
    </xf>
    <xf numFmtId="4" fontId="63" fillId="11" borderId="2" xfId="1" applyNumberFormat="1" applyFont="1" applyFill="1" applyBorder="1" applyAlignment="1">
      <alignment horizontal="center"/>
    </xf>
    <xf numFmtId="0" fontId="21" fillId="11" borderId="8" xfId="0" applyFont="1" applyFill="1" applyBorder="1" applyAlignment="1">
      <alignment horizontal="center"/>
    </xf>
    <xf numFmtId="0" fontId="21" fillId="11" borderId="19" xfId="0" applyFont="1" applyFill="1" applyBorder="1" applyAlignment="1">
      <alignment horizontal="center"/>
    </xf>
    <xf numFmtId="0" fontId="21" fillId="11" borderId="5" xfId="0" applyFont="1" applyFill="1" applyBorder="1"/>
    <xf numFmtId="0" fontId="21" fillId="11" borderId="5" xfId="0" applyFont="1" applyFill="1" applyBorder="1" applyAlignment="1">
      <alignment horizontal="center"/>
    </xf>
    <xf numFmtId="3" fontId="21" fillId="11" borderId="7" xfId="0" applyNumberFormat="1" applyFont="1" applyFill="1" applyBorder="1" applyAlignment="1" applyProtection="1">
      <alignment horizontal="center"/>
      <protection locked="0"/>
    </xf>
    <xf numFmtId="0" fontId="29" fillId="11" borderId="10" xfId="0" applyFont="1" applyFill="1" applyBorder="1" applyAlignment="1">
      <alignment horizontal="center"/>
    </xf>
    <xf numFmtId="0" fontId="29" fillId="11" borderId="2" xfId="0" applyFont="1" applyFill="1" applyBorder="1"/>
    <xf numFmtId="4" fontId="29" fillId="11" borderId="2" xfId="1" applyNumberFormat="1" applyFont="1" applyFill="1" applyBorder="1" applyAlignment="1" applyProtection="1">
      <alignment horizontal="center"/>
    </xf>
    <xf numFmtId="0" fontId="65" fillId="11" borderId="7" xfId="0" applyFont="1" applyFill="1" applyBorder="1" applyAlignment="1" applyProtection="1">
      <alignment horizontal="center"/>
      <protection locked="0"/>
    </xf>
    <xf numFmtId="3" fontId="21" fillId="11" borderId="7" xfId="1" applyNumberFormat="1" applyFont="1" applyFill="1" applyBorder="1" applyAlignment="1">
      <alignment horizontal="center"/>
    </xf>
    <xf numFmtId="0" fontId="0" fillId="11" borderId="0" xfId="0" applyFill="1"/>
    <xf numFmtId="1" fontId="21" fillId="11" borderId="7" xfId="0" applyNumberFormat="1" applyFont="1" applyFill="1" applyBorder="1" applyAlignment="1">
      <alignment horizontal="center"/>
    </xf>
    <xf numFmtId="4" fontId="21" fillId="11" borderId="7" xfId="1" applyNumberFormat="1" applyFont="1" applyFill="1" applyBorder="1" applyAlignment="1">
      <alignment horizontal="center"/>
    </xf>
    <xf numFmtId="1" fontId="65" fillId="11" borderId="2" xfId="0" applyNumberFormat="1" applyFont="1" applyFill="1" applyBorder="1" applyAlignment="1">
      <alignment horizontal="center"/>
    </xf>
    <xf numFmtId="1" fontId="65" fillId="11" borderId="2" xfId="1" applyNumberFormat="1" applyFont="1" applyFill="1" applyBorder="1" applyAlignment="1">
      <alignment horizontal="center"/>
    </xf>
    <xf numFmtId="0" fontId="0" fillId="11" borderId="2" xfId="0" applyFill="1" applyBorder="1"/>
    <xf numFmtId="4" fontId="35" fillId="11" borderId="2" xfId="1" applyNumberFormat="1" applyFont="1" applyFill="1" applyBorder="1" applyAlignment="1">
      <alignment horizontal="center"/>
    </xf>
    <xf numFmtId="1" fontId="29" fillId="11" borderId="2" xfId="1" applyNumberFormat="1" applyFont="1" applyFill="1" applyBorder="1" applyAlignment="1">
      <alignment horizontal="center"/>
    </xf>
    <xf numFmtId="0" fontId="28" fillId="11" borderId="2" xfId="0" applyFont="1" applyFill="1" applyBorder="1" applyAlignment="1">
      <alignment horizontal="center"/>
    </xf>
    <xf numFmtId="0" fontId="20" fillId="11" borderId="2" xfId="0" applyFont="1" applyFill="1" applyBorder="1" applyAlignment="1">
      <alignment horizontal="center"/>
    </xf>
    <xf numFmtId="4" fontId="21" fillId="11" borderId="2" xfId="1" applyNumberFormat="1" applyFont="1" applyFill="1" applyBorder="1" applyAlignment="1">
      <alignment horizontal="center"/>
    </xf>
    <xf numFmtId="3" fontId="21" fillId="11" borderId="2" xfId="1" applyNumberFormat="1" applyFont="1" applyFill="1" applyBorder="1" applyAlignment="1">
      <alignment horizontal="center"/>
    </xf>
    <xf numFmtId="168" fontId="21" fillId="11" borderId="2" xfId="1" applyNumberFormat="1" applyFont="1" applyFill="1" applyBorder="1"/>
    <xf numFmtId="1" fontId="21" fillId="11" borderId="7" xfId="1" applyNumberFormat="1" applyFont="1" applyFill="1" applyBorder="1" applyAlignment="1">
      <alignment horizontal="center"/>
    </xf>
    <xf numFmtId="1" fontId="21" fillId="11" borderId="2" xfId="1" applyNumberFormat="1" applyFont="1" applyFill="1" applyBorder="1" applyAlignment="1">
      <alignment horizontal="center"/>
    </xf>
    <xf numFmtId="4" fontId="21" fillId="11" borderId="2" xfId="0" applyNumberFormat="1" applyFont="1" applyFill="1" applyBorder="1" applyAlignment="1">
      <alignment horizontal="center"/>
    </xf>
    <xf numFmtId="0" fontId="28" fillId="11" borderId="7" xfId="0" applyFont="1" applyFill="1" applyBorder="1" applyAlignment="1">
      <alignment horizontal="center"/>
    </xf>
    <xf numFmtId="0" fontId="20" fillId="11" borderId="7" xfId="0" applyFont="1" applyFill="1" applyBorder="1" applyAlignment="1">
      <alignment horizontal="center"/>
    </xf>
    <xf numFmtId="0" fontId="29" fillId="11" borderId="7" xfId="0" applyFont="1" applyFill="1" applyBorder="1" applyAlignment="1">
      <alignment horizontal="left"/>
    </xf>
    <xf numFmtId="4" fontId="35" fillId="11" borderId="2" xfId="0" applyNumberFormat="1" applyFont="1" applyFill="1" applyBorder="1" applyAlignment="1">
      <alignment horizontal="center"/>
    </xf>
    <xf numFmtId="0" fontId="0" fillId="0" borderId="7" xfId="0" applyFill="1" applyBorder="1"/>
    <xf numFmtId="0" fontId="0" fillId="0" borderId="2" xfId="0" applyFill="1" applyBorder="1"/>
    <xf numFmtId="0" fontId="0" fillId="0" borderId="13" xfId="0" applyFill="1" applyBorder="1"/>
    <xf numFmtId="1" fontId="21" fillId="0" borderId="22" xfId="0" applyNumberFormat="1" applyFont="1" applyFill="1" applyBorder="1" applyAlignment="1">
      <alignment horizontal="center"/>
    </xf>
    <xf numFmtId="0" fontId="21" fillId="0" borderId="14" xfId="0" applyFont="1" applyFill="1" applyBorder="1" applyAlignment="1">
      <alignment horizontal="left"/>
    </xf>
    <xf numFmtId="0" fontId="21" fillId="0" borderId="14" xfId="0" applyFont="1" applyFill="1" applyBorder="1"/>
    <xf numFmtId="0" fontId="19" fillId="0" borderId="16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left"/>
    </xf>
    <xf numFmtId="4" fontId="26" fillId="0" borderId="2" xfId="1" applyNumberFormat="1" applyFont="1" applyFill="1" applyBorder="1" applyAlignment="1">
      <alignment horizontal="center"/>
    </xf>
    <xf numFmtId="164" fontId="19" fillId="0" borderId="11" xfId="1" applyFont="1" applyFill="1" applyBorder="1" applyAlignment="1"/>
    <xf numFmtId="168" fontId="21" fillId="0" borderId="11" xfId="1" applyNumberFormat="1" applyFont="1" applyFill="1" applyBorder="1"/>
    <xf numFmtId="164" fontId="21" fillId="0" borderId="2" xfId="1" applyFont="1" applyFill="1" applyBorder="1" applyAlignment="1"/>
    <xf numFmtId="164" fontId="22" fillId="0" borderId="2" xfId="1" applyFont="1" applyFill="1" applyBorder="1" applyAlignment="1">
      <alignment horizontal="center"/>
    </xf>
    <xf numFmtId="167" fontId="21" fillId="0" borderId="2" xfId="1" applyNumberFormat="1" applyFont="1" applyFill="1" applyBorder="1" applyAlignment="1">
      <alignment horizontal="center"/>
    </xf>
    <xf numFmtId="168" fontId="21" fillId="0" borderId="5" xfId="1" applyNumberFormat="1" applyFont="1" applyFill="1" applyBorder="1" applyAlignment="1">
      <alignment horizontal="center"/>
    </xf>
    <xf numFmtId="168" fontId="21" fillId="0" borderId="2" xfId="1" applyNumberFormat="1" applyFont="1" applyFill="1" applyBorder="1" applyAlignment="1">
      <alignment horizontal="center"/>
    </xf>
    <xf numFmtId="4" fontId="19" fillId="0" borderId="15" xfId="1" applyNumberFormat="1" applyFont="1" applyFill="1" applyBorder="1" applyAlignment="1">
      <alignment horizontal="center"/>
    </xf>
    <xf numFmtId="3" fontId="21" fillId="0" borderId="15" xfId="1" applyNumberFormat="1" applyFont="1" applyFill="1" applyBorder="1" applyAlignment="1">
      <alignment horizontal="center"/>
    </xf>
    <xf numFmtId="4" fontId="22" fillId="0" borderId="7" xfId="1" applyNumberFormat="1" applyFont="1" applyFill="1" applyBorder="1" applyAlignment="1">
      <alignment horizontal="center"/>
    </xf>
    <xf numFmtId="4" fontId="22" fillId="0" borderId="2" xfId="1" applyNumberFormat="1" applyFont="1" applyFill="1" applyBorder="1" applyAlignment="1">
      <alignment horizontal="center"/>
    </xf>
    <xf numFmtId="4" fontId="21" fillId="0" borderId="14" xfId="0" applyNumberFormat="1" applyFont="1" applyFill="1" applyBorder="1" applyAlignment="1">
      <alignment horizontal="center"/>
    </xf>
    <xf numFmtId="0" fontId="63" fillId="0" borderId="24" xfId="0" applyFont="1" applyBorder="1" applyAlignment="1">
      <alignment horizontal="center"/>
    </xf>
    <xf numFmtId="0" fontId="21" fillId="0" borderId="25" xfId="0" applyFont="1" applyFill="1" applyBorder="1" applyAlignment="1" applyProtection="1">
      <alignment horizontal="center"/>
      <protection locked="0"/>
    </xf>
    <xf numFmtId="0" fontId="21" fillId="0" borderId="25" xfId="0" applyFont="1" applyFill="1" applyBorder="1" applyAlignment="1">
      <alignment horizontal="center"/>
    </xf>
    <xf numFmtId="0" fontId="28" fillId="0" borderId="25" xfId="0" applyFont="1" applyFill="1" applyBorder="1" applyAlignment="1">
      <alignment horizontal="center"/>
    </xf>
    <xf numFmtId="0" fontId="21" fillId="11" borderId="25" xfId="0" applyFont="1" applyFill="1" applyBorder="1" applyAlignment="1">
      <alignment horizontal="center"/>
    </xf>
    <xf numFmtId="0" fontId="21" fillId="0" borderId="14" xfId="0" applyFont="1" applyFill="1" applyBorder="1" applyAlignment="1" applyProtection="1">
      <alignment horizontal="center"/>
      <protection locked="0"/>
    </xf>
    <xf numFmtId="0" fontId="21" fillId="0" borderId="26" xfId="0" applyFont="1" applyFill="1" applyBorder="1" applyAlignment="1" applyProtection="1">
      <alignment horizontal="center"/>
      <protection locked="0"/>
    </xf>
    <xf numFmtId="0" fontId="21" fillId="11" borderId="14" xfId="0" applyFont="1" applyFill="1" applyBorder="1" applyAlignment="1" applyProtection="1">
      <alignment horizontal="center"/>
      <protection locked="0"/>
    </xf>
    <xf numFmtId="0" fontId="29" fillId="0" borderId="14" xfId="0" applyFont="1" applyFill="1" applyBorder="1" applyAlignment="1">
      <alignment horizontal="left"/>
    </xf>
    <xf numFmtId="0" fontId="29" fillId="0" borderId="25" xfId="0" applyFont="1" applyFill="1" applyBorder="1" applyAlignment="1">
      <alignment horizontal="left"/>
    </xf>
    <xf numFmtId="0" fontId="29" fillId="0" borderId="14" xfId="2" applyFont="1" applyFill="1" applyBorder="1" applyAlignment="1">
      <alignment horizontal="left"/>
    </xf>
    <xf numFmtId="0" fontId="29" fillId="11" borderId="14" xfId="0" applyFont="1" applyFill="1" applyBorder="1" applyAlignment="1">
      <alignment horizontal="left"/>
    </xf>
    <xf numFmtId="0" fontId="65" fillId="0" borderId="14" xfId="0" applyFont="1" applyFill="1" applyBorder="1" applyAlignment="1" applyProtection="1">
      <alignment horizontal="center"/>
      <protection locked="0"/>
    </xf>
    <xf numFmtId="0" fontId="65" fillId="0" borderId="25" xfId="0" applyFont="1" applyFill="1" applyBorder="1" applyAlignment="1" applyProtection="1">
      <alignment horizontal="center"/>
      <protection locked="0"/>
    </xf>
    <xf numFmtId="0" fontId="65" fillId="0" borderId="26" xfId="0" applyFont="1" applyFill="1" applyBorder="1" applyAlignment="1" applyProtection="1">
      <alignment horizontal="center"/>
      <protection locked="0"/>
    </xf>
    <xf numFmtId="0" fontId="63" fillId="2" borderId="11" xfId="0" applyFont="1" applyFill="1" applyBorder="1" applyAlignment="1">
      <alignment horizontal="center" vertical="center"/>
    </xf>
    <xf numFmtId="1" fontId="63" fillId="0" borderId="2" xfId="0" applyNumberFormat="1" applyFont="1" applyBorder="1" applyAlignment="1">
      <alignment horizontal="center"/>
    </xf>
    <xf numFmtId="0" fontId="26" fillId="0" borderId="11" xfId="0" applyFont="1" applyFill="1" applyBorder="1" applyAlignment="1">
      <alignment horizontal="center"/>
    </xf>
    <xf numFmtId="0" fontId="26" fillId="0" borderId="11" xfId="0" applyFont="1" applyFill="1" applyBorder="1" applyAlignment="1">
      <alignment horizontal="left"/>
    </xf>
    <xf numFmtId="0" fontId="26" fillId="0" borderId="18" xfId="0" applyFont="1" applyFill="1" applyBorder="1" applyAlignment="1">
      <alignment horizontal="center"/>
    </xf>
    <xf numFmtId="4" fontId="26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 wrapText="1"/>
    </xf>
    <xf numFmtId="168" fontId="21" fillId="0" borderId="2" xfId="1" applyNumberFormat="1" applyFont="1" applyFill="1" applyBorder="1" applyAlignment="1">
      <alignment vertical="center"/>
    </xf>
    <xf numFmtId="1" fontId="65" fillId="0" borderId="13" xfId="1" applyNumberFormat="1" applyFont="1" applyFill="1" applyBorder="1" applyAlignment="1">
      <alignment horizontal="center"/>
    </xf>
    <xf numFmtId="4" fontId="29" fillId="0" borderId="5" xfId="0" applyNumberFormat="1" applyFont="1" applyFill="1" applyBorder="1" applyAlignment="1">
      <alignment horizontal="center"/>
    </xf>
    <xf numFmtId="3" fontId="70" fillId="0" borderId="2" xfId="1" applyNumberFormat="1" applyFont="1" applyFill="1" applyBorder="1" applyAlignment="1">
      <alignment horizontal="center"/>
    </xf>
    <xf numFmtId="0" fontId="31" fillId="0" borderId="5" xfId="0" applyFont="1" applyFill="1" applyBorder="1"/>
    <xf numFmtId="1" fontId="19" fillId="0" borderId="2" xfId="1" applyNumberFormat="1" applyFont="1" applyFill="1" applyBorder="1" applyAlignment="1">
      <alignment horizontal="center"/>
    </xf>
    <xf numFmtId="4" fontId="63" fillId="12" borderId="2" xfId="1" applyNumberFormat="1" applyFont="1" applyFill="1" applyBorder="1" applyAlignment="1">
      <alignment horizontal="center"/>
    </xf>
    <xf numFmtId="0" fontId="0" fillId="12" borderId="2" xfId="0" applyFill="1" applyBorder="1"/>
    <xf numFmtId="0" fontId="29" fillId="11" borderId="15" xfId="0" applyFont="1" applyFill="1" applyBorder="1" applyAlignment="1">
      <alignment horizontal="center"/>
    </xf>
    <xf numFmtId="1" fontId="21" fillId="0" borderId="15" xfId="0" applyNumberFormat="1" applyFont="1" applyFill="1" applyBorder="1" applyAlignment="1">
      <alignment horizontal="center"/>
    </xf>
    <xf numFmtId="1" fontId="29" fillId="0" borderId="14" xfId="0" applyNumberFormat="1" applyFont="1" applyFill="1" applyBorder="1" applyAlignment="1">
      <alignment horizontal="center"/>
    </xf>
    <xf numFmtId="1" fontId="21" fillId="0" borderId="24" xfId="0" applyNumberFormat="1" applyFont="1" applyFill="1" applyBorder="1" applyAlignment="1">
      <alignment horizontal="center"/>
    </xf>
    <xf numFmtId="1" fontId="21" fillId="11" borderId="24" xfId="0" applyNumberFormat="1" applyFont="1" applyFill="1" applyBorder="1" applyAlignment="1">
      <alignment horizontal="center"/>
    </xf>
    <xf numFmtId="1" fontId="21" fillId="0" borderId="14" xfId="0" applyNumberFormat="1" applyFont="1" applyFill="1" applyBorder="1" applyAlignment="1">
      <alignment horizontal="center"/>
    </xf>
    <xf numFmtId="0" fontId="19" fillId="11" borderId="2" xfId="0" applyFont="1" applyFill="1" applyBorder="1" applyAlignment="1">
      <alignment horizontal="center"/>
    </xf>
    <xf numFmtId="0" fontId="69" fillId="11" borderId="2" xfId="0" applyFont="1" applyFill="1" applyBorder="1" applyAlignment="1" applyProtection="1">
      <alignment horizontal="center"/>
      <protection locked="0"/>
    </xf>
    <xf numFmtId="4" fontId="29" fillId="0" borderId="2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64" fontId="10" fillId="0" borderId="2" xfId="1" applyBorder="1" applyAlignment="1">
      <alignment horizontal="center"/>
    </xf>
    <xf numFmtId="0" fontId="5" fillId="12" borderId="2" xfId="0" applyFont="1" applyFill="1" applyBorder="1" applyAlignment="1">
      <alignment horizontal="center"/>
    </xf>
    <xf numFmtId="164" fontId="5" fillId="12" borderId="2" xfId="1" applyFont="1" applyFill="1" applyBorder="1" applyAlignment="1">
      <alignment horizontal="center"/>
    </xf>
    <xf numFmtId="164" fontId="10" fillId="0" borderId="2" xfId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164" fontId="1" fillId="13" borderId="2" xfId="0" applyNumberFormat="1" applyFont="1" applyFill="1" applyBorder="1" applyAlignment="1">
      <alignment horizontal="center"/>
    </xf>
    <xf numFmtId="0" fontId="32" fillId="0" borderId="0" xfId="0" applyFont="1"/>
    <xf numFmtId="4" fontId="32" fillId="0" borderId="0" xfId="0" applyNumberFormat="1" applyFont="1"/>
    <xf numFmtId="4" fontId="35" fillId="3" borderId="2" xfId="1" applyNumberFormat="1" applyFont="1" applyFill="1" applyBorder="1" applyAlignment="1">
      <alignment horizontal="center"/>
    </xf>
    <xf numFmtId="1" fontId="29" fillId="3" borderId="2" xfId="1" applyNumberFormat="1" applyFont="1" applyFill="1" applyBorder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center"/>
    </xf>
    <xf numFmtId="0" fontId="5" fillId="3" borderId="0" xfId="0" applyFont="1" applyFill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6" fillId="4" borderId="0" xfId="0" applyFont="1" applyFill="1" applyBorder="1"/>
    <xf numFmtId="4" fontId="5" fillId="0" borderId="0" xfId="0" applyNumberFormat="1" applyFont="1"/>
    <xf numFmtId="0" fontId="5" fillId="0" borderId="0" xfId="0" applyFont="1" applyBorder="1"/>
    <xf numFmtId="0" fontId="5" fillId="0" borderId="1" xfId="0" applyFont="1" applyBorder="1" applyAlignment="1"/>
    <xf numFmtId="0" fontId="46" fillId="0" borderId="0" xfId="0" applyFont="1" applyBorder="1" applyAlignment="1">
      <alignment horizontal="center"/>
    </xf>
    <xf numFmtId="0" fontId="30" fillId="0" borderId="0" xfId="0" applyFont="1"/>
    <xf numFmtId="0" fontId="46" fillId="0" borderId="2" xfId="0" applyFont="1" applyBorder="1" applyAlignment="1">
      <alignment horizontal="center"/>
    </xf>
    <xf numFmtId="0" fontId="46" fillId="0" borderId="2" xfId="0" applyFont="1" applyFill="1" applyBorder="1" applyAlignment="1">
      <alignment horizontal="center"/>
    </xf>
    <xf numFmtId="0" fontId="30" fillId="0" borderId="2" xfId="0" applyFont="1" applyBorder="1" applyAlignment="1">
      <alignment horizontal="center"/>
    </xf>
    <xf numFmtId="1" fontId="46" fillId="0" borderId="2" xfId="0" applyNumberFormat="1" applyFont="1" applyBorder="1" applyAlignment="1">
      <alignment horizontal="center"/>
    </xf>
    <xf numFmtId="0" fontId="46" fillId="0" borderId="7" xfId="0" applyFont="1" applyBorder="1" applyAlignment="1">
      <alignment horizontal="center"/>
    </xf>
    <xf numFmtId="169" fontId="30" fillId="0" borderId="2" xfId="0" applyNumberFormat="1" applyFont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0" fontId="30" fillId="0" borderId="2" xfId="0" applyFont="1" applyFill="1" applyBorder="1"/>
    <xf numFmtId="4" fontId="30" fillId="0" borderId="2" xfId="1" applyNumberFormat="1" applyFont="1" applyFill="1" applyBorder="1" applyAlignment="1" applyProtection="1">
      <alignment horizontal="center"/>
    </xf>
    <xf numFmtId="0" fontId="30" fillId="0" borderId="2" xfId="0" applyFont="1" applyFill="1" applyBorder="1" applyAlignment="1" applyProtection="1">
      <alignment horizontal="center"/>
      <protection locked="0"/>
    </xf>
    <xf numFmtId="4" fontId="46" fillId="0" borderId="2" xfId="1" applyNumberFormat="1" applyFont="1" applyFill="1" applyBorder="1" applyAlignment="1">
      <alignment horizontal="center"/>
    </xf>
    <xf numFmtId="3" fontId="30" fillId="0" borderId="2" xfId="1" applyNumberFormat="1" applyFont="1" applyFill="1" applyBorder="1" applyAlignment="1">
      <alignment horizontal="center"/>
    </xf>
    <xf numFmtId="0" fontId="30" fillId="0" borderId="7" xfId="0" applyFont="1" applyFill="1" applyBorder="1" applyAlignment="1">
      <alignment horizontal="center"/>
    </xf>
    <xf numFmtId="0" fontId="30" fillId="0" borderId="7" xfId="0" applyFont="1" applyFill="1" applyBorder="1" applyAlignment="1" applyProtection="1">
      <alignment horizontal="center"/>
      <protection locked="0"/>
    </xf>
    <xf numFmtId="0" fontId="30" fillId="0" borderId="14" xfId="0" applyFont="1" applyFill="1" applyBorder="1" applyAlignment="1">
      <alignment horizontal="center"/>
    </xf>
    <xf numFmtId="16" fontId="30" fillId="0" borderId="2" xfId="0" applyNumberFormat="1" applyFont="1" applyFill="1" applyBorder="1" applyAlignment="1">
      <alignment horizontal="center"/>
    </xf>
    <xf numFmtId="0" fontId="30" fillId="0" borderId="7" xfId="0" applyFont="1" applyBorder="1" applyAlignment="1">
      <alignment horizontal="center"/>
    </xf>
    <xf numFmtId="4" fontId="46" fillId="4" borderId="2" xfId="1" applyNumberFormat="1" applyFont="1" applyFill="1" applyBorder="1" applyAlignment="1">
      <alignment horizontal="center"/>
    </xf>
    <xf numFmtId="3" fontId="30" fillId="4" borderId="2" xfId="1" applyNumberFormat="1" applyFont="1" applyFill="1" applyBorder="1" applyAlignment="1">
      <alignment horizontal="center"/>
    </xf>
    <xf numFmtId="169" fontId="30" fillId="0" borderId="2" xfId="0" applyNumberFormat="1" applyFont="1" applyFill="1" applyBorder="1" applyAlignment="1">
      <alignment horizontal="center"/>
    </xf>
    <xf numFmtId="4" fontId="30" fillId="0" borderId="2" xfId="1" applyNumberFormat="1" applyFont="1" applyFill="1" applyBorder="1" applyAlignment="1">
      <alignment horizontal="center"/>
    </xf>
    <xf numFmtId="0" fontId="12" fillId="0" borderId="0" xfId="0" applyFont="1"/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0" fillId="0" borderId="0" xfId="0" applyFont="1" applyBorder="1"/>
    <xf numFmtId="0" fontId="30" fillId="0" borderId="0" xfId="0" applyFont="1" applyFill="1" applyBorder="1"/>
    <xf numFmtId="4" fontId="48" fillId="5" borderId="0" xfId="1" applyNumberFormat="1" applyFont="1" applyFill="1" applyBorder="1" applyAlignment="1" applyProtection="1">
      <alignment horizontal="center"/>
    </xf>
    <xf numFmtId="164" fontId="30" fillId="0" borderId="0" xfId="1" applyFont="1" applyFill="1" applyBorder="1" applyAlignment="1" applyProtection="1"/>
    <xf numFmtId="0" fontId="30" fillId="0" borderId="0" xfId="0" applyFont="1" applyFill="1" applyBorder="1" applyProtection="1">
      <protection locked="0"/>
    </xf>
    <xf numFmtId="164" fontId="47" fillId="0" borderId="0" xfId="1" applyFont="1" applyFill="1" applyBorder="1" applyAlignment="1">
      <alignment horizontal="center"/>
    </xf>
    <xf numFmtId="167" fontId="30" fillId="0" borderId="0" xfId="1" applyNumberFormat="1" applyFont="1" applyFill="1" applyBorder="1" applyAlignment="1">
      <alignment horizontal="center"/>
    </xf>
    <xf numFmtId="164" fontId="46" fillId="0" borderId="0" xfId="1" applyFont="1" applyFill="1" applyBorder="1" applyAlignment="1">
      <alignment horizontal="center"/>
    </xf>
    <xf numFmtId="4" fontId="46" fillId="0" borderId="0" xfId="1" applyNumberFormat="1" applyFont="1" applyFill="1" applyBorder="1" applyAlignment="1">
      <alignment horizontal="center"/>
    </xf>
    <xf numFmtId="169" fontId="71" fillId="0" borderId="9" xfId="0" applyNumberFormat="1" applyFont="1" applyBorder="1" applyAlignment="1">
      <alignment horizontal="center"/>
    </xf>
    <xf numFmtId="3" fontId="71" fillId="0" borderId="5" xfId="1" applyNumberFormat="1" applyFont="1" applyFill="1" applyBorder="1" applyAlignment="1" applyProtection="1">
      <alignment horizontal="center"/>
    </xf>
    <xf numFmtId="0" fontId="71" fillId="0" borderId="5" xfId="0" applyFont="1" applyFill="1" applyBorder="1" applyAlignment="1">
      <alignment horizontal="center"/>
    </xf>
    <xf numFmtId="4" fontId="71" fillId="0" borderId="5" xfId="1" applyNumberFormat="1" applyFont="1" applyFill="1" applyBorder="1" applyAlignment="1" applyProtection="1">
      <alignment horizontal="center"/>
    </xf>
    <xf numFmtId="0" fontId="71" fillId="0" borderId="7" xfId="0" applyFont="1" applyFill="1" applyBorder="1" applyAlignment="1" applyProtection="1">
      <alignment horizontal="center"/>
      <protection locked="0"/>
    </xf>
    <xf numFmtId="4" fontId="72" fillId="0" borderId="7" xfId="1" applyNumberFormat="1" applyFont="1" applyFill="1" applyBorder="1" applyAlignment="1">
      <alignment horizontal="center"/>
    </xf>
    <xf numFmtId="1" fontId="71" fillId="0" borderId="2" xfId="1" applyNumberFormat="1" applyFont="1" applyFill="1" applyBorder="1" applyAlignment="1">
      <alignment horizontal="center"/>
    </xf>
    <xf numFmtId="1" fontId="71" fillId="0" borderId="7" xfId="1" applyNumberFormat="1" applyFont="1" applyFill="1" applyBorder="1" applyAlignment="1">
      <alignment horizontal="center"/>
    </xf>
    <xf numFmtId="4" fontId="72" fillId="3" borderId="7" xfId="1" applyNumberFormat="1" applyFont="1" applyFill="1" applyBorder="1" applyAlignment="1">
      <alignment horizontal="center"/>
    </xf>
    <xf numFmtId="170" fontId="30" fillId="0" borderId="2" xfId="0" applyNumberFormat="1" applyFont="1" applyBorder="1" applyAlignment="1">
      <alignment horizontal="center"/>
    </xf>
    <xf numFmtId="1" fontId="30" fillId="0" borderId="2" xfId="1" applyNumberFormat="1" applyFont="1" applyFill="1" applyBorder="1" applyAlignment="1" applyProtection="1">
      <alignment horizontal="center"/>
    </xf>
    <xf numFmtId="1" fontId="30" fillId="0" borderId="2" xfId="0" applyNumberFormat="1" applyFont="1" applyFill="1" applyBorder="1" applyAlignment="1">
      <alignment horizontal="center"/>
    </xf>
    <xf numFmtId="1" fontId="30" fillId="0" borderId="9" xfId="0" applyNumberFormat="1" applyFont="1" applyFill="1" applyBorder="1" applyAlignment="1">
      <alignment horizontal="center"/>
    </xf>
    <xf numFmtId="1" fontId="46" fillId="0" borderId="16" xfId="0" applyNumberFormat="1" applyFont="1" applyFill="1" applyBorder="1" applyAlignment="1">
      <alignment horizontal="center"/>
    </xf>
    <xf numFmtId="1" fontId="46" fillId="0" borderId="5" xfId="0" applyNumberFormat="1" applyFont="1" applyFill="1" applyBorder="1" applyAlignment="1">
      <alignment horizontal="center"/>
    </xf>
    <xf numFmtId="1" fontId="30" fillId="0" borderId="8" xfId="0" applyNumberFormat="1" applyFont="1" applyFill="1" applyBorder="1" applyAlignment="1">
      <alignment horizontal="center"/>
    </xf>
    <xf numFmtId="0" fontId="30" fillId="0" borderId="8" xfId="0" applyFont="1" applyFill="1" applyBorder="1"/>
    <xf numFmtId="0" fontId="30" fillId="0" borderId="8" xfId="0" applyFont="1" applyFill="1" applyBorder="1" applyAlignment="1">
      <alignment horizontal="center"/>
    </xf>
    <xf numFmtId="1" fontId="30" fillId="0" borderId="5" xfId="0" applyNumberFormat="1" applyFont="1" applyFill="1" applyBorder="1" applyAlignment="1">
      <alignment horizontal="center"/>
    </xf>
    <xf numFmtId="0" fontId="30" fillId="0" borderId="5" xfId="0" applyFont="1" applyFill="1" applyBorder="1" applyAlignment="1">
      <alignment horizontal="center"/>
    </xf>
    <xf numFmtId="170" fontId="30" fillId="0" borderId="2" xfId="0" applyNumberFormat="1" applyFont="1" applyFill="1" applyBorder="1" applyAlignment="1">
      <alignment horizontal="center"/>
    </xf>
    <xf numFmtId="1" fontId="30" fillId="0" borderId="16" xfId="0" applyNumberFormat="1" applyFont="1" applyFill="1" applyBorder="1" applyAlignment="1">
      <alignment horizontal="center"/>
    </xf>
    <xf numFmtId="1" fontId="30" fillId="0" borderId="2" xfId="0" applyNumberFormat="1" applyFont="1" applyBorder="1" applyAlignment="1">
      <alignment horizontal="center"/>
    </xf>
    <xf numFmtId="4" fontId="46" fillId="4" borderId="7" xfId="1" applyNumberFormat="1" applyFont="1" applyFill="1" applyBorder="1" applyAlignment="1">
      <alignment horizontal="center"/>
    </xf>
    <xf numFmtId="3" fontId="30" fillId="4" borderId="7" xfId="1" applyNumberFormat="1" applyFont="1" applyFill="1" applyBorder="1" applyAlignment="1">
      <alignment horizontal="center"/>
    </xf>
    <xf numFmtId="4" fontId="30" fillId="0" borderId="8" xfId="1" applyNumberFormat="1" applyFont="1" applyFill="1" applyBorder="1" applyAlignment="1" applyProtection="1">
      <alignment horizontal="center"/>
    </xf>
    <xf numFmtId="4" fontId="30" fillId="0" borderId="5" xfId="1" applyNumberFormat="1" applyFont="1" applyFill="1" applyBorder="1" applyAlignment="1" applyProtection="1">
      <alignment horizontal="center"/>
    </xf>
    <xf numFmtId="4" fontId="46" fillId="0" borderId="13" xfId="1" applyNumberFormat="1" applyFont="1" applyFill="1" applyBorder="1" applyAlignment="1">
      <alignment horizontal="center"/>
    </xf>
    <xf numFmtId="170" fontId="30" fillId="0" borderId="11" xfId="0" applyNumberFormat="1" applyFont="1" applyBorder="1" applyAlignment="1">
      <alignment horizontal="center"/>
    </xf>
    <xf numFmtId="1" fontId="30" fillId="0" borderId="11" xfId="1" applyNumberFormat="1" applyFont="1" applyFill="1" applyBorder="1" applyAlignment="1" applyProtection="1">
      <alignment horizontal="center"/>
    </xf>
    <xf numFmtId="1" fontId="30" fillId="0" borderId="11" xfId="0" applyNumberFormat="1" applyFont="1" applyFill="1" applyBorder="1" applyAlignment="1">
      <alignment horizontal="center"/>
    </xf>
    <xf numFmtId="1" fontId="30" fillId="0" borderId="21" xfId="0" applyNumberFormat="1" applyFont="1" applyFill="1" applyBorder="1" applyAlignment="1">
      <alignment horizontal="center"/>
    </xf>
    <xf numFmtId="1" fontId="30" fillId="0" borderId="17" xfId="0" applyNumberFormat="1" applyFont="1" applyBorder="1" applyAlignment="1">
      <alignment horizontal="center"/>
    </xf>
    <xf numFmtId="1" fontId="30" fillId="0" borderId="11" xfId="0" applyNumberFormat="1" applyFont="1" applyBorder="1" applyAlignment="1">
      <alignment horizontal="center"/>
    </xf>
    <xf numFmtId="0" fontId="30" fillId="0" borderId="11" xfId="0" applyFont="1" applyFill="1" applyBorder="1" applyAlignment="1">
      <alignment horizontal="center"/>
    </xf>
    <xf numFmtId="4" fontId="30" fillId="0" borderId="11" xfId="1" applyNumberFormat="1" applyFont="1" applyFill="1" applyBorder="1" applyAlignment="1">
      <alignment horizontal="center"/>
    </xf>
    <xf numFmtId="0" fontId="30" fillId="0" borderId="11" xfId="0" applyFont="1" applyFill="1" applyBorder="1" applyAlignment="1" applyProtection="1">
      <alignment horizontal="center"/>
      <protection locked="0"/>
    </xf>
    <xf numFmtId="0" fontId="73" fillId="0" borderId="0" xfId="0" applyFont="1"/>
    <xf numFmtId="4" fontId="74" fillId="0" borderId="2" xfId="1" applyNumberFormat="1" applyFont="1" applyFill="1" applyBorder="1" applyAlignment="1">
      <alignment horizontal="center"/>
    </xf>
    <xf numFmtId="0" fontId="74" fillId="0" borderId="2" xfId="0" applyFont="1" applyFill="1" applyBorder="1" applyAlignment="1" applyProtection="1">
      <alignment horizontal="center"/>
      <protection locked="0"/>
    </xf>
    <xf numFmtId="14" fontId="30" fillId="0" borderId="15" xfId="0" applyNumberFormat="1" applyFont="1" applyBorder="1" applyAlignment="1">
      <alignment horizontal="center"/>
    </xf>
    <xf numFmtId="165" fontId="30" fillId="0" borderId="15" xfId="1" applyNumberFormat="1" applyFont="1" applyFill="1" applyBorder="1" applyAlignment="1" applyProtection="1">
      <alignment horizontal="center"/>
    </xf>
    <xf numFmtId="0" fontId="30" fillId="0" borderId="15" xfId="0" applyFont="1" applyFill="1" applyBorder="1" applyAlignment="1">
      <alignment horizontal="center"/>
    </xf>
    <xf numFmtId="0" fontId="30" fillId="0" borderId="15" xfId="0" applyFont="1" applyFill="1" applyBorder="1"/>
    <xf numFmtId="4" fontId="48" fillId="5" borderId="15" xfId="1" applyNumberFormat="1" applyFont="1" applyFill="1" applyBorder="1" applyAlignment="1" applyProtection="1">
      <alignment horizontal="center"/>
    </xf>
    <xf numFmtId="0" fontId="52" fillId="0" borderId="0" xfId="0" applyFont="1" applyFill="1" applyBorder="1"/>
    <xf numFmtId="0" fontId="65" fillId="0" borderId="0" xfId="0" applyFont="1" applyBorder="1" applyAlignment="1">
      <alignment horizontal="center"/>
    </xf>
    <xf numFmtId="0" fontId="65" fillId="0" borderId="0" xfId="0" applyFont="1" applyFill="1" applyBorder="1"/>
    <xf numFmtId="0" fontId="72" fillId="0" borderId="0" xfId="0" applyFont="1" applyBorder="1" applyAlignment="1">
      <alignment horizontal="center"/>
    </xf>
    <xf numFmtId="0" fontId="72" fillId="0" borderId="2" xfId="0" applyFont="1" applyFill="1" applyBorder="1" applyAlignment="1">
      <alignment horizontal="center" vertical="center"/>
    </xf>
    <xf numFmtId="0" fontId="72" fillId="0" borderId="12" xfId="0" applyFont="1" applyBorder="1" applyAlignment="1">
      <alignment horizontal="center"/>
    </xf>
    <xf numFmtId="0" fontId="72" fillId="0" borderId="8" xfId="0" applyFont="1" applyBorder="1" applyAlignment="1">
      <alignment horizontal="center"/>
    </xf>
    <xf numFmtId="1" fontId="72" fillId="0" borderId="8" xfId="0" applyNumberFormat="1" applyFont="1" applyBorder="1" applyAlignment="1">
      <alignment horizontal="center"/>
    </xf>
    <xf numFmtId="0" fontId="72" fillId="0" borderId="2" xfId="0" applyFont="1" applyBorder="1" applyAlignment="1">
      <alignment horizontal="center"/>
    </xf>
    <xf numFmtId="4" fontId="72" fillId="3" borderId="2" xfId="1" applyNumberFormat="1" applyFont="1" applyFill="1" applyBorder="1" applyAlignment="1">
      <alignment horizontal="center"/>
    </xf>
    <xf numFmtId="4" fontId="71" fillId="0" borderId="2" xfId="1" applyNumberFormat="1" applyFont="1" applyFill="1" applyBorder="1" applyAlignment="1" applyProtection="1">
      <alignment horizontal="center"/>
    </xf>
    <xf numFmtId="1" fontId="30" fillId="0" borderId="2" xfId="1" applyNumberFormat="1" applyFont="1" applyFill="1" applyBorder="1" applyAlignment="1">
      <alignment horizontal="center"/>
    </xf>
    <xf numFmtId="0" fontId="71" fillId="0" borderId="15" xfId="0" applyFont="1" applyBorder="1"/>
    <xf numFmtId="0" fontId="71" fillId="0" borderId="15" xfId="0" applyFont="1" applyBorder="1" applyAlignment="1">
      <alignment horizontal="center"/>
    </xf>
    <xf numFmtId="0" fontId="71" fillId="0" borderId="15" xfId="0" applyFont="1" applyFill="1" applyBorder="1"/>
    <xf numFmtId="0" fontId="71" fillId="0" borderId="10" xfId="0" applyFont="1" applyBorder="1"/>
    <xf numFmtId="4" fontId="72" fillId="5" borderId="15" xfId="0" applyNumberFormat="1" applyFont="1" applyFill="1" applyBorder="1" applyAlignment="1">
      <alignment horizontal="center"/>
    </xf>
    <xf numFmtId="4" fontId="63" fillId="3" borderId="2" xfId="1" applyNumberFormat="1" applyFont="1" applyFill="1" applyBorder="1" applyAlignment="1">
      <alignment horizontal="center"/>
    </xf>
    <xf numFmtId="4" fontId="46" fillId="0" borderId="7" xfId="1" applyNumberFormat="1" applyFont="1" applyFill="1" applyBorder="1" applyAlignment="1">
      <alignment horizontal="center"/>
    </xf>
    <xf numFmtId="3" fontId="30" fillId="0" borderId="7" xfId="1" applyNumberFormat="1" applyFont="1" applyFill="1" applyBorder="1" applyAlignment="1">
      <alignment horizontal="center"/>
    </xf>
    <xf numFmtId="1" fontId="30" fillId="4" borderId="2" xfId="1" applyNumberFormat="1" applyFont="1" applyFill="1" applyBorder="1" applyAlignment="1">
      <alignment horizontal="center"/>
    </xf>
    <xf numFmtId="0" fontId="30" fillId="0" borderId="2" xfId="0" applyFont="1" applyBorder="1"/>
    <xf numFmtId="4" fontId="30" fillId="0" borderId="2" xfId="1" applyNumberFormat="1" applyFont="1" applyBorder="1" applyAlignment="1">
      <alignment horizontal="center"/>
    </xf>
    <xf numFmtId="0" fontId="19" fillId="0" borderId="2" xfId="0" applyFont="1" applyFill="1" applyBorder="1"/>
    <xf numFmtId="0" fontId="30" fillId="0" borderId="10" xfId="0" applyFont="1" applyFill="1" applyBorder="1" applyAlignment="1">
      <alignment horizontal="center"/>
    </xf>
    <xf numFmtId="169" fontId="30" fillId="0" borderId="11" xfId="0" applyNumberFormat="1" applyFont="1" applyBorder="1" applyAlignment="1">
      <alignment horizontal="center"/>
    </xf>
    <xf numFmtId="0" fontId="53" fillId="0" borderId="11" xfId="0" applyFont="1" applyBorder="1"/>
    <xf numFmtId="0" fontId="30" fillId="0" borderId="11" xfId="0" applyFont="1" applyBorder="1" applyAlignment="1">
      <alignment horizontal="center"/>
    </xf>
    <xf numFmtId="0" fontId="30" fillId="0" borderId="11" xfId="0" applyFont="1" applyBorder="1"/>
    <xf numFmtId="4" fontId="30" fillId="0" borderId="11" xfId="1" applyNumberFormat="1" applyFont="1" applyFill="1" applyBorder="1" applyAlignment="1" applyProtection="1">
      <alignment horizontal="center"/>
    </xf>
    <xf numFmtId="4" fontId="46" fillId="10" borderId="2" xfId="1" applyNumberFormat="1" applyFont="1" applyFill="1" applyBorder="1" applyAlignment="1">
      <alignment horizontal="center"/>
    </xf>
    <xf numFmtId="3" fontId="30" fillId="10" borderId="2" xfId="1" applyNumberFormat="1" applyFont="1" applyFill="1" applyBorder="1" applyAlignment="1">
      <alignment horizontal="center"/>
    </xf>
    <xf numFmtId="1" fontId="30" fillId="0" borderId="2" xfId="0" applyNumberFormat="1" applyFont="1" applyBorder="1"/>
    <xf numFmtId="4" fontId="48" fillId="5" borderId="2" xfId="0" applyNumberFormat="1" applyFont="1" applyFill="1" applyBorder="1" applyAlignment="1">
      <alignment horizontal="center"/>
    </xf>
    <xf numFmtId="0" fontId="48" fillId="5" borderId="2" xfId="0" applyFont="1" applyFill="1" applyBorder="1"/>
    <xf numFmtId="3" fontId="30" fillId="3" borderId="2" xfId="1" applyNumberFormat="1" applyFont="1" applyFill="1" applyBorder="1" applyAlignment="1">
      <alignment horizontal="center"/>
    </xf>
    <xf numFmtId="4" fontId="12" fillId="0" borderId="0" xfId="0" applyNumberFormat="1" applyFont="1"/>
    <xf numFmtId="4" fontId="28" fillId="0" borderId="0" xfId="0" applyNumberFormat="1" applyFont="1"/>
    <xf numFmtId="4" fontId="1" fillId="0" borderId="0" xfId="0" applyNumberFormat="1" applyFont="1"/>
    <xf numFmtId="0" fontId="72" fillId="5" borderId="0" xfId="0" applyFont="1" applyFill="1" applyBorder="1" applyAlignment="1">
      <alignment horizontal="center"/>
    </xf>
    <xf numFmtId="169" fontId="30" fillId="0" borderId="7" xfId="0" applyNumberFormat="1" applyFont="1" applyBorder="1" applyAlignment="1">
      <alignment horizontal="center"/>
    </xf>
    <xf numFmtId="4" fontId="48" fillId="5" borderId="0" xfId="0" applyNumberFormat="1" applyFont="1" applyFill="1" applyAlignment="1">
      <alignment horizontal="center"/>
    </xf>
    <xf numFmtId="0" fontId="48" fillId="5" borderId="0" xfId="0" applyFont="1" applyFill="1"/>
    <xf numFmtId="1" fontId="30" fillId="0" borderId="2" xfId="0" applyNumberFormat="1" applyFont="1" applyFill="1" applyBorder="1" applyAlignment="1">
      <alignment horizontal="center" wrapText="1"/>
    </xf>
    <xf numFmtId="4" fontId="30" fillId="0" borderId="2" xfId="0" applyNumberFormat="1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Alignment="1">
      <alignment horizontal="center"/>
    </xf>
    <xf numFmtId="0" fontId="13" fillId="0" borderId="0" xfId="0" applyFont="1" applyBorder="1" applyAlignment="1"/>
    <xf numFmtId="4" fontId="30" fillId="0" borderId="2" xfId="0" applyNumberFormat="1" applyFont="1" applyFill="1" applyBorder="1" applyAlignment="1">
      <alignment horizontal="center"/>
    </xf>
    <xf numFmtId="0" fontId="50" fillId="0" borderId="2" xfId="0" applyFont="1" applyFill="1" applyBorder="1" applyAlignment="1">
      <alignment horizontal="center"/>
    </xf>
    <xf numFmtId="169" fontId="30" fillId="0" borderId="11" xfId="0" applyNumberFormat="1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/>
    </xf>
    <xf numFmtId="0" fontId="30" fillId="3" borderId="2" xfId="0" applyFont="1" applyFill="1" applyBorder="1"/>
    <xf numFmtId="4" fontId="30" fillId="0" borderId="0" xfId="0" applyNumberFormat="1" applyFont="1"/>
    <xf numFmtId="164" fontId="30" fillId="0" borderId="0" xfId="0" applyNumberFormat="1" applyFont="1"/>
    <xf numFmtId="14" fontId="30" fillId="0" borderId="2" xfId="0" applyNumberFormat="1" applyFont="1" applyBorder="1"/>
    <xf numFmtId="0" fontId="13" fillId="0" borderId="0" xfId="0" applyFont="1" applyBorder="1" applyAlignment="1">
      <alignment horizontal="center"/>
    </xf>
    <xf numFmtId="164" fontId="33" fillId="0" borderId="0" xfId="0" applyNumberFormat="1" applyFont="1"/>
    <xf numFmtId="0" fontId="72" fillId="5" borderId="0" xfId="0" applyFont="1" applyFill="1" applyBorder="1" applyAlignment="1">
      <alignment horizontal="center"/>
    </xf>
    <xf numFmtId="0" fontId="55" fillId="0" borderId="0" xfId="0" applyFont="1" applyAlignment="1">
      <alignment horizontal="right"/>
    </xf>
    <xf numFmtId="0" fontId="13" fillId="0" borderId="0" xfId="0" applyFont="1"/>
    <xf numFmtId="164" fontId="12" fillId="0" borderId="0" xfId="0" applyNumberFormat="1" applyFont="1"/>
    <xf numFmtId="4" fontId="0" fillId="3" borderId="0" xfId="0" applyNumberFormat="1" applyFill="1"/>
    <xf numFmtId="0" fontId="71" fillId="0" borderId="0" xfId="0" applyFont="1" applyBorder="1"/>
    <xf numFmtId="1" fontId="29" fillId="4" borderId="2" xfId="1" applyNumberFormat="1" applyFont="1" applyFill="1" applyBorder="1" applyAlignment="1" applyProtection="1">
      <alignment horizontal="center"/>
    </xf>
    <xf numFmtId="14" fontId="21" fillId="0" borderId="2" xfId="0" applyNumberFormat="1" applyFont="1" applyBorder="1" applyAlignment="1">
      <alignment horizontal="center"/>
    </xf>
    <xf numFmtId="0" fontId="21" fillId="0" borderId="2" xfId="0" applyFont="1" applyFill="1" applyBorder="1" applyAlignment="1">
      <alignment wrapText="1"/>
    </xf>
    <xf numFmtId="0" fontId="20" fillId="0" borderId="2" xfId="0" applyFont="1" applyFill="1" applyBorder="1" applyAlignment="1" applyProtection="1">
      <alignment horizontal="center"/>
      <protection locked="0"/>
    </xf>
    <xf numFmtId="3" fontId="20" fillId="0" borderId="2" xfId="1" applyNumberFormat="1" applyFont="1" applyFill="1" applyBorder="1" applyAlignment="1">
      <alignment horizontal="center"/>
    </xf>
    <xf numFmtId="9" fontId="28" fillId="0" borderId="2" xfId="3" applyFont="1" applyFill="1" applyBorder="1" applyAlignment="1" applyProtection="1">
      <alignment horizontal="center"/>
    </xf>
    <xf numFmtId="3" fontId="28" fillId="0" borderId="2" xfId="1" applyNumberFormat="1" applyFont="1" applyFill="1" applyBorder="1" applyAlignment="1">
      <alignment horizontal="center"/>
    </xf>
    <xf numFmtId="165" fontId="28" fillId="0" borderId="2" xfId="1" applyNumberFormat="1" applyFont="1" applyFill="1" applyBorder="1" applyAlignment="1" applyProtection="1">
      <alignment horizontal="center"/>
    </xf>
    <xf numFmtId="4" fontId="28" fillId="0" borderId="2" xfId="1" applyNumberFormat="1" applyFont="1" applyBorder="1" applyAlignment="1">
      <alignment horizontal="center"/>
    </xf>
    <xf numFmtId="4" fontId="28" fillId="0" borderId="2" xfId="0" applyNumberFormat="1" applyFont="1" applyBorder="1" applyAlignment="1">
      <alignment horizontal="center"/>
    </xf>
    <xf numFmtId="4" fontId="20" fillId="4" borderId="2" xfId="1" applyNumberFormat="1" applyFont="1" applyFill="1" applyBorder="1" applyAlignment="1">
      <alignment horizontal="center"/>
    </xf>
    <xf numFmtId="3" fontId="28" fillId="4" borderId="2" xfId="1" applyNumberFormat="1" applyFont="1" applyFill="1" applyBorder="1" applyAlignment="1">
      <alignment horizontal="center"/>
    </xf>
    <xf numFmtId="4" fontId="38" fillId="5" borderId="2" xfId="0" applyNumberFormat="1" applyFont="1" applyFill="1" applyBorder="1" applyAlignment="1">
      <alignment horizontal="center"/>
    </xf>
    <xf numFmtId="0" fontId="38" fillId="5" borderId="2" xfId="0" applyFont="1" applyFill="1" applyBorder="1"/>
    <xf numFmtId="0" fontId="0" fillId="0" borderId="0" xfId="0" applyAlignment="1">
      <alignment horizontal="center" vertical="center"/>
    </xf>
    <xf numFmtId="0" fontId="63" fillId="5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" fontId="19" fillId="4" borderId="2" xfId="1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wrapText="1"/>
    </xf>
    <xf numFmtId="0" fontId="21" fillId="0" borderId="2" xfId="0" applyFont="1" applyBorder="1" applyAlignment="1">
      <alignment wrapText="1"/>
    </xf>
    <xf numFmtId="0" fontId="65" fillId="0" borderId="2" xfId="0" applyFont="1" applyFill="1" applyBorder="1" applyAlignment="1">
      <alignment wrapText="1"/>
    </xf>
    <xf numFmtId="0" fontId="19" fillId="0" borderId="2" xfId="0" applyFont="1" applyBorder="1" applyAlignment="1">
      <alignment horizontal="center" vertical="center"/>
    </xf>
    <xf numFmtId="4" fontId="19" fillId="10" borderId="2" xfId="1" applyNumberFormat="1" applyFont="1" applyFill="1" applyBorder="1" applyAlignment="1">
      <alignment horizontal="center" vertical="center"/>
    </xf>
    <xf numFmtId="0" fontId="25" fillId="5" borderId="2" xfId="0" applyFont="1" applyFill="1" applyBorder="1"/>
    <xf numFmtId="14" fontId="21" fillId="0" borderId="2" xfId="0" applyNumberFormat="1" applyFont="1" applyBorder="1"/>
    <xf numFmtId="0" fontId="25" fillId="5" borderId="2" xfId="0" applyFont="1" applyFill="1" applyBorder="1" applyAlignment="1">
      <alignment horizontal="center"/>
    </xf>
    <xf numFmtId="168" fontId="21" fillId="0" borderId="2" xfId="1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21" fillId="3" borderId="2" xfId="1" applyNumberFormat="1" applyFont="1" applyFill="1" applyBorder="1" applyAlignment="1">
      <alignment horizontal="center" vertical="center"/>
    </xf>
    <xf numFmtId="168" fontId="21" fillId="0" borderId="2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168" fontId="25" fillId="5" borderId="2" xfId="0" applyNumberFormat="1" applyFont="1" applyFill="1" applyBorder="1" applyAlignment="1">
      <alignment horizontal="center" vertical="top"/>
    </xf>
    <xf numFmtId="0" fontId="20" fillId="0" borderId="2" xfId="0" applyFont="1" applyBorder="1" applyAlignment="1">
      <alignment horizontal="center" wrapText="1"/>
    </xf>
    <xf numFmtId="0" fontId="21" fillId="0" borderId="2" xfId="0" applyFont="1" applyBorder="1" applyAlignment="1">
      <alignment horizontal="left" wrapText="1"/>
    </xf>
    <xf numFmtId="0" fontId="21" fillId="0" borderId="2" xfId="0" applyFont="1" applyBorder="1" applyAlignment="1">
      <alignment horizontal="center" wrapText="1"/>
    </xf>
    <xf numFmtId="0" fontId="46" fillId="0" borderId="2" xfId="0" applyFont="1" applyBorder="1" applyAlignment="1">
      <alignment horizontal="center" wrapText="1"/>
    </xf>
    <xf numFmtId="0" fontId="30" fillId="0" borderId="2" xfId="0" applyFont="1" applyFill="1" applyBorder="1" applyAlignment="1">
      <alignment wrapText="1"/>
    </xf>
    <xf numFmtId="0" fontId="30" fillId="0" borderId="2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center" wrapText="1"/>
    </xf>
    <xf numFmtId="0" fontId="30" fillId="0" borderId="2" xfId="0" applyFont="1" applyBorder="1" applyAlignment="1">
      <alignment horizontal="center" wrapText="1"/>
    </xf>
    <xf numFmtId="0" fontId="27" fillId="0" borderId="2" xfId="0" applyFont="1" applyBorder="1" applyAlignment="1">
      <alignment horizontal="center" wrapText="1"/>
    </xf>
    <xf numFmtId="0" fontId="63" fillId="3" borderId="0" xfId="0" applyFont="1" applyFill="1" applyBorder="1" applyAlignment="1"/>
    <xf numFmtId="1" fontId="19" fillId="4" borderId="2" xfId="1" applyNumberFormat="1" applyFont="1" applyFill="1" applyBorder="1" applyAlignment="1">
      <alignment horizontal="center"/>
    </xf>
    <xf numFmtId="0" fontId="30" fillId="0" borderId="2" xfId="0" applyFont="1" applyBorder="1" applyAlignment="1">
      <alignment horizontal="left" wrapText="1"/>
    </xf>
    <xf numFmtId="0" fontId="30" fillId="0" borderId="2" xfId="0" applyFont="1" applyBorder="1" applyAlignment="1">
      <alignment wrapText="1"/>
    </xf>
    <xf numFmtId="1" fontId="30" fillId="0" borderId="2" xfId="0" applyNumberFormat="1" applyFont="1" applyBorder="1" applyAlignment="1"/>
    <xf numFmtId="0" fontId="30" fillId="0" borderId="2" xfId="0" applyFont="1" applyBorder="1" applyAlignment="1"/>
    <xf numFmtId="0" fontId="5" fillId="0" borderId="25" xfId="0" applyFont="1" applyBorder="1" applyAlignment="1">
      <alignment horizontal="center"/>
    </xf>
    <xf numFmtId="164" fontId="56" fillId="5" borderId="2" xfId="1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14" fontId="21" fillId="0" borderId="2" xfId="0" applyNumberFormat="1" applyFont="1" applyFill="1" applyBorder="1"/>
    <xf numFmtId="164" fontId="21" fillId="0" borderId="2" xfId="1" applyFont="1" applyFill="1" applyBorder="1" applyAlignment="1">
      <alignment horizontal="center"/>
    </xf>
    <xf numFmtId="3" fontId="21" fillId="6" borderId="2" xfId="1" applyNumberFormat="1" applyFont="1" applyFill="1" applyBorder="1" applyAlignment="1">
      <alignment horizontal="center"/>
    </xf>
    <xf numFmtId="0" fontId="21" fillId="4" borderId="2" xfId="0" applyFont="1" applyFill="1" applyBorder="1" applyAlignment="1">
      <alignment horizontal="left"/>
    </xf>
    <xf numFmtId="0" fontId="21" fillId="4" borderId="2" xfId="0" applyFont="1" applyFill="1" applyBorder="1" applyAlignment="1"/>
    <xf numFmtId="0" fontId="21" fillId="4" borderId="2" xfId="0" applyFont="1" applyFill="1" applyBorder="1"/>
    <xf numFmtId="0" fontId="21" fillId="4" borderId="2" xfId="0" applyFont="1" applyFill="1" applyBorder="1" applyAlignment="1">
      <alignment horizontal="center"/>
    </xf>
    <xf numFmtId="164" fontId="21" fillId="4" borderId="2" xfId="1" applyFont="1" applyFill="1" applyBorder="1" applyAlignment="1">
      <alignment horizontal="center"/>
    </xf>
    <xf numFmtId="4" fontId="19" fillId="9" borderId="7" xfId="1" applyNumberFormat="1" applyFont="1" applyFill="1" applyBorder="1" applyAlignment="1">
      <alignment horizontal="center"/>
    </xf>
    <xf numFmtId="3" fontId="21" fillId="9" borderId="7" xfId="1" applyNumberFormat="1" applyFont="1" applyFill="1" applyBorder="1" applyAlignment="1">
      <alignment horizontal="center"/>
    </xf>
    <xf numFmtId="164" fontId="21" fillId="0" borderId="2" xfId="1" applyFont="1" applyBorder="1" applyAlignment="1">
      <alignment horizontal="center"/>
    </xf>
    <xf numFmtId="0" fontId="21" fillId="6" borderId="2" xfId="0" applyFont="1" applyFill="1" applyBorder="1" applyAlignment="1">
      <alignment horizontal="left"/>
    </xf>
    <xf numFmtId="0" fontId="21" fillId="6" borderId="2" xfId="0" applyFont="1" applyFill="1" applyBorder="1" applyAlignment="1"/>
    <xf numFmtId="14" fontId="21" fillId="3" borderId="2" xfId="0" applyNumberFormat="1" applyFont="1" applyFill="1" applyBorder="1" applyAlignment="1">
      <alignment horizontal="center"/>
    </xf>
    <xf numFmtId="0" fontId="21" fillId="0" borderId="2" xfId="2" applyFont="1" applyBorder="1" applyAlignment="1">
      <alignment horizontal="center"/>
    </xf>
    <xf numFmtId="0" fontId="21" fillId="0" borderId="2" xfId="2" applyFont="1" applyFill="1" applyBorder="1" applyAlignment="1">
      <alignment horizontal="left"/>
    </xf>
    <xf numFmtId="0" fontId="21" fillId="0" borderId="2" xfId="2" applyFont="1" applyFill="1" applyBorder="1" applyAlignment="1">
      <alignment horizontal="center"/>
    </xf>
    <xf numFmtId="168" fontId="65" fillId="0" borderId="2" xfId="1" applyNumberFormat="1" applyFont="1" applyFill="1" applyBorder="1"/>
    <xf numFmtId="164" fontId="25" fillId="5" borderId="0" xfId="0" applyNumberFormat="1" applyFont="1" applyFill="1"/>
    <xf numFmtId="4" fontId="13" fillId="3" borderId="0" xfId="0" applyNumberFormat="1" applyFont="1" applyFill="1"/>
    <xf numFmtId="1" fontId="12" fillId="0" borderId="0" xfId="0" applyNumberFormat="1" applyFont="1"/>
    <xf numFmtId="1" fontId="46" fillId="0" borderId="2" xfId="0" applyNumberFormat="1" applyFont="1" applyFill="1" applyBorder="1" applyAlignment="1">
      <alignment horizontal="center"/>
    </xf>
    <xf numFmtId="1" fontId="30" fillId="0" borderId="7" xfId="0" applyNumberFormat="1" applyFont="1" applyBorder="1" applyAlignment="1">
      <alignment horizontal="center"/>
    </xf>
    <xf numFmtId="1" fontId="30" fillId="0" borderId="7" xfId="0" applyNumberFormat="1" applyFont="1" applyFill="1" applyBorder="1" applyAlignment="1">
      <alignment horizontal="center"/>
    </xf>
    <xf numFmtId="4" fontId="30" fillId="0" borderId="7" xfId="0" applyNumberFormat="1" applyFont="1" applyBorder="1" applyAlignment="1">
      <alignment horizontal="center"/>
    </xf>
    <xf numFmtId="0" fontId="12" fillId="0" borderId="0" xfId="0" applyFont="1" applyFill="1" applyBorder="1"/>
    <xf numFmtId="1" fontId="30" fillId="0" borderId="0" xfId="1" applyNumberFormat="1" applyFont="1" applyFill="1" applyBorder="1" applyAlignment="1">
      <alignment horizontal="center"/>
    </xf>
    <xf numFmtId="169" fontId="30" fillId="10" borderId="2" xfId="0" applyNumberFormat="1" applyFont="1" applyFill="1" applyBorder="1" applyAlignment="1">
      <alignment horizontal="center"/>
    </xf>
    <xf numFmtId="169" fontId="30" fillId="0" borderId="2" xfId="0" applyNumberFormat="1" applyFont="1" applyFill="1" applyBorder="1" applyAlignment="1"/>
    <xf numFmtId="0" fontId="75" fillId="0" borderId="0" xfId="0" applyFont="1"/>
    <xf numFmtId="4" fontId="46" fillId="0" borderId="10" xfId="1" applyNumberFormat="1" applyFont="1" applyFill="1" applyBorder="1" applyAlignment="1">
      <alignment horizontal="center"/>
    </xf>
    <xf numFmtId="1" fontId="71" fillId="0" borderId="2" xfId="0" applyNumberFormat="1" applyFont="1" applyFill="1" applyBorder="1" applyAlignment="1" applyProtection="1">
      <alignment horizontal="center"/>
      <protection locked="0"/>
    </xf>
    <xf numFmtId="1" fontId="30" fillId="0" borderId="2" xfId="0" applyNumberFormat="1" applyFont="1" applyFill="1" applyBorder="1" applyAlignment="1" applyProtection="1">
      <alignment horizontal="center"/>
      <protection locked="0"/>
    </xf>
    <xf numFmtId="0" fontId="12" fillId="0" borderId="2" xfId="0" applyFont="1" applyBorder="1"/>
    <xf numFmtId="14" fontId="30" fillId="0" borderId="0" xfId="0" applyNumberFormat="1" applyFont="1" applyBorder="1"/>
    <xf numFmtId="1" fontId="30" fillId="0" borderId="0" xfId="0" applyNumberFormat="1" applyFont="1" applyBorder="1"/>
    <xf numFmtId="1" fontId="30" fillId="0" borderId="0" xfId="0" applyNumberFormat="1" applyFont="1" applyBorder="1" applyAlignment="1">
      <alignment horizontal="center"/>
    </xf>
    <xf numFmtId="4" fontId="48" fillId="0" borderId="0" xfId="0" applyNumberFormat="1" applyFont="1" applyFill="1" applyBorder="1" applyAlignment="1">
      <alignment horizontal="center"/>
    </xf>
    <xf numFmtId="0" fontId="48" fillId="0" borderId="0" xfId="0" applyFont="1" applyFill="1" applyBorder="1"/>
    <xf numFmtId="1" fontId="21" fillId="4" borderId="7" xfId="1" applyNumberFormat="1" applyFont="1" applyFill="1" applyBorder="1" applyAlignment="1">
      <alignment horizontal="center"/>
    </xf>
    <xf numFmtId="0" fontId="76" fillId="0" borderId="2" xfId="0" applyFont="1" applyFill="1" applyBorder="1" applyAlignment="1">
      <alignment horizontal="center"/>
    </xf>
    <xf numFmtId="0" fontId="76" fillId="0" borderId="2" xfId="0" applyFont="1" applyBorder="1" applyAlignment="1">
      <alignment horizontal="center"/>
    </xf>
    <xf numFmtId="0" fontId="30" fillId="0" borderId="12" xfId="0" applyFont="1" applyFill="1" applyBorder="1" applyAlignment="1">
      <alignment horizontal="center"/>
    </xf>
    <xf numFmtId="4" fontId="46" fillId="4" borderId="11" xfId="1" applyNumberFormat="1" applyFont="1" applyFill="1" applyBorder="1" applyAlignment="1">
      <alignment horizontal="center"/>
    </xf>
    <xf numFmtId="3" fontId="30" fillId="4" borderId="11" xfId="1" applyNumberFormat="1" applyFont="1" applyFill="1" applyBorder="1" applyAlignment="1">
      <alignment horizontal="center"/>
    </xf>
    <xf numFmtId="0" fontId="53" fillId="0" borderId="2" xfId="0" applyFont="1" applyBorder="1"/>
    <xf numFmtId="0" fontId="19" fillId="0" borderId="2" xfId="0" applyFont="1" applyBorder="1" applyAlignment="1">
      <alignment horizontal="center" wrapText="1"/>
    </xf>
    <xf numFmtId="169" fontId="21" fillId="0" borderId="2" xfId="0" applyNumberFormat="1" applyFont="1" applyFill="1" applyBorder="1" applyAlignment="1">
      <alignment horizontal="center" vertical="center"/>
    </xf>
    <xf numFmtId="1" fontId="21" fillId="0" borderId="2" xfId="1" applyNumberFormat="1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>
      <alignment vertical="center" wrapText="1"/>
    </xf>
    <xf numFmtId="4" fontId="21" fillId="0" borderId="2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46" fillId="0" borderId="0" xfId="0" applyFont="1" applyBorder="1" applyAlignment="1">
      <alignment horizontal="center" wrapText="1"/>
    </xf>
    <xf numFmtId="0" fontId="3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Fill="1" applyBorder="1" applyAlignment="1">
      <alignment wrapText="1"/>
    </xf>
    <xf numFmtId="0" fontId="21" fillId="0" borderId="0" xfId="0" applyFont="1" applyBorder="1" applyAlignment="1">
      <alignment wrapText="1"/>
    </xf>
    <xf numFmtId="1" fontId="27" fillId="0" borderId="2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1" xfId="0" applyFill="1" applyBorder="1"/>
    <xf numFmtId="0" fontId="27" fillId="0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167" fontId="27" fillId="2" borderId="2" xfId="1" applyNumberFormat="1" applyFont="1" applyFill="1" applyBorder="1" applyAlignment="1">
      <alignment horizontal="center" vertical="center" wrapText="1"/>
    </xf>
    <xf numFmtId="0" fontId="26" fillId="0" borderId="14" xfId="0" applyFont="1" applyBorder="1"/>
    <xf numFmtId="0" fontId="26" fillId="0" borderId="2" xfId="0" applyFont="1" applyBorder="1"/>
    <xf numFmtId="4" fontId="58" fillId="5" borderId="10" xfId="0" applyNumberFormat="1" applyFont="1" applyFill="1" applyBorder="1" applyAlignment="1">
      <alignment horizontal="center"/>
    </xf>
    <xf numFmtId="0" fontId="59" fillId="5" borderId="2" xfId="0" applyFont="1" applyFill="1" applyBorder="1"/>
    <xf numFmtId="4" fontId="58" fillId="5" borderId="2" xfId="0" applyNumberFormat="1" applyFont="1" applyFill="1" applyBorder="1" applyAlignment="1">
      <alignment horizontal="center"/>
    </xf>
    <xf numFmtId="0" fontId="39" fillId="5" borderId="2" xfId="0" applyFont="1" applyFill="1" applyBorder="1"/>
    <xf numFmtId="0" fontId="26" fillId="0" borderId="0" xfId="0" applyFont="1" applyAlignment="1">
      <alignment horizontal="center"/>
    </xf>
    <xf numFmtId="4" fontId="39" fillId="5" borderId="0" xfId="0" applyNumberFormat="1" applyFont="1" applyFill="1" applyAlignment="1">
      <alignment horizontal="center"/>
    </xf>
    <xf numFmtId="0" fontId="39" fillId="5" borderId="0" xfId="0" applyFont="1" applyFill="1"/>
    <xf numFmtId="0" fontId="39" fillId="5" borderId="0" xfId="0" applyFont="1" applyFill="1" applyAlignment="1">
      <alignment horizontal="center"/>
    </xf>
    <xf numFmtId="0" fontId="26" fillId="0" borderId="0" xfId="0" applyFont="1" applyFill="1" applyBorder="1"/>
    <xf numFmtId="0" fontId="27" fillId="0" borderId="2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64" fontId="66" fillId="5" borderId="2" xfId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167" fontId="27" fillId="2" borderId="2" xfId="1" applyNumberFormat="1" applyFont="1" applyFill="1" applyBorder="1" applyAlignment="1">
      <alignment horizontal="center" vertical="top" wrapText="1"/>
    </xf>
    <xf numFmtId="164" fontId="39" fillId="5" borderId="2" xfId="0" applyNumberFormat="1" applyFont="1" applyFill="1" applyBorder="1"/>
    <xf numFmtId="0" fontId="27" fillId="0" borderId="14" xfId="0" applyFont="1" applyBorder="1" applyAlignment="1">
      <alignment horizontal="center" vertical="center"/>
    </xf>
    <xf numFmtId="14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/>
    </xf>
    <xf numFmtId="0" fontId="26" fillId="0" borderId="2" xfId="0" applyFont="1" applyFill="1" applyBorder="1" applyAlignment="1" applyProtection="1">
      <alignment horizontal="center" vertical="center"/>
      <protection locked="0"/>
    </xf>
    <xf numFmtId="4" fontId="27" fillId="0" borderId="2" xfId="1" applyNumberFormat="1" applyFont="1" applyFill="1" applyBorder="1" applyAlignment="1">
      <alignment horizontal="center" vertical="center"/>
    </xf>
    <xf numFmtId="3" fontId="26" fillId="0" borderId="2" xfId="1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 wrapText="1"/>
    </xf>
    <xf numFmtId="4" fontId="27" fillId="4" borderId="7" xfId="1" applyNumberFormat="1" applyFont="1" applyFill="1" applyBorder="1" applyAlignment="1">
      <alignment horizontal="center" vertical="center"/>
    </xf>
    <xf numFmtId="3" fontId="26" fillId="6" borderId="2" xfId="1" applyNumberFormat="1" applyFont="1" applyFill="1" applyBorder="1" applyAlignment="1">
      <alignment horizontal="center" vertical="center"/>
    </xf>
    <xf numFmtId="4" fontId="27" fillId="6" borderId="2" xfId="1" applyNumberFormat="1" applyFont="1" applyFill="1" applyBorder="1" applyAlignment="1">
      <alignment horizontal="center" vertical="center"/>
    </xf>
    <xf numFmtId="3" fontId="26" fillId="4" borderId="7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26" fillId="4" borderId="2" xfId="0" applyFont="1" applyFill="1" applyBorder="1" applyAlignment="1">
      <alignment horizontal="left" vertical="center" wrapText="1"/>
    </xf>
    <xf numFmtId="0" fontId="26" fillId="4" borderId="2" xfId="0" applyFont="1" applyFill="1" applyBorder="1" applyAlignment="1">
      <alignment horizontal="center" vertical="center"/>
    </xf>
    <xf numFmtId="4" fontId="27" fillId="9" borderId="7" xfId="1" applyNumberFormat="1" applyFont="1" applyFill="1" applyBorder="1" applyAlignment="1">
      <alignment horizontal="center" vertical="center"/>
    </xf>
    <xf numFmtId="3" fontId="26" fillId="9" borderId="7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6" fillId="0" borderId="2" xfId="0" applyFont="1" applyBorder="1" applyAlignment="1">
      <alignment horizontal="center" vertical="center"/>
    </xf>
    <xf numFmtId="14" fontId="26" fillId="3" borderId="2" xfId="0" applyNumberFormat="1" applyFont="1" applyFill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2" xfId="2" applyFont="1" applyFill="1" applyBorder="1" applyAlignment="1">
      <alignment horizontal="center" vertical="center"/>
    </xf>
    <xf numFmtId="4" fontId="27" fillId="0" borderId="7" xfId="1" applyNumberFormat="1" applyFont="1" applyFill="1" applyBorder="1" applyAlignment="1">
      <alignment horizontal="center" vertical="center"/>
    </xf>
    <xf numFmtId="3" fontId="26" fillId="0" borderId="7" xfId="1" applyNumberFormat="1" applyFont="1" applyFill="1" applyBorder="1" applyAlignment="1">
      <alignment horizontal="center" vertical="center"/>
    </xf>
    <xf numFmtId="14" fontId="26" fillId="0" borderId="2" xfId="0" applyNumberFormat="1" applyFont="1" applyBorder="1" applyAlignment="1">
      <alignment horizontal="center" vertical="center"/>
    </xf>
    <xf numFmtId="4" fontId="33" fillId="0" borderId="0" xfId="0" applyNumberFormat="1" applyFont="1" applyAlignment="1">
      <alignment vertical="center"/>
    </xf>
    <xf numFmtId="14" fontId="26" fillId="0" borderId="11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left" vertical="center" wrapText="1"/>
    </xf>
    <xf numFmtId="0" fontId="26" fillId="0" borderId="11" xfId="0" applyFont="1" applyFill="1" applyBorder="1" applyAlignment="1" applyProtection="1">
      <alignment horizontal="center" vertical="center"/>
      <protection locked="0"/>
    </xf>
    <xf numFmtId="4" fontId="26" fillId="0" borderId="2" xfId="1" applyNumberFormat="1" applyFont="1" applyFill="1" applyBorder="1" applyAlignment="1">
      <alignment horizontal="center" vertical="center"/>
    </xf>
    <xf numFmtId="4" fontId="26" fillId="4" borderId="2" xfId="1" applyNumberFormat="1" applyFont="1" applyFill="1" applyBorder="1" applyAlignment="1">
      <alignment horizontal="center" vertical="center"/>
    </xf>
    <xf numFmtId="4" fontId="26" fillId="0" borderId="2" xfId="1" applyNumberFormat="1" applyFont="1" applyBorder="1" applyAlignment="1">
      <alignment horizontal="center" vertical="center"/>
    </xf>
    <xf numFmtId="4" fontId="77" fillId="0" borderId="2" xfId="1" applyNumberFormat="1" applyFont="1" applyFill="1" applyBorder="1" applyAlignment="1">
      <alignment horizontal="center" vertical="center"/>
    </xf>
    <xf numFmtId="4" fontId="26" fillId="0" borderId="11" xfId="1" applyNumberFormat="1" applyFont="1" applyBorder="1" applyAlignment="1">
      <alignment horizontal="center" vertical="center"/>
    </xf>
    <xf numFmtId="4" fontId="39" fillId="5" borderId="27" xfId="0" applyNumberFormat="1" applyFont="1" applyFill="1" applyBorder="1" applyAlignment="1">
      <alignment horizontal="center"/>
    </xf>
    <xf numFmtId="164" fontId="39" fillId="5" borderId="27" xfId="0" applyNumberFormat="1" applyFont="1" applyFill="1" applyBorder="1"/>
    <xf numFmtId="0" fontId="19" fillId="0" borderId="0" xfId="0" applyFont="1" applyBorder="1" applyAlignment="1"/>
    <xf numFmtId="0" fontId="27" fillId="0" borderId="7" xfId="0" applyFont="1" applyBorder="1" applyAlignment="1">
      <alignment horizontal="center"/>
    </xf>
    <xf numFmtId="169" fontId="26" fillId="0" borderId="23" xfId="0" applyNumberFormat="1" applyFont="1" applyBorder="1" applyAlignment="1">
      <alignment horizontal="center"/>
    </xf>
    <xf numFmtId="0" fontId="26" fillId="5" borderId="7" xfId="0" applyFont="1" applyFill="1" applyBorder="1" applyAlignment="1">
      <alignment horizontal="center"/>
    </xf>
    <xf numFmtId="0" fontId="26" fillId="0" borderId="7" xfId="0" applyFont="1" applyBorder="1"/>
    <xf numFmtId="0" fontId="26" fillId="0" borderId="8" xfId="0" applyFont="1" applyFill="1" applyBorder="1" applyAlignment="1">
      <alignment horizontal="center"/>
    </xf>
    <xf numFmtId="4" fontId="26" fillId="0" borderId="7" xfId="1" applyNumberFormat="1" applyFont="1" applyBorder="1" applyAlignment="1">
      <alignment horizontal="center"/>
    </xf>
    <xf numFmtId="1" fontId="26" fillId="0" borderId="7" xfId="0" applyNumberFormat="1" applyFont="1" applyFill="1" applyBorder="1" applyAlignment="1" applyProtection="1">
      <alignment horizontal="center"/>
      <protection locked="0"/>
    </xf>
    <xf numFmtId="4" fontId="27" fillId="3" borderId="2" xfId="1" applyNumberFormat="1" applyFont="1" applyFill="1" applyBorder="1" applyAlignment="1">
      <alignment horizontal="center"/>
    </xf>
    <xf numFmtId="169" fontId="26" fillId="0" borderId="9" xfId="0" applyNumberFormat="1" applyFont="1" applyFill="1" applyBorder="1" applyAlignment="1">
      <alignment horizontal="center"/>
    </xf>
    <xf numFmtId="1" fontId="26" fillId="0" borderId="5" xfId="0" applyNumberFormat="1" applyFont="1" applyBorder="1" applyAlignment="1">
      <alignment horizontal="center"/>
    </xf>
    <xf numFmtId="1" fontId="26" fillId="5" borderId="5" xfId="0" applyNumberFormat="1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5" xfId="0" applyFont="1" applyFill="1" applyBorder="1"/>
    <xf numFmtId="0" fontId="26" fillId="0" borderId="5" xfId="0" applyFont="1" applyBorder="1"/>
    <xf numFmtId="4" fontId="26" fillId="0" borderId="5" xfId="1" applyNumberFormat="1" applyFont="1" applyFill="1" applyBorder="1" applyAlignment="1" applyProtection="1">
      <alignment horizontal="center"/>
    </xf>
    <xf numFmtId="1" fontId="26" fillId="5" borderId="8" xfId="0" applyNumberFormat="1" applyFont="1" applyFill="1" applyBorder="1" applyAlignment="1">
      <alignment horizontal="center"/>
    </xf>
    <xf numFmtId="0" fontId="26" fillId="0" borderId="8" xfId="0" applyFont="1" applyBorder="1" applyAlignment="1">
      <alignment horizontal="center"/>
    </xf>
    <xf numFmtId="169" fontId="26" fillId="0" borderId="2" xfId="0" applyNumberFormat="1" applyFont="1" applyFill="1" applyBorder="1" applyAlignment="1">
      <alignment horizontal="center"/>
    </xf>
    <xf numFmtId="1" fontId="26" fillId="0" borderId="2" xfId="0" applyNumberFormat="1" applyFont="1" applyFill="1" applyBorder="1" applyAlignment="1" applyProtection="1">
      <alignment horizontal="center"/>
      <protection locked="0"/>
    </xf>
    <xf numFmtId="169" fontId="26" fillId="0" borderId="10" xfId="0" applyNumberFormat="1" applyFont="1" applyFill="1" applyBorder="1" applyAlignment="1">
      <alignment horizontal="center"/>
    </xf>
    <xf numFmtId="1" fontId="26" fillId="5" borderId="2" xfId="0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wrapText="1"/>
    </xf>
    <xf numFmtId="4" fontId="26" fillId="0" borderId="10" xfId="1" applyNumberFormat="1" applyFont="1" applyBorder="1" applyAlignment="1">
      <alignment horizontal="center"/>
    </xf>
    <xf numFmtId="0" fontId="26" fillId="3" borderId="0" xfId="0" applyFont="1" applyFill="1"/>
    <xf numFmtId="0" fontId="26" fillId="0" borderId="0" xfId="0" applyFont="1" applyFill="1" applyBorder="1" applyAlignment="1">
      <alignment horizontal="center"/>
    </xf>
    <xf numFmtId="4" fontId="58" fillId="5" borderId="0" xfId="0" applyNumberFormat="1" applyFont="1" applyFill="1" applyAlignment="1">
      <alignment horizontal="center"/>
    </xf>
    <xf numFmtId="4" fontId="58" fillId="5" borderId="0" xfId="0" applyNumberFormat="1" applyFont="1" applyFill="1" applyBorder="1" applyAlignment="1">
      <alignment horizontal="center"/>
    </xf>
    <xf numFmtId="1" fontId="26" fillId="0" borderId="8" xfId="0" applyNumberFormat="1" applyFont="1" applyBorder="1" applyAlignment="1">
      <alignment horizontal="center"/>
    </xf>
    <xf numFmtId="169" fontId="26" fillId="0" borderId="2" xfId="0" applyNumberFormat="1" applyFont="1" applyBorder="1" applyAlignment="1">
      <alignment horizontal="center" vertical="center"/>
    </xf>
    <xf numFmtId="1" fontId="26" fillId="0" borderId="2" xfId="0" applyNumberFormat="1" applyFont="1" applyBorder="1" applyAlignment="1">
      <alignment horizontal="left" vertical="center"/>
    </xf>
    <xf numFmtId="0" fontId="26" fillId="0" borderId="2" xfId="0" applyFont="1" applyFill="1" applyBorder="1" applyAlignment="1">
      <alignment vertical="center" wrapText="1"/>
    </xf>
    <xf numFmtId="4" fontId="27" fillId="4" borderId="2" xfId="1" applyNumberFormat="1" applyFont="1" applyFill="1" applyBorder="1" applyAlignment="1">
      <alignment horizontal="center" vertical="center"/>
    </xf>
    <xf numFmtId="3" fontId="26" fillId="4" borderId="2" xfId="1" applyNumberFormat="1" applyFont="1" applyFill="1" applyBorder="1" applyAlignment="1">
      <alignment horizontal="center" vertical="center"/>
    </xf>
    <xf numFmtId="169" fontId="26" fillId="0" borderId="2" xfId="0" applyNumberFormat="1" applyFont="1" applyFill="1" applyBorder="1" applyAlignment="1">
      <alignment horizontal="center" vertical="center"/>
    </xf>
    <xf numFmtId="1" fontId="26" fillId="0" borderId="2" xfId="0" applyNumberFormat="1" applyFont="1" applyFill="1" applyBorder="1" applyAlignment="1">
      <alignment horizontal="center" vertical="center"/>
    </xf>
    <xf numFmtId="4" fontId="26" fillId="0" borderId="2" xfId="1" applyNumberFormat="1" applyFont="1" applyFill="1" applyBorder="1" applyAlignment="1" applyProtection="1">
      <alignment horizontal="center" vertical="center"/>
    </xf>
    <xf numFmtId="14" fontId="26" fillId="0" borderId="2" xfId="0" applyNumberFormat="1" applyFont="1" applyFill="1" applyBorder="1" applyAlignment="1">
      <alignment horizontal="left" vertical="center" wrapText="1"/>
    </xf>
    <xf numFmtId="4" fontId="26" fillId="0" borderId="2" xfId="0" applyNumberFormat="1" applyFont="1" applyBorder="1" applyAlignment="1">
      <alignment horizontal="center" vertical="center"/>
    </xf>
    <xf numFmtId="4" fontId="26" fillId="0" borderId="10" xfId="1" applyNumberFormat="1" applyFont="1" applyFill="1" applyBorder="1" applyAlignment="1" applyProtection="1">
      <alignment horizontal="center" vertical="center"/>
    </xf>
    <xf numFmtId="4" fontId="26" fillId="0" borderId="10" xfId="1" applyNumberFormat="1" applyFont="1" applyBorder="1" applyAlignment="1">
      <alignment horizontal="center" vertical="center"/>
    </xf>
    <xf numFmtId="1" fontId="26" fillId="0" borderId="2" xfId="0" applyNumberFormat="1" applyFont="1" applyBorder="1" applyAlignment="1">
      <alignment horizontal="center" vertical="center"/>
    </xf>
    <xf numFmtId="0" fontId="26" fillId="4" borderId="2" xfId="0" applyFont="1" applyFill="1" applyBorder="1" applyAlignment="1" applyProtection="1">
      <alignment horizontal="center"/>
      <protection locked="0"/>
    </xf>
    <xf numFmtId="1" fontId="26" fillId="0" borderId="2" xfId="0" applyNumberFormat="1" applyFont="1" applyBorder="1"/>
    <xf numFmtId="4" fontId="57" fillId="5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9" fillId="0" borderId="0" xfId="0" applyFont="1" applyBorder="1" applyAlignment="1">
      <alignment horizontal="center" wrapText="1"/>
    </xf>
    <xf numFmtId="0" fontId="31" fillId="0" borderId="0" xfId="0" applyFont="1" applyBorder="1" applyAlignment="1">
      <alignment wrapText="1"/>
    </xf>
    <xf numFmtId="0" fontId="23" fillId="0" borderId="0" xfId="0" applyFont="1" applyFill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1" fillId="0" borderId="2" xfId="0" applyFont="1" applyFill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3" fontId="21" fillId="0" borderId="2" xfId="1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169" fontId="21" fillId="0" borderId="5" xfId="0" applyNumberFormat="1" applyFont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vertical="center" wrapText="1"/>
    </xf>
    <xf numFmtId="4" fontId="21" fillId="0" borderId="5" xfId="1" applyNumberFormat="1" applyFont="1" applyFill="1" applyBorder="1" applyAlignment="1" applyProtection="1">
      <alignment horizontal="center" vertical="center"/>
    </xf>
    <xf numFmtId="0" fontId="21" fillId="0" borderId="7" xfId="0" applyFont="1" applyFill="1" applyBorder="1" applyAlignment="1" applyProtection="1">
      <alignment horizontal="center" vertical="center"/>
      <protection locked="0"/>
    </xf>
    <xf numFmtId="3" fontId="21" fillId="4" borderId="2" xfId="1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0" fontId="21" fillId="0" borderId="2" xfId="0" applyFont="1" applyFill="1" applyBorder="1" applyAlignment="1">
      <alignment horizontal="left" vertical="center"/>
    </xf>
    <xf numFmtId="9" fontId="26" fillId="0" borderId="2" xfId="3" applyFont="1" applyFill="1" applyBorder="1" applyAlignment="1" applyProtection="1">
      <alignment horizontal="center" vertical="center"/>
    </xf>
    <xf numFmtId="0" fontId="26" fillId="1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right" vertical="center"/>
    </xf>
    <xf numFmtId="0" fontId="26" fillId="0" borderId="2" xfId="0" applyFont="1" applyFill="1" applyBorder="1" applyAlignment="1">
      <alignment vertical="center"/>
    </xf>
    <xf numFmtId="3" fontId="26" fillId="3" borderId="2" xfId="1" applyNumberFormat="1" applyFont="1" applyFill="1" applyBorder="1" applyAlignment="1">
      <alignment horizontal="center" vertical="center"/>
    </xf>
    <xf numFmtId="3" fontId="78" fillId="4" borderId="2" xfId="1" applyNumberFormat="1" applyFont="1" applyFill="1" applyBorder="1" applyAlignment="1">
      <alignment horizontal="center" vertical="center"/>
    </xf>
    <xf numFmtId="9" fontId="21" fillId="0" borderId="2" xfId="3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 applyProtection="1">
      <alignment horizontal="center" vertical="center"/>
      <protection locked="0"/>
    </xf>
    <xf numFmtId="4" fontId="21" fillId="0" borderId="2" xfId="0" applyNumberFormat="1" applyFont="1" applyBorder="1" applyAlignment="1">
      <alignment horizontal="center" vertical="center"/>
    </xf>
    <xf numFmtId="1" fontId="21" fillId="0" borderId="2" xfId="0" applyNumberFormat="1" applyFont="1" applyFill="1" applyBorder="1" applyAlignment="1">
      <alignment horizontal="center" vertical="center"/>
    </xf>
    <xf numFmtId="3" fontId="21" fillId="10" borderId="2" xfId="1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 applyProtection="1">
      <alignment horizontal="center" vertical="center"/>
      <protection locked="0"/>
    </xf>
    <xf numFmtId="169" fontId="65" fillId="0" borderId="2" xfId="0" applyNumberFormat="1" applyFont="1" applyFill="1" applyBorder="1" applyAlignment="1">
      <alignment horizontal="center" vertical="center"/>
    </xf>
    <xf numFmtId="0" fontId="65" fillId="0" borderId="2" xfId="0" applyFont="1" applyFill="1" applyBorder="1" applyAlignment="1">
      <alignment vertical="center" wrapText="1"/>
    </xf>
    <xf numFmtId="0" fontId="65" fillId="0" borderId="2" xfId="0" applyFont="1" applyFill="1" applyBorder="1" applyAlignment="1">
      <alignment horizontal="center" vertical="center"/>
    </xf>
    <xf numFmtId="4" fontId="65" fillId="0" borderId="2" xfId="1" applyNumberFormat="1" applyFont="1" applyFill="1" applyBorder="1" applyAlignment="1" applyProtection="1">
      <alignment horizontal="center" vertical="center"/>
    </xf>
    <xf numFmtId="0" fontId="65" fillId="0" borderId="2" xfId="0" applyFont="1" applyFill="1" applyBorder="1" applyAlignment="1" applyProtection="1">
      <alignment horizontal="center" vertical="center"/>
      <protection locked="0"/>
    </xf>
    <xf numFmtId="3" fontId="19" fillId="4" borderId="2" xfId="1" applyNumberFormat="1" applyFont="1" applyFill="1" applyBorder="1" applyAlignment="1">
      <alignment horizontal="center" vertical="center"/>
    </xf>
    <xf numFmtId="1" fontId="21" fillId="4" borderId="2" xfId="1" applyNumberFormat="1" applyFont="1" applyFill="1" applyBorder="1" applyAlignment="1">
      <alignment horizontal="center" vertical="center"/>
    </xf>
    <xf numFmtId="4" fontId="21" fillId="0" borderId="2" xfId="1" applyNumberFormat="1" applyFont="1" applyBorder="1" applyAlignment="1">
      <alignment horizontal="center" vertical="center"/>
    </xf>
    <xf numFmtId="4" fontId="57" fillId="5" borderId="2" xfId="0" applyNumberFormat="1" applyFont="1" applyFill="1" applyBorder="1" applyAlignment="1">
      <alignment horizontal="center"/>
    </xf>
    <xf numFmtId="169" fontId="65" fillId="0" borderId="2" xfId="0" applyNumberFormat="1" applyFont="1" applyBorder="1" applyAlignment="1">
      <alignment horizontal="center" vertical="center"/>
    </xf>
    <xf numFmtId="3" fontId="65" fillId="0" borderId="2" xfId="1" applyNumberFormat="1" applyFont="1" applyFill="1" applyBorder="1" applyAlignment="1" applyProtection="1">
      <alignment horizontal="center" vertical="center"/>
    </xf>
    <xf numFmtId="4" fontId="65" fillId="0" borderId="2" xfId="1" applyNumberFormat="1" applyFont="1" applyBorder="1" applyAlignment="1">
      <alignment horizontal="center" vertical="center"/>
    </xf>
    <xf numFmtId="4" fontId="63" fillId="4" borderId="2" xfId="1" applyNumberFormat="1" applyFont="1" applyFill="1" applyBorder="1" applyAlignment="1">
      <alignment horizontal="center" vertical="center"/>
    </xf>
    <xf numFmtId="1" fontId="65" fillId="4" borderId="2" xfId="0" applyNumberFormat="1" applyFont="1" applyFill="1" applyBorder="1" applyAlignment="1">
      <alignment horizontal="center" vertical="center"/>
    </xf>
    <xf numFmtId="1" fontId="65" fillId="4" borderId="2" xfId="1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center" wrapText="1"/>
    </xf>
    <xf numFmtId="0" fontId="21" fillId="3" borderId="2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" fontId="57" fillId="5" borderId="0" xfId="0" applyNumberFormat="1" applyFont="1" applyFill="1" applyAlignment="1">
      <alignment horizontal="center"/>
    </xf>
    <xf numFmtId="0" fontId="33" fillId="0" borderId="0" xfId="0" applyFont="1" applyAlignment="1">
      <alignment wrapText="1"/>
    </xf>
    <xf numFmtId="0" fontId="52" fillId="0" borderId="0" xfId="0" applyFont="1" applyFill="1" applyBorder="1" applyAlignment="1">
      <alignment wrapText="1"/>
    </xf>
    <xf numFmtId="0" fontId="37" fillId="0" borderId="0" xfId="0" applyFont="1" applyAlignment="1">
      <alignment wrapText="1"/>
    </xf>
    <xf numFmtId="0" fontId="19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1" fontId="21" fillId="0" borderId="14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vertical="center" wrapText="1"/>
    </xf>
    <xf numFmtId="4" fontId="19" fillId="0" borderId="7" xfId="1" applyNumberFormat="1" applyFont="1" applyFill="1" applyBorder="1" applyAlignment="1">
      <alignment horizontal="center" vertical="center"/>
    </xf>
    <xf numFmtId="3" fontId="21" fillId="0" borderId="7" xfId="1" applyNumberFormat="1" applyFont="1" applyFill="1" applyBorder="1" applyAlignment="1">
      <alignment horizontal="center" vertical="center"/>
    </xf>
    <xf numFmtId="3" fontId="21" fillId="3" borderId="7" xfId="1" applyNumberFormat="1" applyFont="1" applyFill="1" applyBorder="1" applyAlignment="1">
      <alignment horizontal="center" vertical="center"/>
    </xf>
    <xf numFmtId="1" fontId="21" fillId="0" borderId="5" xfId="0" applyNumberFormat="1" applyFont="1" applyFill="1" applyBorder="1" applyAlignment="1">
      <alignment horizontal="center" vertical="center"/>
    </xf>
    <xf numFmtId="1" fontId="29" fillId="0" borderId="2" xfId="1" applyNumberFormat="1" applyFont="1" applyFill="1" applyBorder="1" applyAlignment="1" applyProtection="1">
      <alignment horizontal="center" vertical="center"/>
    </xf>
    <xf numFmtId="4" fontId="21" fillId="0" borderId="2" xfId="0" applyNumberFormat="1" applyFont="1" applyFill="1" applyBorder="1" applyAlignment="1">
      <alignment horizontal="center" vertical="center"/>
    </xf>
    <xf numFmtId="169" fontId="29" fillId="0" borderId="2" xfId="0" applyNumberFormat="1" applyFont="1" applyFill="1" applyBorder="1" applyAlignment="1">
      <alignment horizontal="center" vertical="center"/>
    </xf>
    <xf numFmtId="1" fontId="29" fillId="0" borderId="2" xfId="0" applyNumberFormat="1" applyFont="1" applyFill="1" applyBorder="1" applyAlignment="1">
      <alignment horizontal="center" vertical="center"/>
    </xf>
    <xf numFmtId="1" fontId="29" fillId="0" borderId="2" xfId="0" applyNumberFormat="1" applyFont="1" applyFill="1" applyBorder="1" applyAlignment="1">
      <alignment vertical="center"/>
    </xf>
    <xf numFmtId="0" fontId="29" fillId="0" borderId="2" xfId="0" applyFont="1" applyFill="1" applyBorder="1" applyAlignment="1">
      <alignment vertical="center" wrapText="1"/>
    </xf>
    <xf numFmtId="0" fontId="29" fillId="0" borderId="2" xfId="0" applyFont="1" applyFill="1" applyBorder="1" applyAlignment="1">
      <alignment horizontal="center" vertical="center"/>
    </xf>
    <xf numFmtId="4" fontId="29" fillId="0" borderId="2" xfId="1" applyNumberFormat="1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horizontal="center" vertical="center"/>
      <protection locked="0"/>
    </xf>
    <xf numFmtId="4" fontId="35" fillId="4" borderId="2" xfId="1" applyNumberFormat="1" applyFont="1" applyFill="1" applyBorder="1" applyAlignment="1">
      <alignment horizontal="center" vertical="center"/>
    </xf>
    <xf numFmtId="1" fontId="29" fillId="4" borderId="2" xfId="1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vertical="center"/>
    </xf>
    <xf numFmtId="4" fontId="19" fillId="4" borderId="7" xfId="1" applyNumberFormat="1" applyFont="1" applyFill="1" applyBorder="1" applyAlignment="1">
      <alignment horizontal="center" vertical="center"/>
    </xf>
    <xf numFmtId="1" fontId="21" fillId="4" borderId="7" xfId="1" applyNumberFormat="1" applyFont="1" applyFill="1" applyBorder="1" applyAlignment="1">
      <alignment horizontal="center" vertical="center"/>
    </xf>
    <xf numFmtId="164" fontId="19" fillId="4" borderId="7" xfId="1" applyFont="1" applyFill="1" applyBorder="1" applyAlignment="1">
      <alignment horizontal="center" vertical="center"/>
    </xf>
    <xf numFmtId="169" fontId="21" fillId="0" borderId="6" xfId="0" applyNumberFormat="1" applyFont="1" applyBorder="1" applyAlignment="1">
      <alignment horizontal="center" vertical="center"/>
    </xf>
    <xf numFmtId="1" fontId="29" fillId="0" borderId="11" xfId="1" applyNumberFormat="1" applyFont="1" applyFill="1" applyBorder="1" applyAlignment="1" applyProtection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vertical="center"/>
    </xf>
    <xf numFmtId="0" fontId="21" fillId="0" borderId="6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horizontal="center" vertical="center"/>
    </xf>
    <xf numFmtId="4" fontId="21" fillId="0" borderId="6" xfId="1" applyNumberFormat="1" applyFont="1" applyFill="1" applyBorder="1" applyAlignment="1" applyProtection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/>
    </xf>
    <xf numFmtId="4" fontId="19" fillId="4" borderId="13" xfId="1" applyNumberFormat="1" applyFont="1" applyFill="1" applyBorder="1" applyAlignment="1">
      <alignment horizontal="center" vertical="center"/>
    </xf>
    <xf numFmtId="1" fontId="21" fillId="4" borderId="13" xfId="1" applyNumberFormat="1" applyFont="1" applyFill="1" applyBorder="1" applyAlignment="1">
      <alignment horizontal="center" vertical="center"/>
    </xf>
    <xf numFmtId="164" fontId="19" fillId="4" borderId="13" xfId="1" applyFont="1" applyFill="1" applyBorder="1" applyAlignment="1">
      <alignment horizontal="center" vertical="center"/>
    </xf>
    <xf numFmtId="4" fontId="19" fillId="3" borderId="2" xfId="1" applyNumberFormat="1" applyFont="1" applyFill="1" applyBorder="1" applyAlignment="1">
      <alignment horizontal="center" vertical="center"/>
    </xf>
    <xf numFmtId="1" fontId="21" fillId="3" borderId="2" xfId="1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7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1" fontId="26" fillId="0" borderId="2" xfId="1" applyNumberFormat="1" applyFont="1" applyFill="1" applyBorder="1" applyAlignment="1" applyProtection="1">
      <alignment horizontal="center"/>
    </xf>
    <xf numFmtId="0" fontId="79" fillId="0" borderId="0" xfId="0" applyFont="1" applyFill="1" applyBorder="1" applyAlignment="1">
      <alignment horizontal="center" wrapText="1"/>
    </xf>
    <xf numFmtId="0" fontId="46" fillId="0" borderId="2" xfId="0" applyFont="1" applyBorder="1" applyAlignment="1">
      <alignment horizontal="center" vertical="center"/>
    </xf>
    <xf numFmtId="170" fontId="21" fillId="0" borderId="2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/>
    </xf>
    <xf numFmtId="4" fontId="21" fillId="0" borderId="2" xfId="1" applyNumberFormat="1" applyFont="1" applyFill="1" applyBorder="1" applyAlignment="1">
      <alignment horizontal="center" vertical="center"/>
    </xf>
    <xf numFmtId="0" fontId="7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67" fillId="4" borderId="2" xfId="1" applyNumberFormat="1" applyFont="1" applyFill="1" applyBorder="1" applyAlignment="1">
      <alignment horizontal="center"/>
    </xf>
    <xf numFmtId="0" fontId="19" fillId="0" borderId="17" xfId="0" applyFont="1" applyBorder="1" applyAlignment="1">
      <alignment horizontal="center"/>
    </xf>
    <xf numFmtId="3" fontId="27" fillId="4" borderId="2" xfId="1" applyNumberFormat="1" applyFont="1" applyFill="1" applyBorder="1" applyAlignment="1">
      <alignment horizontal="center"/>
    </xf>
    <xf numFmtId="4" fontId="39" fillId="5" borderId="2" xfId="0" applyNumberFormat="1" applyFont="1" applyFill="1" applyBorder="1" applyAlignment="1">
      <alignment horizontal="center"/>
    </xf>
    <xf numFmtId="167" fontId="27" fillId="2" borderId="2" xfId="1" applyNumberFormat="1" applyFont="1" applyFill="1" applyBorder="1" applyAlignment="1">
      <alignment horizontal="center" wrapText="1"/>
    </xf>
    <xf numFmtId="0" fontId="27" fillId="2" borderId="2" xfId="0" applyFont="1" applyFill="1" applyBorder="1" applyAlignment="1">
      <alignment horizontal="center" wrapText="1"/>
    </xf>
    <xf numFmtId="0" fontId="46" fillId="0" borderId="2" xfId="0" applyFont="1" applyBorder="1" applyAlignment="1">
      <alignment horizontal="center" vertical="center" wrapText="1"/>
    </xf>
    <xf numFmtId="164" fontId="26" fillId="0" borderId="2" xfId="1" applyFont="1" applyFill="1" applyBorder="1" applyAlignment="1" applyProtection="1"/>
    <xf numFmtId="0" fontId="3" fillId="0" borderId="2" xfId="0" applyFont="1" applyBorder="1"/>
    <xf numFmtId="0" fontId="0" fillId="0" borderId="0" xfId="0" applyAlignment="1"/>
    <xf numFmtId="0" fontId="21" fillId="0" borderId="0" xfId="0" applyFont="1" applyAlignment="1"/>
    <xf numFmtId="0" fontId="23" fillId="0" borderId="0" xfId="0" applyFont="1" applyFill="1" applyBorder="1" applyAlignment="1">
      <alignment wrapText="1"/>
    </xf>
    <xf numFmtId="0" fontId="29" fillId="0" borderId="2" xfId="0" applyFont="1" applyFill="1" applyBorder="1" applyAlignment="1">
      <alignment horizontal="left" wrapText="1"/>
    </xf>
    <xf numFmtId="0" fontId="21" fillId="0" borderId="5" xfId="0" applyFont="1" applyFill="1" applyBorder="1" applyAlignment="1">
      <alignment wrapText="1"/>
    </xf>
    <xf numFmtId="0" fontId="21" fillId="0" borderId="5" xfId="0" applyFont="1" applyFill="1" applyBorder="1" applyAlignment="1">
      <alignment horizontal="center" wrapText="1"/>
    </xf>
    <xf numFmtId="0" fontId="21" fillId="0" borderId="2" xfId="0" applyFont="1" applyFill="1" applyBorder="1" applyAlignment="1">
      <alignment horizontal="center" wrapText="1"/>
    </xf>
    <xf numFmtId="0" fontId="27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169" fontId="21" fillId="0" borderId="5" xfId="0" applyNumberFormat="1" applyFont="1" applyFill="1" applyBorder="1" applyAlignment="1">
      <alignment horizontal="center" vertical="center"/>
    </xf>
    <xf numFmtId="1" fontId="21" fillId="0" borderId="5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3" fontId="21" fillId="4" borderId="7" xfId="1" applyNumberFormat="1" applyFont="1" applyFill="1" applyBorder="1" applyAlignment="1">
      <alignment horizontal="center" vertical="center"/>
    </xf>
    <xf numFmtId="169" fontId="21" fillId="0" borderId="6" xfId="0" applyNumberFormat="1" applyFont="1" applyFill="1" applyBorder="1" applyAlignment="1">
      <alignment horizontal="center" vertical="center"/>
    </xf>
    <xf numFmtId="1" fontId="21" fillId="0" borderId="6" xfId="0" applyNumberFormat="1" applyFont="1" applyBorder="1" applyAlignment="1">
      <alignment horizontal="center" vertical="center"/>
    </xf>
    <xf numFmtId="1" fontId="21" fillId="0" borderId="6" xfId="0" applyNumberFormat="1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3" fontId="21" fillId="3" borderId="2" xfId="1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1" fontId="19" fillId="0" borderId="7" xfId="0" applyNumberFormat="1" applyFont="1" applyBorder="1" applyAlignment="1">
      <alignment horizontal="center"/>
    </xf>
    <xf numFmtId="0" fontId="21" fillId="0" borderId="5" xfId="0" applyFont="1" applyBorder="1" applyAlignment="1">
      <alignment horizontal="left"/>
    </xf>
    <xf numFmtId="4" fontId="19" fillId="4" borderId="0" xfId="1" applyNumberFormat="1" applyFont="1" applyFill="1" applyBorder="1" applyAlignment="1">
      <alignment horizontal="center"/>
    </xf>
    <xf numFmtId="169" fontId="30" fillId="0" borderId="2" xfId="0" applyNumberFormat="1" applyFont="1" applyBorder="1" applyAlignment="1">
      <alignment horizontal="center" vertical="center"/>
    </xf>
    <xf numFmtId="165" fontId="30" fillId="0" borderId="2" xfId="1" applyNumberFormat="1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vertical="center"/>
    </xf>
    <xf numFmtId="0" fontId="30" fillId="0" borderId="2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horizontal="center" vertical="center" wrapText="1"/>
    </xf>
    <xf numFmtId="4" fontId="30" fillId="0" borderId="2" xfId="1" applyNumberFormat="1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/>
      <protection locked="0"/>
    </xf>
    <xf numFmtId="4" fontId="46" fillId="4" borderId="2" xfId="1" applyNumberFormat="1" applyFont="1" applyFill="1" applyBorder="1" applyAlignment="1">
      <alignment horizontal="center" vertical="center"/>
    </xf>
    <xf numFmtId="3" fontId="30" fillId="4" borderId="2" xfId="1" applyNumberFormat="1" applyFont="1" applyFill="1" applyBorder="1" applyAlignment="1">
      <alignment horizontal="center" vertical="center"/>
    </xf>
    <xf numFmtId="4" fontId="46" fillId="0" borderId="2" xfId="1" applyNumberFormat="1" applyFont="1" applyFill="1" applyBorder="1" applyAlignment="1">
      <alignment horizontal="center" vertical="center"/>
    </xf>
    <xf numFmtId="3" fontId="30" fillId="0" borderId="2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3" fillId="0" borderId="0" xfId="0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46" fillId="0" borderId="2" xfId="0" applyFont="1" applyFill="1" applyBorder="1" applyAlignment="1" applyProtection="1">
      <alignment horizontal="center" vertical="center"/>
      <protection locked="0"/>
    </xf>
    <xf numFmtId="0" fontId="30" fillId="0" borderId="2" xfId="0" applyFont="1" applyBorder="1" applyAlignment="1">
      <alignment horizontal="center" vertical="center"/>
    </xf>
    <xf numFmtId="1" fontId="30" fillId="4" borderId="2" xfId="1" applyNumberFormat="1" applyFont="1" applyFill="1" applyBorder="1" applyAlignment="1" applyProtection="1">
      <alignment horizontal="center" vertical="center"/>
    </xf>
    <xf numFmtId="1" fontId="30" fillId="4" borderId="2" xfId="1" applyNumberFormat="1" applyFont="1" applyFill="1" applyBorder="1" applyAlignment="1">
      <alignment horizontal="center" vertical="center"/>
    </xf>
    <xf numFmtId="169" fontId="30" fillId="0" borderId="2" xfId="0" applyNumberFormat="1" applyFont="1" applyFill="1" applyBorder="1" applyAlignment="1">
      <alignment horizontal="center" vertical="center"/>
    </xf>
    <xf numFmtId="4" fontId="30" fillId="0" borderId="2" xfId="1" applyNumberFormat="1" applyFont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 wrapText="1"/>
    </xf>
    <xf numFmtId="4" fontId="30" fillId="0" borderId="2" xfId="1" applyNumberFormat="1" applyFont="1" applyFill="1" applyBorder="1" applyAlignment="1">
      <alignment horizontal="center" vertical="center"/>
    </xf>
    <xf numFmtId="1" fontId="30" fillId="0" borderId="2" xfId="1" applyNumberFormat="1" applyFont="1" applyFill="1" applyBorder="1" applyAlignment="1" applyProtection="1">
      <alignment horizontal="center" vertical="center"/>
    </xf>
    <xf numFmtId="1" fontId="30" fillId="0" borderId="2" xfId="1" applyNumberFormat="1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4" fontId="46" fillId="0" borderId="0" xfId="1" applyNumberFormat="1" applyFont="1" applyFill="1" applyBorder="1" applyAlignment="1">
      <alignment horizontal="center" vertical="center"/>
    </xf>
    <xf numFmtId="4" fontId="24" fillId="5" borderId="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Border="1" applyAlignment="1">
      <alignment vertical="center"/>
    </xf>
    <xf numFmtId="169" fontId="30" fillId="0" borderId="2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169" fontId="21" fillId="0" borderId="2" xfId="0" applyNumberFormat="1" applyFont="1" applyBorder="1" applyAlignment="1">
      <alignment vertical="center"/>
    </xf>
    <xf numFmtId="169" fontId="21" fillId="0" borderId="2" xfId="0" applyNumberFormat="1" applyFont="1" applyFill="1" applyBorder="1" applyAlignment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69" fontId="21" fillId="3" borderId="2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4" fontId="25" fillId="5" borderId="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4" fontId="21" fillId="0" borderId="0" xfId="0" applyNumberFormat="1" applyFont="1" applyFill="1" applyAlignment="1">
      <alignment vertical="center"/>
    </xf>
    <xf numFmtId="4" fontId="21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20" xfId="0" applyFont="1" applyBorder="1" applyAlignment="1"/>
    <xf numFmtId="0" fontId="1" fillId="0" borderId="0" xfId="0" applyFont="1" applyFill="1" applyBorder="1" applyAlignment="1"/>
    <xf numFmtId="0" fontId="46" fillId="0" borderId="7" xfId="0" applyFont="1" applyBorder="1" applyAlignment="1">
      <alignment horizontal="center" wrapText="1"/>
    </xf>
    <xf numFmtId="0" fontId="30" fillId="0" borderId="0" xfId="0" applyFont="1" applyFill="1" applyBorder="1" applyAlignment="1">
      <alignment wrapText="1"/>
    </xf>
    <xf numFmtId="164" fontId="0" fillId="0" borderId="0" xfId="0" applyNumberFormat="1" applyAlignment="1">
      <alignment vertical="center"/>
    </xf>
    <xf numFmtId="0" fontId="46" fillId="0" borderId="0" xfId="0" applyFont="1" applyBorder="1" applyAlignment="1">
      <alignment horizontal="center" vertical="center"/>
    </xf>
    <xf numFmtId="0" fontId="46" fillId="3" borderId="0" xfId="0" applyFont="1" applyFill="1" applyBorder="1" applyAlignment="1">
      <alignment horizontal="center" vertical="center"/>
    </xf>
    <xf numFmtId="0" fontId="46" fillId="3" borderId="0" xfId="0" applyFont="1" applyFill="1" applyBorder="1" applyAlignment="1">
      <alignment horizontal="center" vertical="center" wrapText="1"/>
    </xf>
    <xf numFmtId="0" fontId="30" fillId="3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0" fontId="46" fillId="0" borderId="7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4" fontId="30" fillId="0" borderId="7" xfId="1" applyNumberFormat="1" applyFont="1" applyFill="1" applyBorder="1" applyAlignment="1" applyProtection="1">
      <alignment horizontal="center" vertical="center"/>
    </xf>
    <xf numFmtId="0" fontId="30" fillId="0" borderId="7" xfId="0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65" fontId="5" fillId="0" borderId="2" xfId="1" applyNumberFormat="1" applyFont="1" applyFill="1" applyBorder="1" applyAlignment="1" applyProtection="1">
      <alignment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23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vertical="center" wrapText="1"/>
    </xf>
    <xf numFmtId="16" fontId="30" fillId="0" borderId="2" xfId="0" applyNumberFormat="1" applyFont="1" applyFill="1" applyBorder="1" applyAlignment="1">
      <alignment horizontal="center" vertical="center"/>
    </xf>
    <xf numFmtId="169" fontId="30" fillId="14" borderId="2" xfId="0" applyNumberFormat="1" applyFont="1" applyFill="1" applyBorder="1" applyAlignment="1">
      <alignment horizontal="center" vertical="center"/>
    </xf>
    <xf numFmtId="164" fontId="30" fillId="0" borderId="2" xfId="1" applyFont="1" applyFill="1" applyBorder="1" applyAlignment="1" applyProtection="1">
      <alignment horizontal="center" vertical="center"/>
    </xf>
    <xf numFmtId="14" fontId="30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4" fontId="48" fillId="5" borderId="0" xfId="1" applyNumberFormat="1" applyFont="1" applyFill="1" applyBorder="1" applyAlignment="1" applyProtection="1">
      <alignment horizontal="center" vertical="center"/>
    </xf>
    <xf numFmtId="164" fontId="30" fillId="0" borderId="0" xfId="1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  <protection locked="0"/>
    </xf>
    <xf numFmtId="164" fontId="47" fillId="0" borderId="0" xfId="1" applyFont="1" applyFill="1" applyBorder="1" applyAlignment="1">
      <alignment horizontal="center" vertical="center"/>
    </xf>
    <xf numFmtId="164" fontId="49" fillId="0" borderId="0" xfId="1" applyFont="1" applyFill="1" applyBorder="1" applyAlignment="1">
      <alignment horizontal="center" vertical="center"/>
    </xf>
    <xf numFmtId="167" fontId="30" fillId="0" borderId="0" xfId="1" applyNumberFormat="1" applyFont="1" applyFill="1" applyBorder="1" applyAlignment="1">
      <alignment horizontal="center" vertical="center"/>
    </xf>
    <xf numFmtId="164" fontId="46" fillId="0" borderId="0" xfId="1" applyFont="1" applyFill="1" applyBorder="1" applyAlignment="1">
      <alignment horizontal="center" vertical="center"/>
    </xf>
    <xf numFmtId="4" fontId="30" fillId="0" borderId="7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wrapText="1"/>
    </xf>
    <xf numFmtId="0" fontId="27" fillId="0" borderId="2" xfId="0" applyFont="1" applyFill="1" applyBorder="1" applyAlignment="1">
      <alignment horizontal="center" wrapText="1"/>
    </xf>
    <xf numFmtId="1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" fontId="21" fillId="0" borderId="5" xfId="0" applyNumberFormat="1" applyFont="1" applyBorder="1" applyAlignment="1">
      <alignment vertical="center"/>
    </xf>
    <xf numFmtId="4" fontId="21" fillId="0" borderId="5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vertical="center"/>
    </xf>
    <xf numFmtId="0" fontId="21" fillId="0" borderId="8" xfId="0" applyFont="1" applyFill="1" applyBorder="1" applyAlignment="1">
      <alignment vertical="center"/>
    </xf>
    <xf numFmtId="14" fontId="21" fillId="0" borderId="0" xfId="0" applyNumberFormat="1" applyFont="1" applyFill="1" applyBorder="1" applyAlignment="1">
      <alignment horizontal="center" vertical="center"/>
    </xf>
    <xf numFmtId="1" fontId="21" fillId="0" borderId="0" xfId="0" applyNumberFormat="1" applyFont="1" applyFill="1" applyBorder="1" applyAlignment="1">
      <alignment vertical="center"/>
    </xf>
    <xf numFmtId="0" fontId="21" fillId="0" borderId="0" xfId="0" applyFont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/>
    </xf>
    <xf numFmtId="4" fontId="25" fillId="5" borderId="0" xfId="1" applyNumberFormat="1" applyFont="1" applyFill="1" applyBorder="1" applyAlignment="1" applyProtection="1">
      <alignment horizontal="center" vertical="center"/>
    </xf>
    <xf numFmtId="0" fontId="30" fillId="0" borderId="5" xfId="0" applyFont="1" applyFill="1" applyBorder="1" applyAlignment="1">
      <alignment horizontal="left" wrapText="1"/>
    </xf>
    <xf numFmtId="0" fontId="71" fillId="0" borderId="5" xfId="0" applyFont="1" applyFill="1" applyBorder="1" applyAlignment="1">
      <alignment wrapText="1"/>
    </xf>
    <xf numFmtId="9" fontId="30" fillId="0" borderId="2" xfId="3" applyFont="1" applyFill="1" applyBorder="1" applyAlignment="1" applyProtection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46" fillId="0" borderId="8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vertical="center" wrapText="1"/>
    </xf>
    <xf numFmtId="4" fontId="30" fillId="0" borderId="5" xfId="1" applyNumberFormat="1" applyFont="1" applyFill="1" applyBorder="1" applyAlignment="1" applyProtection="1">
      <alignment horizontal="center" vertical="center"/>
    </xf>
    <xf numFmtId="4" fontId="30" fillId="15" borderId="2" xfId="1" applyNumberFormat="1" applyFont="1" applyFill="1" applyBorder="1" applyAlignment="1">
      <alignment horizontal="center" vertical="center"/>
    </xf>
    <xf numFmtId="3" fontId="30" fillId="15" borderId="2" xfId="1" applyNumberFormat="1" applyFont="1" applyFill="1" applyBorder="1" applyAlignment="1">
      <alignment horizontal="center" vertical="center"/>
    </xf>
    <xf numFmtId="169" fontId="30" fillId="0" borderId="7" xfId="0" applyNumberFormat="1" applyFont="1" applyBorder="1" applyAlignment="1">
      <alignment horizontal="center" vertical="center"/>
    </xf>
    <xf numFmtId="0" fontId="30" fillId="0" borderId="8" xfId="0" applyFont="1" applyFill="1" applyBorder="1" applyAlignment="1">
      <alignment vertical="center" wrapText="1"/>
    </xf>
    <xf numFmtId="4" fontId="30" fillId="0" borderId="8" xfId="1" applyNumberFormat="1" applyFont="1" applyFill="1" applyBorder="1" applyAlignment="1" applyProtection="1">
      <alignment horizontal="center" vertical="center"/>
    </xf>
    <xf numFmtId="4" fontId="46" fillId="0" borderId="7" xfId="1" applyNumberFormat="1" applyFont="1" applyFill="1" applyBorder="1" applyAlignment="1">
      <alignment horizontal="center" vertical="center"/>
    </xf>
    <xf numFmtId="3" fontId="30" fillId="0" borderId="7" xfId="1" applyNumberFormat="1" applyFont="1" applyFill="1" applyBorder="1" applyAlignment="1">
      <alignment horizontal="center" vertical="center"/>
    </xf>
    <xf numFmtId="169" fontId="30" fillId="0" borderId="5" xfId="0" applyNumberFormat="1" applyFont="1" applyBorder="1" applyAlignment="1">
      <alignment horizontal="center" vertical="center"/>
    </xf>
    <xf numFmtId="0" fontId="30" fillId="0" borderId="5" xfId="0" applyFont="1" applyFill="1" applyBorder="1" applyAlignment="1">
      <alignment vertical="center"/>
    </xf>
    <xf numFmtId="0" fontId="30" fillId="0" borderId="5" xfId="0" applyFont="1" applyFill="1" applyBorder="1" applyAlignment="1">
      <alignment horizontal="left" vertical="center" wrapText="1"/>
    </xf>
    <xf numFmtId="3" fontId="46" fillId="0" borderId="7" xfId="1" applyNumberFormat="1" applyFont="1" applyFill="1" applyBorder="1" applyAlignment="1">
      <alignment horizontal="center" vertical="center"/>
    </xf>
    <xf numFmtId="169" fontId="30" fillId="0" borderId="10" xfId="0" applyNumberFormat="1" applyFont="1" applyBorder="1" applyAlignment="1">
      <alignment horizontal="center" vertical="center"/>
    </xf>
    <xf numFmtId="0" fontId="46" fillId="0" borderId="16" xfId="0" applyFont="1" applyFill="1" applyBorder="1" applyAlignment="1">
      <alignment horizontal="center" vertical="center"/>
    </xf>
    <xf numFmtId="4" fontId="46" fillId="4" borderId="7" xfId="1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169" fontId="71" fillId="0" borderId="2" xfId="0" applyNumberFormat="1" applyFont="1" applyBorder="1" applyAlignment="1">
      <alignment horizontal="center" vertical="center"/>
    </xf>
    <xf numFmtId="0" fontId="71" fillId="0" borderId="9" xfId="0" applyFont="1" applyFill="1" applyBorder="1" applyAlignment="1">
      <alignment horizontal="center" vertical="center"/>
    </xf>
    <xf numFmtId="0" fontId="71" fillId="0" borderId="5" xfId="0" applyFont="1" applyFill="1" applyBorder="1" applyAlignment="1">
      <alignment horizontal="center" vertical="center"/>
    </xf>
    <xf numFmtId="0" fontId="71" fillId="0" borderId="5" xfId="0" applyFont="1" applyFill="1" applyBorder="1" applyAlignment="1">
      <alignment vertical="center" wrapText="1"/>
    </xf>
    <xf numFmtId="0" fontId="71" fillId="10" borderId="5" xfId="0" applyFont="1" applyFill="1" applyBorder="1" applyAlignment="1">
      <alignment horizontal="center" vertical="center"/>
    </xf>
    <xf numFmtId="4" fontId="71" fillId="0" borderId="5" xfId="1" applyNumberFormat="1" applyFont="1" applyFill="1" applyBorder="1" applyAlignment="1" applyProtection="1">
      <alignment horizontal="center" vertical="center"/>
    </xf>
    <xf numFmtId="0" fontId="71" fillId="0" borderId="7" xfId="0" applyFont="1" applyFill="1" applyBorder="1" applyAlignment="1" applyProtection="1">
      <alignment horizontal="center" vertical="center"/>
      <protection locked="0"/>
    </xf>
    <xf numFmtId="4" fontId="72" fillId="4" borderId="7" xfId="1" applyNumberFormat="1" applyFont="1" applyFill="1" applyBorder="1" applyAlignment="1">
      <alignment horizontal="center" vertical="center"/>
    </xf>
    <xf numFmtId="1" fontId="71" fillId="4" borderId="2" xfId="1" applyNumberFormat="1" applyFont="1" applyFill="1" applyBorder="1" applyAlignment="1">
      <alignment horizontal="center" vertical="center"/>
    </xf>
    <xf numFmtId="1" fontId="71" fillId="4" borderId="7" xfId="1" applyNumberFormat="1" applyFont="1" applyFill="1" applyBorder="1" applyAlignment="1">
      <alignment horizontal="center" vertical="center"/>
    </xf>
    <xf numFmtId="4" fontId="71" fillId="4" borderId="5" xfId="1" applyNumberFormat="1" applyFont="1" applyFill="1" applyBorder="1" applyAlignment="1" applyProtection="1">
      <alignment horizontal="center" vertical="center"/>
    </xf>
    <xf numFmtId="0" fontId="30" fillId="0" borderId="0" xfId="0" applyFont="1" applyAlignment="1">
      <alignment vertical="center" wrapText="1"/>
    </xf>
    <xf numFmtId="4" fontId="48" fillId="5" borderId="0" xfId="0" applyNumberFormat="1" applyFont="1" applyFill="1" applyAlignment="1">
      <alignment horizontal="center" vertical="center"/>
    </xf>
    <xf numFmtId="0" fontId="54" fillId="5" borderId="0" xfId="0" applyFont="1" applyFill="1" applyAlignment="1">
      <alignment vertical="center"/>
    </xf>
    <xf numFmtId="4" fontId="48" fillId="5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/>
    <xf numFmtId="0" fontId="23" fillId="0" borderId="0" xfId="0" applyFont="1" applyBorder="1" applyAlignment="1"/>
    <xf numFmtId="164" fontId="61" fillId="5" borderId="2" xfId="0" applyNumberFormat="1" applyFont="1" applyFill="1" applyBorder="1"/>
    <xf numFmtId="164" fontId="61" fillId="5" borderId="2" xfId="0" applyNumberFormat="1" applyFont="1" applyFill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6" fillId="0" borderId="0" xfId="0" applyFont="1" applyBorder="1" applyAlignment="1"/>
    <xf numFmtId="0" fontId="46" fillId="5" borderId="0" xfId="0" applyFont="1" applyFill="1" applyBorder="1" applyAlignment="1"/>
    <xf numFmtId="4" fontId="30" fillId="0" borderId="2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0" fontId="46" fillId="0" borderId="0" xfId="0" applyFont="1" applyBorder="1" applyAlignment="1">
      <alignment horizontal="center" vertical="center" wrapText="1"/>
    </xf>
    <xf numFmtId="0" fontId="30" fillId="0" borderId="11" xfId="0" applyFont="1" applyBorder="1" applyAlignment="1">
      <alignment vertical="center" wrapText="1"/>
    </xf>
    <xf numFmtId="0" fontId="30" fillId="0" borderId="11" xfId="0" applyFont="1" applyFill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4" fontId="46" fillId="0" borderId="11" xfId="1" applyNumberFormat="1" applyFont="1" applyFill="1" applyBorder="1" applyAlignment="1">
      <alignment horizontal="center" vertical="center"/>
    </xf>
    <xf numFmtId="3" fontId="30" fillId="0" borderId="11" xfId="1" applyNumberFormat="1" applyFont="1" applyFill="1" applyBorder="1" applyAlignment="1">
      <alignment horizontal="center" vertical="center"/>
    </xf>
    <xf numFmtId="0" fontId="76" fillId="0" borderId="2" xfId="0" applyFont="1" applyFill="1" applyBorder="1" applyAlignment="1">
      <alignment horizontal="center" vertical="center"/>
    </xf>
    <xf numFmtId="1" fontId="46" fillId="4" borderId="2" xfId="0" applyNumberFormat="1" applyFont="1" applyFill="1" applyBorder="1" applyAlignment="1">
      <alignment horizontal="center" vertical="center"/>
    </xf>
    <xf numFmtId="1" fontId="30" fillId="4" borderId="2" xfId="0" applyNumberFormat="1" applyFont="1" applyFill="1" applyBorder="1" applyAlignment="1">
      <alignment horizontal="center" vertical="center"/>
    </xf>
    <xf numFmtId="4" fontId="46" fillId="6" borderId="2" xfId="1" applyNumberFormat="1" applyFont="1" applyFill="1" applyBorder="1" applyAlignment="1">
      <alignment horizontal="center" vertical="center"/>
    </xf>
    <xf numFmtId="1" fontId="30" fillId="6" borderId="2" xfId="1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vertical="center" wrapText="1"/>
    </xf>
    <xf numFmtId="1" fontId="30" fillId="4" borderId="7" xfId="1" applyNumberFormat="1" applyFont="1" applyFill="1" applyBorder="1" applyAlignment="1">
      <alignment horizontal="center" vertical="center"/>
    </xf>
    <xf numFmtId="169" fontId="30" fillId="0" borderId="6" xfId="0" applyNumberFormat="1" applyFont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vertical="center"/>
    </xf>
    <xf numFmtId="0" fontId="30" fillId="0" borderId="6" xfId="0" applyFont="1" applyFill="1" applyBorder="1" applyAlignment="1">
      <alignment vertical="center" wrapText="1"/>
    </xf>
    <xf numFmtId="0" fontId="30" fillId="0" borderId="17" xfId="0" applyFont="1" applyFill="1" applyBorder="1" applyAlignment="1">
      <alignment horizontal="center" vertical="center"/>
    </xf>
    <xf numFmtId="4" fontId="30" fillId="0" borderId="5" xfId="0" applyNumberFormat="1" applyFont="1" applyFill="1" applyBorder="1" applyAlignment="1">
      <alignment horizontal="center" vertical="center"/>
    </xf>
    <xf numFmtId="4" fontId="46" fillId="6" borderId="7" xfId="1" applyNumberFormat="1" applyFont="1" applyFill="1" applyBorder="1" applyAlignment="1">
      <alignment horizontal="center" vertical="center"/>
    </xf>
    <xf numFmtId="1" fontId="30" fillId="6" borderId="7" xfId="1" applyNumberFormat="1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/>
    </xf>
    <xf numFmtId="169" fontId="30" fillId="0" borderId="11" xfId="0" applyNumberFormat="1" applyFont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vertical="center"/>
    </xf>
    <xf numFmtId="4" fontId="30" fillId="0" borderId="11" xfId="1" applyNumberFormat="1" applyFont="1" applyFill="1" applyBorder="1" applyAlignment="1">
      <alignment horizontal="center" vertical="center"/>
    </xf>
    <xf numFmtId="0" fontId="30" fillId="0" borderId="11" xfId="0" applyFont="1" applyFill="1" applyBorder="1" applyAlignment="1" applyProtection="1">
      <alignment horizontal="center" vertical="center"/>
      <protection locked="0"/>
    </xf>
    <xf numFmtId="4" fontId="46" fillId="4" borderId="11" xfId="1" applyNumberFormat="1" applyFont="1" applyFill="1" applyBorder="1" applyAlignment="1">
      <alignment horizontal="center" vertical="center"/>
    </xf>
    <xf numFmtId="1" fontId="30" fillId="4" borderId="11" xfId="1" applyNumberFormat="1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left" wrapText="1"/>
    </xf>
    <xf numFmtId="0" fontId="30" fillId="0" borderId="11" xfId="0" applyFont="1" applyFill="1" applyBorder="1" applyAlignment="1">
      <alignment horizontal="left" wrapText="1"/>
    </xf>
    <xf numFmtId="0" fontId="30" fillId="0" borderId="15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33" fillId="0" borderId="0" xfId="0" applyFont="1" applyFill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0" fillId="0" borderId="18" xfId="0" applyBorder="1"/>
    <xf numFmtId="0" fontId="33" fillId="0" borderId="0" xfId="0" applyFont="1" applyAlignment="1">
      <alignment horizontal="center" wrapText="1"/>
    </xf>
    <xf numFmtId="0" fontId="35" fillId="5" borderId="0" xfId="0" applyFont="1" applyFill="1" applyBorder="1" applyAlignment="1">
      <alignment horizontal="center" wrapText="1"/>
    </xf>
    <xf numFmtId="0" fontId="35" fillId="0" borderId="2" xfId="0" applyFont="1" applyBorder="1" applyAlignment="1">
      <alignment horizontal="center" wrapText="1"/>
    </xf>
    <xf numFmtId="0" fontId="29" fillId="0" borderId="2" xfId="0" applyFont="1" applyFill="1" applyBorder="1" applyAlignment="1">
      <alignment wrapText="1"/>
    </xf>
    <xf numFmtId="0" fontId="29" fillId="0" borderId="2" xfId="0" applyFont="1" applyFill="1" applyBorder="1" applyAlignment="1">
      <alignment horizontal="center" wrapText="1"/>
    </xf>
    <xf numFmtId="4" fontId="29" fillId="0" borderId="2" xfId="1" applyNumberFormat="1" applyFont="1" applyFill="1" applyBorder="1" applyAlignment="1" applyProtection="1">
      <alignment horizontal="center" wrapText="1"/>
    </xf>
    <xf numFmtId="0" fontId="29" fillId="0" borderId="2" xfId="0" applyFont="1" applyFill="1" applyBorder="1" applyAlignment="1" applyProtection="1">
      <alignment horizontal="center" wrapText="1"/>
      <protection locked="0"/>
    </xf>
    <xf numFmtId="4" fontId="35" fillId="4" borderId="2" xfId="1" applyNumberFormat="1" applyFont="1" applyFill="1" applyBorder="1" applyAlignment="1">
      <alignment horizontal="center" wrapText="1"/>
    </xf>
    <xf numFmtId="0" fontId="35" fillId="0" borderId="2" xfId="0" applyFont="1" applyFill="1" applyBorder="1" applyAlignment="1">
      <alignment horizontal="center" wrapText="1"/>
    </xf>
    <xf numFmtId="4" fontId="35" fillId="0" borderId="2" xfId="1" applyNumberFormat="1" applyFont="1" applyFill="1" applyBorder="1" applyAlignment="1">
      <alignment horizontal="center" wrapText="1"/>
    </xf>
    <xf numFmtId="0" fontId="21" fillId="0" borderId="11" xfId="0" applyFont="1" applyFill="1" applyBorder="1" applyAlignment="1">
      <alignment wrapText="1"/>
    </xf>
    <xf numFmtId="0" fontId="21" fillId="0" borderId="11" xfId="0" applyFont="1" applyFill="1" applyBorder="1" applyAlignment="1">
      <alignment horizontal="center" wrapText="1"/>
    </xf>
    <xf numFmtId="4" fontId="21" fillId="0" borderId="11" xfId="1" applyNumberFormat="1" applyFont="1" applyFill="1" applyBorder="1" applyAlignment="1" applyProtection="1">
      <alignment horizontal="center" wrapText="1"/>
    </xf>
    <xf numFmtId="0" fontId="21" fillId="0" borderId="11" xfId="0" applyFont="1" applyFill="1" applyBorder="1" applyAlignment="1" applyProtection="1">
      <alignment horizontal="center" wrapText="1"/>
      <protection locked="0"/>
    </xf>
    <xf numFmtId="4" fontId="19" fillId="0" borderId="11" xfId="1" applyNumberFormat="1" applyFont="1" applyFill="1" applyBorder="1" applyAlignment="1">
      <alignment horizontal="center" wrapText="1"/>
    </xf>
    <xf numFmtId="4" fontId="29" fillId="0" borderId="2" xfId="1" applyNumberFormat="1" applyFont="1" applyFill="1" applyBorder="1" applyAlignment="1">
      <alignment horizontal="center" wrapText="1"/>
    </xf>
    <xf numFmtId="4" fontId="21" fillId="0" borderId="2" xfId="1" applyNumberFormat="1" applyFont="1" applyBorder="1" applyAlignment="1">
      <alignment horizontal="center" wrapText="1"/>
    </xf>
    <xf numFmtId="0" fontId="21" fillId="0" borderId="2" xfId="0" applyFont="1" applyFill="1" applyBorder="1" applyAlignment="1" applyProtection="1">
      <alignment horizontal="center" wrapText="1"/>
      <protection locked="0"/>
    </xf>
    <xf numFmtId="168" fontId="29" fillId="0" borderId="2" xfId="1" applyNumberFormat="1" applyFont="1" applyFill="1" applyBorder="1" applyAlignment="1">
      <alignment horizontal="center" wrapText="1"/>
    </xf>
    <xf numFmtId="4" fontId="29" fillId="0" borderId="2" xfId="0" applyNumberFormat="1" applyFont="1" applyBorder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4" fontId="35" fillId="3" borderId="2" xfId="1" applyNumberFormat="1" applyFont="1" applyFill="1" applyBorder="1" applyAlignment="1">
      <alignment horizontal="center" wrapText="1"/>
    </xf>
    <xf numFmtId="0" fontId="21" fillId="0" borderId="8" xfId="0" applyFont="1" applyFill="1" applyBorder="1" applyAlignment="1">
      <alignment horizontal="left" wrapText="1"/>
    </xf>
    <xf numFmtId="4" fontId="21" fillId="0" borderId="8" xfId="1" applyNumberFormat="1" applyFont="1" applyFill="1" applyBorder="1" applyAlignment="1" applyProtection="1">
      <alignment horizontal="center" wrapText="1"/>
    </xf>
    <xf numFmtId="0" fontId="21" fillId="0" borderId="8" xfId="0" applyFont="1" applyFill="1" applyBorder="1" applyAlignment="1">
      <alignment horizontal="center" wrapText="1"/>
    </xf>
    <xf numFmtId="4" fontId="21" fillId="0" borderId="2" xfId="1" applyNumberFormat="1" applyFont="1" applyFill="1" applyBorder="1" applyAlignment="1" applyProtection="1">
      <alignment horizontal="center" wrapText="1"/>
    </xf>
    <xf numFmtId="0" fontId="21" fillId="0" borderId="7" xfId="0" applyFont="1" applyFill="1" applyBorder="1" applyAlignment="1" applyProtection="1">
      <alignment horizontal="center" wrapText="1"/>
      <protection locked="0"/>
    </xf>
    <xf numFmtId="0" fontId="21" fillId="0" borderId="5" xfId="0" applyFont="1" applyFill="1" applyBorder="1" applyAlignment="1">
      <alignment horizontal="left" wrapText="1"/>
    </xf>
    <xf numFmtId="4" fontId="21" fillId="0" borderId="5" xfId="1" applyNumberFormat="1" applyFont="1" applyFill="1" applyBorder="1" applyAlignment="1" applyProtection="1">
      <alignment horizontal="center" wrapText="1"/>
    </xf>
    <xf numFmtId="4" fontId="19" fillId="0" borderId="7" xfId="1" applyNumberFormat="1" applyFont="1" applyFill="1" applyBorder="1" applyAlignment="1">
      <alignment horizontal="center" wrapText="1"/>
    </xf>
    <xf numFmtId="0" fontId="29" fillId="0" borderId="10" xfId="0" applyFont="1" applyFill="1" applyBorder="1" applyAlignment="1">
      <alignment wrapText="1"/>
    </xf>
    <xf numFmtId="0" fontId="29" fillId="0" borderId="15" xfId="0" applyFont="1" applyFill="1" applyBorder="1" applyAlignment="1" applyProtection="1">
      <alignment horizontal="center" wrapText="1"/>
      <protection locked="0"/>
    </xf>
    <xf numFmtId="0" fontId="29" fillId="0" borderId="15" xfId="0" applyFont="1" applyFill="1" applyBorder="1" applyAlignment="1">
      <alignment wrapText="1"/>
    </xf>
    <xf numFmtId="0" fontId="29" fillId="0" borderId="15" xfId="0" applyFont="1" applyFill="1" applyBorder="1" applyAlignment="1">
      <alignment horizontal="center" wrapText="1"/>
    </xf>
    <xf numFmtId="4" fontId="36" fillId="5" borderId="15" xfId="0" applyNumberFormat="1" applyFont="1" applyFill="1" applyBorder="1" applyAlignment="1">
      <alignment horizontal="center" wrapText="1"/>
    </xf>
    <xf numFmtId="0" fontId="33" fillId="0" borderId="0" xfId="0" applyFont="1" applyFill="1" applyAlignment="1">
      <alignment wrapText="1"/>
    </xf>
    <xf numFmtId="0" fontId="33" fillId="0" borderId="0" xfId="0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left" wrapText="1"/>
    </xf>
    <xf numFmtId="4" fontId="33" fillId="0" borderId="0" xfId="0" applyNumberFormat="1" applyFont="1" applyAlignment="1">
      <alignment wrapText="1"/>
    </xf>
    <xf numFmtId="0" fontId="0" fillId="0" borderId="0" xfId="0" applyBorder="1" applyAlignment="1">
      <alignment wrapText="1"/>
    </xf>
    <xf numFmtId="0" fontId="30" fillId="0" borderId="7" xfId="0" applyFont="1" applyFill="1" applyBorder="1" applyAlignment="1">
      <alignment horizontal="left" wrapText="1"/>
    </xf>
    <xf numFmtId="0" fontId="30" fillId="0" borderId="0" xfId="0" applyFont="1" applyBorder="1" applyAlignment="1">
      <alignment wrapText="1"/>
    </xf>
    <xf numFmtId="0" fontId="71" fillId="0" borderId="2" xfId="0" applyFont="1" applyFill="1" applyBorder="1" applyAlignment="1">
      <alignment horizontal="center" wrapText="1"/>
    </xf>
    <xf numFmtId="0" fontId="71" fillId="0" borderId="2" xfId="0" applyFont="1" applyBorder="1" applyAlignment="1">
      <alignment horizontal="center" wrapText="1"/>
    </xf>
    <xf numFmtId="0" fontId="30" fillId="0" borderId="0" xfId="0" applyFont="1" applyFill="1" applyBorder="1" applyAlignment="1">
      <alignment horizontal="center" wrapText="1"/>
    </xf>
    <xf numFmtId="0" fontId="30" fillId="0" borderId="0" xfId="0" applyFont="1" applyFill="1" applyAlignment="1">
      <alignment wrapText="1"/>
    </xf>
    <xf numFmtId="1" fontId="0" fillId="0" borderId="0" xfId="0" applyNumberFormat="1" applyAlignment="1">
      <alignment horizontal="center"/>
    </xf>
    <xf numFmtId="164" fontId="21" fillId="0" borderId="0" xfId="0" applyNumberFormat="1" applyFont="1" applyBorder="1" applyAlignment="1">
      <alignment wrapText="1"/>
    </xf>
    <xf numFmtId="0" fontId="26" fillId="0" borderId="0" xfId="0" applyFont="1" applyBorder="1" applyAlignment="1">
      <alignment wrapText="1"/>
    </xf>
    <xf numFmtId="0" fontId="63" fillId="5" borderId="0" xfId="0" applyFont="1" applyFill="1" applyBorder="1" applyAlignment="1">
      <alignment horizontal="center" wrapText="1"/>
    </xf>
    <xf numFmtId="0" fontId="72" fillId="0" borderId="0" xfId="0" applyFont="1" applyBorder="1" applyAlignment="1">
      <alignment horizontal="center" wrapText="1"/>
    </xf>
    <xf numFmtId="0" fontId="72" fillId="0" borderId="8" xfId="0" applyFont="1" applyBorder="1" applyAlignment="1">
      <alignment horizontal="center" wrapText="1"/>
    </xf>
    <xf numFmtId="0" fontId="71" fillId="0" borderId="15" xfId="0" applyFont="1" applyFill="1" applyBorder="1" applyAlignment="1">
      <alignment wrapText="1"/>
    </xf>
    <xf numFmtId="0" fontId="65" fillId="0" borderId="0" xfId="0" applyFont="1" applyFill="1" applyBorder="1" applyAlignment="1">
      <alignment wrapText="1"/>
    </xf>
    <xf numFmtId="3" fontId="71" fillId="0" borderId="5" xfId="1" applyNumberFormat="1" applyFont="1" applyFill="1" applyBorder="1" applyAlignment="1" applyProtection="1">
      <alignment horizontal="center" vertical="center"/>
    </xf>
    <xf numFmtId="0" fontId="71" fillId="0" borderId="2" xfId="0" applyFont="1" applyFill="1" applyBorder="1" applyAlignment="1">
      <alignment horizontal="center" vertical="center"/>
    </xf>
    <xf numFmtId="0" fontId="72" fillId="0" borderId="5" xfId="0" applyFont="1" applyFill="1" applyBorder="1" applyAlignment="1">
      <alignment horizontal="center" vertical="center"/>
    </xf>
    <xf numFmtId="1" fontId="71" fillId="0" borderId="2" xfId="0" applyNumberFormat="1" applyFont="1" applyFill="1" applyBorder="1" applyAlignment="1">
      <alignment horizontal="center" vertical="center"/>
    </xf>
    <xf numFmtId="1" fontId="71" fillId="0" borderId="7" xfId="1" applyNumberFormat="1" applyFont="1" applyFill="1" applyBorder="1" applyAlignment="1">
      <alignment horizontal="center" vertical="center"/>
    </xf>
    <xf numFmtId="4" fontId="72" fillId="3" borderId="2" xfId="1" applyNumberFormat="1" applyFont="1" applyFill="1" applyBorder="1" applyAlignment="1">
      <alignment horizontal="center" vertical="center"/>
    </xf>
    <xf numFmtId="14" fontId="30" fillId="0" borderId="9" xfId="0" applyNumberFormat="1" applyFont="1" applyFill="1" applyBorder="1" applyAlignment="1">
      <alignment horizontal="center" vertical="center"/>
    </xf>
    <xf numFmtId="1" fontId="30" fillId="0" borderId="2" xfId="0" applyNumberFormat="1" applyFont="1" applyFill="1" applyBorder="1" applyAlignment="1">
      <alignment horizontal="center" vertical="center"/>
    </xf>
    <xf numFmtId="3" fontId="30" fillId="0" borderId="2" xfId="0" applyNumberFormat="1" applyFont="1" applyFill="1" applyBorder="1" applyAlignment="1" applyProtection="1">
      <alignment horizontal="center" vertical="center"/>
      <protection locked="0"/>
    </xf>
    <xf numFmtId="4" fontId="72" fillId="4" borderId="2" xfId="1" applyNumberFormat="1" applyFont="1" applyFill="1" applyBorder="1" applyAlignment="1">
      <alignment horizontal="center" vertical="center"/>
    </xf>
    <xf numFmtId="169" fontId="71" fillId="0" borderId="14" xfId="0" applyNumberFormat="1" applyFont="1" applyFill="1" applyBorder="1" applyAlignment="1">
      <alignment horizontal="center" vertical="center"/>
    </xf>
    <xf numFmtId="0" fontId="71" fillId="0" borderId="2" xfId="0" applyFont="1" applyFill="1" applyBorder="1" applyAlignment="1">
      <alignment horizontal="left" vertical="center" wrapText="1"/>
    </xf>
    <xf numFmtId="4" fontId="71" fillId="0" borderId="2" xfId="1" applyNumberFormat="1" applyFont="1" applyFill="1" applyBorder="1" applyAlignment="1">
      <alignment horizontal="center" vertical="center"/>
    </xf>
    <xf numFmtId="0" fontId="71" fillId="0" borderId="7" xfId="0" applyFont="1" applyFill="1" applyBorder="1" applyAlignment="1">
      <alignment horizontal="center" vertical="center"/>
    </xf>
    <xf numFmtId="1" fontId="71" fillId="4" borderId="2" xfId="0" applyNumberFormat="1" applyFont="1" applyFill="1" applyBorder="1" applyAlignment="1">
      <alignment horizontal="center" vertical="center"/>
    </xf>
    <xf numFmtId="169" fontId="71" fillId="0" borderId="9" xfId="0" applyNumberFormat="1" applyFont="1" applyBorder="1" applyAlignment="1">
      <alignment horizontal="center" vertical="center"/>
    </xf>
    <xf numFmtId="1" fontId="71" fillId="0" borderId="2" xfId="1" applyNumberFormat="1" applyFont="1" applyFill="1" applyBorder="1" applyAlignment="1">
      <alignment horizontal="center" vertical="center"/>
    </xf>
    <xf numFmtId="169" fontId="71" fillId="0" borderId="9" xfId="0" applyNumberFormat="1" applyFont="1" applyFill="1" applyBorder="1" applyAlignment="1">
      <alignment horizontal="center" vertical="center"/>
    </xf>
    <xf numFmtId="169" fontId="71" fillId="0" borderId="10" xfId="0" applyNumberFormat="1" applyFont="1" applyFill="1" applyBorder="1" applyAlignment="1">
      <alignment horizontal="center" vertical="center"/>
    </xf>
    <xf numFmtId="0" fontId="71" fillId="0" borderId="2" xfId="0" applyFont="1" applyFill="1" applyBorder="1" applyAlignment="1">
      <alignment vertical="center" wrapText="1"/>
    </xf>
    <xf numFmtId="4" fontId="71" fillId="0" borderId="2" xfId="1" applyNumberFormat="1" applyFont="1" applyBorder="1" applyAlignment="1">
      <alignment horizontal="center" vertical="center"/>
    </xf>
    <xf numFmtId="169" fontId="71" fillId="0" borderId="10" xfId="0" applyNumberFormat="1" applyFont="1" applyBorder="1" applyAlignment="1">
      <alignment horizontal="center" vertical="center"/>
    </xf>
    <xf numFmtId="169" fontId="71" fillId="0" borderId="11" xfId="0" applyNumberFormat="1" applyFont="1" applyBorder="1" applyAlignment="1">
      <alignment horizontal="center" vertical="center"/>
    </xf>
    <xf numFmtId="0" fontId="71" fillId="0" borderId="22" xfId="0" applyFont="1" applyFill="1" applyBorder="1" applyAlignment="1">
      <alignment horizontal="center" vertical="center"/>
    </xf>
    <xf numFmtId="0" fontId="71" fillId="0" borderId="6" xfId="0" applyFont="1" applyFill="1" applyBorder="1" applyAlignment="1">
      <alignment horizontal="center" vertical="center"/>
    </xf>
    <xf numFmtId="0" fontId="71" fillId="0" borderId="6" xfId="0" applyFont="1" applyFill="1" applyBorder="1" applyAlignment="1">
      <alignment vertical="center" wrapText="1"/>
    </xf>
    <xf numFmtId="4" fontId="71" fillId="0" borderId="6" xfId="1" applyNumberFormat="1" applyFont="1" applyFill="1" applyBorder="1" applyAlignment="1" applyProtection="1">
      <alignment horizontal="center" vertical="center"/>
    </xf>
    <xf numFmtId="169" fontId="71" fillId="0" borderId="19" xfId="0" applyNumberFormat="1" applyFont="1" applyBorder="1" applyAlignment="1">
      <alignment horizontal="center" vertical="center"/>
    </xf>
    <xf numFmtId="0" fontId="71" fillId="0" borderId="8" xfId="0" applyFont="1" applyFill="1" applyBorder="1" applyAlignment="1">
      <alignment horizontal="center" vertical="center"/>
    </xf>
    <xf numFmtId="0" fontId="71" fillId="0" borderId="8" xfId="0" applyFont="1" applyFill="1" applyBorder="1" applyAlignment="1">
      <alignment vertical="center" wrapText="1"/>
    </xf>
    <xf numFmtId="4" fontId="71" fillId="0" borderId="8" xfId="1" applyNumberFormat="1" applyFont="1" applyFill="1" applyBorder="1" applyAlignment="1" applyProtection="1">
      <alignment horizontal="center" vertical="center"/>
    </xf>
    <xf numFmtId="3" fontId="71" fillId="0" borderId="6" xfId="1" applyNumberFormat="1" applyFont="1" applyFill="1" applyBorder="1" applyAlignment="1" applyProtection="1">
      <alignment horizontal="center" vertical="center"/>
    </xf>
    <xf numFmtId="0" fontId="71" fillId="0" borderId="11" xfId="0" applyFont="1" applyFill="1" applyBorder="1" applyAlignment="1">
      <alignment horizontal="center" vertical="center"/>
    </xf>
    <xf numFmtId="0" fontId="71" fillId="0" borderId="21" xfId="0" applyFont="1" applyFill="1" applyBorder="1" applyAlignment="1">
      <alignment horizontal="center" vertical="center"/>
    </xf>
    <xf numFmtId="0" fontId="72" fillId="0" borderId="11" xfId="0" applyFont="1" applyFill="1" applyBorder="1" applyAlignment="1">
      <alignment horizontal="center" vertical="center"/>
    </xf>
    <xf numFmtId="0" fontId="71" fillId="0" borderId="11" xfId="0" applyFont="1" applyFill="1" applyBorder="1" applyAlignment="1">
      <alignment vertical="center" wrapText="1"/>
    </xf>
    <xf numFmtId="4" fontId="71" fillId="0" borderId="2" xfId="1" applyNumberFormat="1" applyFont="1" applyFill="1" applyBorder="1" applyAlignment="1" applyProtection="1">
      <alignment horizontal="center" vertical="center"/>
    </xf>
    <xf numFmtId="0" fontId="71" fillId="0" borderId="2" xfId="0" applyFont="1" applyFill="1" applyBorder="1" applyAlignment="1" applyProtection="1">
      <alignment horizontal="center" vertical="center"/>
      <protection locked="0"/>
    </xf>
    <xf numFmtId="3" fontId="71" fillId="0" borderId="2" xfId="1" applyNumberFormat="1" applyFont="1" applyFill="1" applyBorder="1" applyAlignment="1" applyProtection="1">
      <alignment horizontal="center" vertical="center"/>
    </xf>
    <xf numFmtId="169" fontId="71" fillId="0" borderId="2" xfId="0" applyNumberFormat="1" applyFont="1" applyFill="1" applyBorder="1" applyAlignment="1">
      <alignment horizontal="center" vertical="center"/>
    </xf>
    <xf numFmtId="4" fontId="71" fillId="0" borderId="0" xfId="1" applyNumberFormat="1" applyFont="1" applyFill="1" applyBorder="1" applyAlignment="1" applyProtection="1">
      <alignment horizontal="center" vertical="center"/>
    </xf>
    <xf numFmtId="0" fontId="71" fillId="0" borderId="7" xfId="0" applyFont="1" applyFill="1" applyBorder="1" applyAlignment="1">
      <alignment vertical="center" wrapText="1"/>
    </xf>
    <xf numFmtId="0" fontId="71" fillId="0" borderId="19" xfId="0" applyFont="1" applyFill="1" applyBorder="1" applyAlignment="1">
      <alignment horizontal="center" vertical="center"/>
    </xf>
    <xf numFmtId="3" fontId="71" fillId="0" borderId="8" xfId="1" applyNumberFormat="1" applyFont="1" applyFill="1" applyBorder="1" applyAlignment="1" applyProtection="1">
      <alignment horizontal="center" vertical="center"/>
    </xf>
    <xf numFmtId="169" fontId="71" fillId="0" borderId="22" xfId="0" applyNumberFormat="1" applyFont="1" applyBorder="1" applyAlignment="1">
      <alignment horizontal="center" vertical="center"/>
    </xf>
    <xf numFmtId="0" fontId="71" fillId="0" borderId="13" xfId="0" applyFont="1" applyFill="1" applyBorder="1" applyAlignment="1" applyProtection="1">
      <alignment horizontal="center" vertical="center"/>
      <protection locked="0"/>
    </xf>
    <xf numFmtId="1" fontId="71" fillId="4" borderId="11" xfId="1" applyNumberFormat="1" applyFont="1" applyFill="1" applyBorder="1" applyAlignment="1">
      <alignment horizontal="center" vertical="center"/>
    </xf>
    <xf numFmtId="1" fontId="71" fillId="4" borderId="13" xfId="1" applyNumberFormat="1" applyFont="1" applyFill="1" applyBorder="1" applyAlignment="1">
      <alignment horizontal="center" vertical="center"/>
    </xf>
    <xf numFmtId="169" fontId="71" fillId="0" borderId="18" xfId="0" applyNumberFormat="1" applyFont="1" applyBorder="1" applyAlignment="1">
      <alignment horizontal="center" vertical="center"/>
    </xf>
    <xf numFmtId="0" fontId="71" fillId="0" borderId="0" xfId="0" applyFont="1" applyBorder="1" applyAlignment="1">
      <alignment horizontal="center"/>
    </xf>
    <xf numFmtId="0" fontId="71" fillId="0" borderId="0" xfId="0" applyFont="1" applyFill="1" applyBorder="1" applyAlignment="1">
      <alignment wrapText="1"/>
    </xf>
    <xf numFmtId="0" fontId="71" fillId="0" borderId="0" xfId="0" applyFont="1" applyFill="1" applyBorder="1"/>
    <xf numFmtId="4" fontId="72" fillId="0" borderId="0" xfId="0" applyNumberFormat="1" applyFont="1" applyFill="1" applyBorder="1" applyAlignment="1">
      <alignment horizontal="center"/>
    </xf>
    <xf numFmtId="4" fontId="63" fillId="0" borderId="0" xfId="0" applyNumberFormat="1" applyFont="1" applyFill="1" applyBorder="1" applyAlignment="1">
      <alignment horizontal="center"/>
    </xf>
    <xf numFmtId="0" fontId="63" fillId="0" borderId="0" xfId="0" applyFont="1" applyFill="1" applyBorder="1" applyAlignment="1">
      <alignment horizontal="center"/>
    </xf>
    <xf numFmtId="4" fontId="80" fillId="0" borderId="0" xfId="0" applyNumberFormat="1" applyFont="1" applyFill="1" applyBorder="1" applyAlignment="1">
      <alignment horizontal="center"/>
    </xf>
    <xf numFmtId="4" fontId="81" fillId="0" borderId="0" xfId="0" applyNumberFormat="1" applyFont="1" applyFill="1" applyBorder="1" applyAlignment="1">
      <alignment horizontal="center"/>
    </xf>
    <xf numFmtId="0" fontId="71" fillId="0" borderId="16" xfId="0" applyFont="1" applyFill="1" applyBorder="1" applyAlignment="1">
      <alignment horizontal="center" vertical="center"/>
    </xf>
    <xf numFmtId="0" fontId="71" fillId="0" borderId="14" xfId="0" applyFont="1" applyFill="1" applyBorder="1" applyAlignment="1">
      <alignment horizontal="center" vertical="center"/>
    </xf>
    <xf numFmtId="0" fontId="71" fillId="0" borderId="17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vertical="center"/>
    </xf>
    <xf numFmtId="0" fontId="30" fillId="0" borderId="14" xfId="0" applyFont="1" applyFill="1" applyBorder="1"/>
    <xf numFmtId="0" fontId="21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wrapText="1"/>
    </xf>
    <xf numFmtId="0" fontId="67" fillId="3" borderId="0" xfId="0" applyFont="1" applyFill="1" applyBorder="1" applyAlignment="1">
      <alignment horizontal="center" wrapText="1"/>
    </xf>
    <xf numFmtId="0" fontId="21" fillId="0" borderId="7" xfId="0" applyFont="1" applyFill="1" applyBorder="1" applyAlignment="1">
      <alignment horizontal="left" wrapText="1"/>
    </xf>
    <xf numFmtId="0" fontId="6" fillId="0" borderId="0" xfId="0" applyFont="1" applyBorder="1" applyAlignment="1">
      <alignment wrapText="1"/>
    </xf>
    <xf numFmtId="4" fontId="28" fillId="0" borderId="2" xfId="0" applyNumberFormat="1" applyFont="1" applyFill="1" applyBorder="1" applyAlignment="1">
      <alignment horizontal="left" wrapText="1"/>
    </xf>
    <xf numFmtId="4" fontId="28" fillId="0" borderId="2" xfId="0" applyNumberFormat="1" applyFont="1" applyFill="1" applyBorder="1" applyAlignment="1">
      <alignment horizontal="center" wrapText="1"/>
    </xf>
    <xf numFmtId="4" fontId="28" fillId="0" borderId="2" xfId="0" applyNumberFormat="1" applyFont="1" applyBorder="1" applyAlignment="1">
      <alignment wrapText="1"/>
    </xf>
    <xf numFmtId="4" fontId="28" fillId="0" borderId="2" xfId="0" applyNumberFormat="1" applyFont="1" applyBorder="1" applyAlignment="1">
      <alignment horizontal="center" wrapText="1"/>
    </xf>
    <xf numFmtId="4" fontId="28" fillId="0" borderId="2" xfId="0" applyNumberFormat="1" applyFont="1" applyBorder="1" applyAlignment="1">
      <alignment horizontal="left" wrapText="1"/>
    </xf>
    <xf numFmtId="4" fontId="28" fillId="0" borderId="2" xfId="0" applyNumberFormat="1" applyFont="1" applyFill="1" applyBorder="1" applyAlignment="1">
      <alignment wrapText="1"/>
    </xf>
    <xf numFmtId="4" fontId="21" fillId="0" borderId="2" xfId="0" applyNumberFormat="1" applyFont="1" applyFill="1" applyBorder="1" applyAlignment="1">
      <alignment wrapText="1"/>
    </xf>
    <xf numFmtId="4" fontId="21" fillId="0" borderId="2" xfId="0" applyNumberFormat="1" applyFont="1" applyFill="1" applyBorder="1" applyAlignment="1">
      <alignment horizontal="center" wrapText="1"/>
    </xf>
    <xf numFmtId="4" fontId="46" fillId="3" borderId="2" xfId="1" applyNumberFormat="1" applyFont="1" applyFill="1" applyBorder="1" applyAlignment="1">
      <alignment horizontal="center"/>
    </xf>
    <xf numFmtId="1" fontId="30" fillId="3" borderId="2" xfId="1" applyNumberFormat="1" applyFont="1" applyFill="1" applyBorder="1" applyAlignment="1">
      <alignment horizontal="center"/>
    </xf>
    <xf numFmtId="4" fontId="46" fillId="3" borderId="2" xfId="1" applyNumberFormat="1" applyFont="1" applyFill="1" applyBorder="1" applyAlignment="1">
      <alignment horizontal="center" vertical="center"/>
    </xf>
    <xf numFmtId="1" fontId="30" fillId="3" borderId="2" xfId="1" applyNumberFormat="1" applyFont="1" applyFill="1" applyBorder="1" applyAlignment="1">
      <alignment horizontal="center" vertical="center"/>
    </xf>
    <xf numFmtId="0" fontId="30" fillId="0" borderId="9" xfId="0" quotePrefix="1" applyFont="1" applyFill="1" applyBorder="1" applyAlignment="1">
      <alignment horizontal="center" vertical="center"/>
    </xf>
    <xf numFmtId="4" fontId="82" fillId="0" borderId="2" xfId="1" applyNumberFormat="1" applyFont="1" applyFill="1" applyBorder="1" applyAlignment="1">
      <alignment horizontal="center"/>
    </xf>
    <xf numFmtId="0" fontId="83" fillId="0" borderId="5" xfId="0" applyFont="1" applyFill="1" applyBorder="1" applyAlignment="1">
      <alignment horizontal="center" vertical="center"/>
    </xf>
    <xf numFmtId="4" fontId="46" fillId="4" borderId="13" xfId="1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164" fontId="10" fillId="0" borderId="0" xfId="1" applyAlignment="1">
      <alignment horizontal="center"/>
    </xf>
    <xf numFmtId="0" fontId="84" fillId="0" borderId="0" xfId="0" applyFont="1"/>
    <xf numFmtId="4" fontId="85" fillId="0" borderId="2" xfId="1" applyNumberFormat="1" applyFont="1" applyFill="1" applyBorder="1" applyAlignment="1">
      <alignment horizontal="center"/>
    </xf>
    <xf numFmtId="0" fontId="86" fillId="0" borderId="2" xfId="0" applyFont="1" applyFill="1" applyBorder="1" applyAlignment="1" applyProtection="1">
      <alignment horizontal="center" vertical="center"/>
      <protection locked="0"/>
    </xf>
    <xf numFmtId="0" fontId="86" fillId="0" borderId="0" xfId="0" applyFont="1" applyFill="1" applyBorder="1" applyAlignment="1">
      <alignment horizontal="center"/>
    </xf>
    <xf numFmtId="0" fontId="87" fillId="0" borderId="0" xfId="0" applyFont="1" applyBorder="1"/>
    <xf numFmtId="0" fontId="86" fillId="0" borderId="0" xfId="0" applyFont="1" applyBorder="1"/>
    <xf numFmtId="0" fontId="88" fillId="0" borderId="0" xfId="0" applyFont="1"/>
    <xf numFmtId="164" fontId="84" fillId="0" borderId="0" xfId="1" applyFont="1"/>
    <xf numFmtId="0" fontId="89" fillId="0" borderId="0" xfId="0" applyFont="1"/>
    <xf numFmtId="0" fontId="86" fillId="0" borderId="0" xfId="0" applyFont="1"/>
    <xf numFmtId="164" fontId="86" fillId="0" borderId="0" xfId="0" applyNumberFormat="1" applyFont="1"/>
    <xf numFmtId="0" fontId="84" fillId="0" borderId="0" xfId="0" applyFont="1" applyFill="1" applyBorder="1" applyAlignment="1">
      <alignment horizontal="center"/>
    </xf>
    <xf numFmtId="0" fontId="90" fillId="0" borderId="0" xfId="0" applyFont="1" applyFill="1"/>
    <xf numFmtId="0" fontId="91" fillId="0" borderId="0" xfId="0" applyFont="1" applyBorder="1" applyAlignment="1"/>
    <xf numFmtId="0" fontId="92" fillId="0" borderId="0" xfId="0" applyFont="1" applyFill="1" applyBorder="1"/>
    <xf numFmtId="1" fontId="70" fillId="0" borderId="0" xfId="0" applyNumberFormat="1" applyFont="1" applyFill="1" applyBorder="1" applyAlignment="1">
      <alignment horizontal="center"/>
    </xf>
    <xf numFmtId="0" fontId="70" fillId="0" borderId="0" xfId="0" applyFont="1" applyFill="1" applyBorder="1" applyAlignment="1">
      <alignment horizontal="center"/>
    </xf>
    <xf numFmtId="164" fontId="92" fillId="0" borderId="0" xfId="1" applyFont="1" applyFill="1" applyBorder="1" applyAlignment="1">
      <alignment horizontal="center"/>
    </xf>
    <xf numFmtId="0" fontId="92" fillId="0" borderId="0" xfId="0" applyFont="1"/>
    <xf numFmtId="164" fontId="92" fillId="0" borderId="0" xfId="1" applyFont="1" applyAlignment="1">
      <alignment wrapText="1"/>
    </xf>
    <xf numFmtId="164" fontId="92" fillId="0" borderId="0" xfId="0" applyNumberFormat="1" applyFont="1" applyAlignment="1">
      <alignment wrapText="1"/>
    </xf>
    <xf numFmtId="0" fontId="93" fillId="0" borderId="0" xfId="0" applyFont="1" applyFill="1" applyBorder="1" applyAlignment="1">
      <alignment horizontal="center"/>
    </xf>
    <xf numFmtId="0" fontId="93" fillId="0" borderId="0" xfId="0" applyFont="1"/>
    <xf numFmtId="164" fontId="93" fillId="0" borderId="0" xfId="0" applyNumberFormat="1" applyFont="1" applyAlignment="1">
      <alignment horizontal="center"/>
    </xf>
    <xf numFmtId="1" fontId="92" fillId="0" borderId="0" xfId="0" applyNumberFormat="1" applyFont="1"/>
    <xf numFmtId="164" fontId="92" fillId="0" borderId="0" xfId="0" applyNumberFormat="1" applyFont="1"/>
    <xf numFmtId="0" fontId="94" fillId="0" borderId="0" xfId="0" applyFont="1" applyAlignment="1">
      <alignment horizontal="center"/>
    </xf>
    <xf numFmtId="164" fontId="92" fillId="0" borderId="0" xfId="1" applyFont="1" applyAlignment="1">
      <alignment horizontal="center"/>
    </xf>
    <xf numFmtId="0" fontId="94" fillId="0" borderId="0" xfId="0" applyFont="1"/>
    <xf numFmtId="164" fontId="92" fillId="0" borderId="0" xfId="1" applyFont="1"/>
    <xf numFmtId="164" fontId="94" fillId="0" borderId="0" xfId="0" applyNumberFormat="1" applyFont="1"/>
    <xf numFmtId="4" fontId="67" fillId="0" borderId="2" xfId="1" applyNumberFormat="1" applyFont="1" applyFill="1" applyBorder="1" applyAlignment="1">
      <alignment horizontal="center" vertical="center"/>
    </xf>
    <xf numFmtId="4" fontId="67" fillId="4" borderId="2" xfId="1" applyNumberFormat="1" applyFont="1" applyFill="1" applyBorder="1" applyAlignment="1">
      <alignment horizontal="center" vertical="center"/>
    </xf>
    <xf numFmtId="1" fontId="92" fillId="0" borderId="0" xfId="0" applyNumberFormat="1" applyFont="1" applyBorder="1" applyAlignment="1"/>
    <xf numFmtId="164" fontId="92" fillId="0" borderId="0" xfId="1" applyFont="1" applyBorder="1" applyAlignment="1"/>
    <xf numFmtId="164" fontId="92" fillId="0" borderId="0" xfId="1" applyFont="1" applyFill="1" applyBorder="1" applyAlignment="1">
      <alignment horizontal="center" vertical="center"/>
    </xf>
    <xf numFmtId="4" fontId="85" fillId="4" borderId="2" xfId="1" applyNumberFormat="1" applyFont="1" applyFill="1" applyBorder="1" applyAlignment="1">
      <alignment horizontal="center"/>
    </xf>
    <xf numFmtId="4" fontId="67" fillId="0" borderId="2" xfId="1" applyNumberFormat="1" applyFont="1" applyFill="1" applyBorder="1" applyAlignment="1">
      <alignment horizontal="center"/>
    </xf>
    <xf numFmtId="0" fontId="64" fillId="0" borderId="2" xfId="0" applyFont="1" applyBorder="1" applyAlignment="1">
      <alignment horizontal="center"/>
    </xf>
    <xf numFmtId="0" fontId="64" fillId="0" borderId="2" xfId="0" applyFont="1" applyFill="1" applyBorder="1" applyAlignment="1">
      <alignment horizontal="center"/>
    </xf>
    <xf numFmtId="0" fontId="65" fillId="0" borderId="2" xfId="0" applyFont="1" applyFill="1" applyBorder="1" applyAlignment="1">
      <alignment horizontal="center" wrapText="1"/>
    </xf>
    <xf numFmtId="168" fontId="65" fillId="0" borderId="2" xfId="1" applyNumberFormat="1" applyFont="1" applyFill="1" applyBorder="1" applyAlignment="1">
      <alignment horizontal="center" vertical="center"/>
    </xf>
    <xf numFmtId="0" fontId="95" fillId="0" borderId="2" xfId="0" applyFont="1" applyBorder="1" applyAlignment="1">
      <alignment horizontal="center"/>
    </xf>
    <xf numFmtId="0" fontId="70" fillId="0" borderId="0" xfId="0" applyFont="1" applyBorder="1"/>
    <xf numFmtId="0" fontId="70" fillId="0" borderId="0" xfId="0" applyFont="1"/>
    <xf numFmtId="1" fontId="70" fillId="0" borderId="0" xfId="0" applyNumberFormat="1" applyFont="1" applyBorder="1" applyAlignment="1">
      <alignment horizontal="center"/>
    </xf>
    <xf numFmtId="164" fontId="92" fillId="0" borderId="0" xfId="1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5" fillId="0" borderId="0" xfId="0" applyFont="1" applyBorder="1" applyAlignment="1"/>
    <xf numFmtId="4" fontId="82" fillId="0" borderId="2" xfId="1" applyNumberFormat="1" applyFont="1" applyFill="1" applyBorder="1" applyAlignment="1">
      <alignment horizontal="center" vertical="center"/>
    </xf>
    <xf numFmtId="0" fontId="92" fillId="0" borderId="0" xfId="0" applyFont="1" applyAlignment="1">
      <alignment vertical="center"/>
    </xf>
    <xf numFmtId="4" fontId="82" fillId="4" borderId="2" xfId="1" applyNumberFormat="1" applyFont="1" applyFill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164" fontId="92" fillId="0" borderId="0" xfId="1" applyFont="1" applyAlignment="1">
      <alignment horizontal="center" vertical="center"/>
    </xf>
    <xf numFmtId="164" fontId="70" fillId="0" borderId="0" xfId="0" applyNumberFormat="1" applyFont="1" applyAlignment="1">
      <alignment horizontal="center" vertical="center"/>
    </xf>
    <xf numFmtId="4" fontId="85" fillId="0" borderId="2" xfId="1" applyNumberFormat="1" applyFont="1" applyFill="1" applyBorder="1" applyAlignment="1">
      <alignment horizontal="center" vertical="center"/>
    </xf>
    <xf numFmtId="4" fontId="85" fillId="4" borderId="2" xfId="1" applyNumberFormat="1" applyFont="1" applyFill="1" applyBorder="1" applyAlignment="1">
      <alignment horizontal="center" vertical="center"/>
    </xf>
    <xf numFmtId="164" fontId="70" fillId="0" borderId="0" xfId="0" applyNumberFormat="1" applyFont="1"/>
    <xf numFmtId="4" fontId="82" fillId="0" borderId="7" xfId="1" applyNumberFormat="1" applyFont="1" applyFill="1" applyBorder="1" applyAlignment="1">
      <alignment horizontal="center" vertical="center"/>
    </xf>
    <xf numFmtId="0" fontId="70" fillId="0" borderId="0" xfId="0" applyFont="1" applyAlignment="1"/>
    <xf numFmtId="164" fontId="92" fillId="0" borderId="0" xfId="1" applyFont="1" applyAlignment="1"/>
    <xf numFmtId="0" fontId="92" fillId="0" borderId="0" xfId="0" applyFont="1" applyAlignment="1"/>
    <xf numFmtId="164" fontId="92" fillId="0" borderId="0" xfId="0" applyNumberFormat="1" applyFont="1" applyAlignment="1"/>
    <xf numFmtId="0" fontId="87" fillId="0" borderId="7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164" fontId="84" fillId="0" borderId="0" xfId="1" applyFont="1" applyFill="1" applyBorder="1" applyAlignment="1">
      <alignment horizontal="center" vertical="center"/>
    </xf>
    <xf numFmtId="0" fontId="86" fillId="0" borderId="0" xfId="0" applyFont="1" applyAlignment="1">
      <alignment vertical="center"/>
    </xf>
    <xf numFmtId="164" fontId="84" fillId="0" borderId="0" xfId="1" applyFont="1" applyAlignment="1">
      <alignment vertical="center"/>
    </xf>
    <xf numFmtId="0" fontId="84" fillId="0" borderId="0" xfId="0" applyFont="1" applyAlignment="1">
      <alignment vertical="center"/>
    </xf>
    <xf numFmtId="164" fontId="84" fillId="0" borderId="0" xfId="0" applyNumberFormat="1" applyFont="1" applyAlignment="1">
      <alignment vertical="center"/>
    </xf>
    <xf numFmtId="4" fontId="96" fillId="4" borderId="2" xfId="1" applyNumberFormat="1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164" fontId="84" fillId="0" borderId="0" xfId="1" applyFont="1" applyBorder="1" applyAlignment="1">
      <alignment horizontal="center" vertical="center"/>
    </xf>
    <xf numFmtId="0" fontId="70" fillId="0" borderId="0" xfId="0" applyFont="1" applyBorder="1" applyAlignment="1">
      <alignment horizontal="center"/>
    </xf>
    <xf numFmtId="0" fontId="70" fillId="0" borderId="0" xfId="0" applyFont="1" applyAlignment="1">
      <alignment horizontal="center"/>
    </xf>
    <xf numFmtId="3" fontId="76" fillId="0" borderId="2" xfId="1" applyNumberFormat="1" applyFont="1" applyFill="1" applyBorder="1" applyAlignment="1">
      <alignment horizontal="center"/>
    </xf>
    <xf numFmtId="4" fontId="46" fillId="6" borderId="2" xfId="1" applyNumberFormat="1" applyFont="1" applyFill="1" applyBorder="1" applyAlignment="1">
      <alignment horizontal="center"/>
    </xf>
    <xf numFmtId="3" fontId="30" fillId="6" borderId="2" xfId="1" applyNumberFormat="1" applyFont="1" applyFill="1" applyBorder="1" applyAlignment="1">
      <alignment horizontal="center"/>
    </xf>
    <xf numFmtId="0" fontId="30" fillId="6" borderId="2" xfId="0" applyFont="1" applyFill="1" applyBorder="1" applyAlignment="1" applyProtection="1">
      <alignment horizontal="center"/>
      <protection locked="0"/>
    </xf>
    <xf numFmtId="4" fontId="30" fillId="6" borderId="2" xfId="1" applyNumberFormat="1" applyFont="1" applyFill="1" applyBorder="1" applyAlignment="1" applyProtection="1">
      <alignment horizontal="center"/>
    </xf>
    <xf numFmtId="0" fontId="0" fillId="4" borderId="0" xfId="0" applyFill="1"/>
    <xf numFmtId="164" fontId="92" fillId="0" borderId="0" xfId="1" applyFont="1" applyBorder="1"/>
    <xf numFmtId="1" fontId="70" fillId="0" borderId="0" xfId="0" applyNumberFormat="1" applyFont="1" applyBorder="1"/>
    <xf numFmtId="4" fontId="82" fillId="4" borderId="2" xfId="1" applyNumberFormat="1" applyFont="1" applyFill="1" applyBorder="1" applyAlignment="1">
      <alignment horizontal="center"/>
    </xf>
    <xf numFmtId="164" fontId="10" fillId="0" borderId="0" xfId="1" applyAlignment="1">
      <alignment wrapText="1"/>
    </xf>
    <xf numFmtId="0" fontId="76" fillId="0" borderId="0" xfId="0" applyFont="1" applyBorder="1"/>
    <xf numFmtId="0" fontId="76" fillId="0" borderId="0" xfId="0" applyFont="1" applyBorder="1" applyAlignment="1">
      <alignment horizontal="center"/>
    </xf>
    <xf numFmtId="164" fontId="92" fillId="0" borderId="0" xfId="1" applyFont="1" applyBorder="1" applyAlignment="1">
      <alignment wrapText="1"/>
    </xf>
    <xf numFmtId="0" fontId="76" fillId="0" borderId="0" xfId="0" applyFont="1"/>
    <xf numFmtId="4" fontId="82" fillId="0" borderId="11" xfId="1" applyNumberFormat="1" applyFont="1" applyFill="1" applyBorder="1" applyAlignment="1">
      <alignment horizontal="center" vertical="center"/>
    </xf>
    <xf numFmtId="164" fontId="10" fillId="0" borderId="0" xfId="1" applyFill="1" applyBorder="1" applyAlignment="1">
      <alignment wrapText="1"/>
    </xf>
    <xf numFmtId="0" fontId="76" fillId="0" borderId="0" xfId="0" applyFont="1" applyFill="1" applyBorder="1" applyAlignment="1">
      <alignment horizontal="center"/>
    </xf>
    <xf numFmtId="164" fontId="92" fillId="0" borderId="0" xfId="1" applyFont="1" applyFill="1" applyBorder="1"/>
    <xf numFmtId="4" fontId="82" fillId="0" borderId="7" xfId="1" applyNumberFormat="1" applyFont="1" applyFill="1" applyBorder="1" applyAlignment="1">
      <alignment horizontal="center"/>
    </xf>
    <xf numFmtId="4" fontId="85" fillId="0" borderId="7" xfId="1" applyNumberFormat="1" applyFont="1" applyFill="1" applyBorder="1" applyAlignment="1">
      <alignment horizontal="center" vertical="center"/>
    </xf>
    <xf numFmtId="0" fontId="97" fillId="0" borderId="0" xfId="0" applyFont="1" applyBorder="1" applyAlignment="1"/>
    <xf numFmtId="4" fontId="82" fillId="4" borderId="7" xfId="1" applyNumberFormat="1" applyFont="1" applyFill="1" applyBorder="1" applyAlignment="1">
      <alignment horizontal="center" vertical="center"/>
    </xf>
    <xf numFmtId="4" fontId="67" fillId="0" borderId="7" xfId="1" applyNumberFormat="1" applyFont="1" applyFill="1" applyBorder="1" applyAlignment="1">
      <alignment horizontal="center" vertical="center"/>
    </xf>
    <xf numFmtId="4" fontId="67" fillId="0" borderId="7" xfId="1" applyNumberFormat="1" applyFont="1" applyFill="1" applyBorder="1" applyAlignment="1">
      <alignment horizontal="center"/>
    </xf>
    <xf numFmtId="0" fontId="92" fillId="0" borderId="0" xfId="0" applyFont="1" applyAlignment="1">
      <alignment horizontal="center"/>
    </xf>
    <xf numFmtId="164" fontId="92" fillId="0" borderId="0" xfId="1" applyFont="1" applyFill="1" applyAlignment="1">
      <alignment horizontal="center"/>
    </xf>
    <xf numFmtId="0" fontId="92" fillId="0" borderId="0" xfId="0" applyFont="1" applyBorder="1" applyAlignment="1">
      <alignment vertical="center"/>
    </xf>
    <xf numFmtId="4" fontId="76" fillId="6" borderId="2" xfId="1" applyNumberFormat="1" applyFont="1" applyFill="1" applyBorder="1" applyAlignment="1" applyProtection="1">
      <alignment horizontal="center"/>
    </xf>
    <xf numFmtId="0" fontId="85" fillId="0" borderId="2" xfId="0" applyFont="1" applyBorder="1" applyAlignment="1">
      <alignment horizontal="center" vertical="center" wrapText="1"/>
    </xf>
    <xf numFmtId="14" fontId="70" fillId="0" borderId="0" xfId="0" applyNumberFormat="1" applyFont="1" applyBorder="1" applyAlignment="1">
      <alignment horizontal="center"/>
    </xf>
    <xf numFmtId="164" fontId="92" fillId="0" borderId="0" xfId="1" applyNumberFormat="1" applyFont="1"/>
    <xf numFmtId="164" fontId="92" fillId="0" borderId="0" xfId="1" applyNumberFormat="1" applyFont="1" applyFill="1" applyBorder="1" applyAlignment="1">
      <alignment horizontal="center"/>
    </xf>
    <xf numFmtId="14" fontId="30" fillId="0" borderId="2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 vertical="center"/>
    </xf>
    <xf numFmtId="169" fontId="21" fillId="0" borderId="11" xfId="0" applyNumberFormat="1" applyFont="1" applyFill="1" applyBorder="1" applyAlignment="1">
      <alignment horizontal="center" vertical="center"/>
    </xf>
    <xf numFmtId="1" fontId="21" fillId="0" borderId="11" xfId="0" applyNumberFormat="1" applyFont="1" applyBorder="1" applyAlignment="1">
      <alignment horizontal="center" vertical="center"/>
    </xf>
    <xf numFmtId="1" fontId="21" fillId="0" borderId="11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4" fontId="21" fillId="0" borderId="11" xfId="1" applyNumberFormat="1" applyFont="1" applyFill="1" applyBorder="1" applyAlignment="1" applyProtection="1">
      <alignment horizontal="center" vertical="center"/>
    </xf>
    <xf numFmtId="0" fontId="21" fillId="0" borderId="11" xfId="0" applyFont="1" applyFill="1" applyBorder="1" applyAlignment="1" applyProtection="1">
      <alignment horizontal="center" vertical="center"/>
      <protection locked="0"/>
    </xf>
    <xf numFmtId="4" fontId="19" fillId="0" borderId="11" xfId="1" applyNumberFormat="1" applyFont="1" applyFill="1" applyBorder="1" applyAlignment="1">
      <alignment horizontal="center" vertical="center"/>
    </xf>
    <xf numFmtId="3" fontId="21" fillId="0" borderId="11" xfId="1" applyNumberFormat="1" applyFont="1" applyFill="1" applyBorder="1" applyAlignment="1">
      <alignment horizontal="center" vertical="center"/>
    </xf>
    <xf numFmtId="3" fontId="21" fillId="3" borderId="11" xfId="1" applyNumberFormat="1" applyFont="1" applyFill="1" applyBorder="1" applyAlignment="1">
      <alignment horizontal="center" vertical="center"/>
    </xf>
    <xf numFmtId="0" fontId="26" fillId="0" borderId="13" xfId="0" applyFont="1" applyFill="1" applyBorder="1" applyAlignment="1" applyProtection="1">
      <alignment horizontal="center" vertical="center"/>
      <protection locked="0"/>
    </xf>
    <xf numFmtId="4" fontId="26" fillId="0" borderId="10" xfId="1" applyNumberFormat="1" applyFont="1" applyFill="1" applyBorder="1" applyAlignment="1" applyProtection="1">
      <alignment horizontal="center"/>
    </xf>
    <xf numFmtId="4" fontId="46" fillId="4" borderId="0" xfId="1" applyNumberFormat="1" applyFont="1" applyFill="1" applyBorder="1" applyAlignment="1">
      <alignment horizontal="center" vertical="center"/>
    </xf>
    <xf numFmtId="4" fontId="98" fillId="4" borderId="2" xfId="1" applyNumberFormat="1" applyFont="1" applyFill="1" applyBorder="1" applyAlignment="1">
      <alignment horizontal="center"/>
    </xf>
    <xf numFmtId="0" fontId="0" fillId="3" borderId="0" xfId="0" applyFill="1" applyBorder="1"/>
    <xf numFmtId="4" fontId="19" fillId="6" borderId="2" xfId="1" applyNumberFormat="1" applyFont="1" applyFill="1" applyBorder="1" applyAlignment="1">
      <alignment horizontal="center" vertical="center"/>
    </xf>
    <xf numFmtId="3" fontId="21" fillId="6" borderId="2" xfId="1" applyNumberFormat="1" applyFont="1" applyFill="1" applyBorder="1" applyAlignment="1">
      <alignment horizontal="center" vertical="center"/>
    </xf>
    <xf numFmtId="4" fontId="82" fillId="6" borderId="2" xfId="1" applyNumberFormat="1" applyFont="1" applyFill="1" applyBorder="1" applyAlignment="1">
      <alignment horizontal="center"/>
    </xf>
    <xf numFmtId="1" fontId="30" fillId="6" borderId="2" xfId="1" applyNumberFormat="1" applyFont="1" applyFill="1" applyBorder="1" applyAlignment="1">
      <alignment horizontal="center"/>
    </xf>
    <xf numFmtId="0" fontId="12" fillId="3" borderId="0" xfId="0" applyFont="1" applyFill="1"/>
    <xf numFmtId="4" fontId="99" fillId="0" borderId="0" xfId="0" applyNumberFormat="1" applyFont="1"/>
    <xf numFmtId="4" fontId="12" fillId="3" borderId="0" xfId="0" applyNumberFormat="1" applyFont="1" applyFill="1"/>
    <xf numFmtId="0" fontId="30" fillId="3" borderId="2" xfId="0" applyFont="1" applyFill="1" applyBorder="1" applyAlignment="1" applyProtection="1">
      <alignment horizontal="center"/>
      <protection locked="0"/>
    </xf>
    <xf numFmtId="4" fontId="46" fillId="3" borderId="7" xfId="1" applyNumberFormat="1" applyFont="1" applyFill="1" applyBorder="1" applyAlignment="1">
      <alignment horizontal="center" vertical="center"/>
    </xf>
    <xf numFmtId="1" fontId="71" fillId="3" borderId="2" xfId="1" applyNumberFormat="1" applyFont="1" applyFill="1" applyBorder="1" applyAlignment="1">
      <alignment horizontal="center" vertical="center"/>
    </xf>
    <xf numFmtId="1" fontId="71" fillId="3" borderId="7" xfId="1" applyNumberFormat="1" applyFont="1" applyFill="1" applyBorder="1" applyAlignment="1">
      <alignment horizontal="center" vertical="center"/>
    </xf>
    <xf numFmtId="2" fontId="87" fillId="0" borderId="0" xfId="0" applyNumberFormat="1" applyFont="1" applyBorder="1"/>
    <xf numFmtId="2" fontId="71" fillId="0" borderId="0" xfId="0" applyNumberFormat="1" applyFont="1" applyBorder="1" applyAlignment="1">
      <alignment horizontal="center"/>
    </xf>
    <xf numFmtId="164" fontId="19" fillId="3" borderId="2" xfId="1" applyFont="1" applyFill="1" applyBorder="1" applyAlignment="1">
      <alignment horizontal="center" vertical="center"/>
    </xf>
    <xf numFmtId="14" fontId="19" fillId="0" borderId="2" xfId="0" applyNumberFormat="1" applyFont="1" applyFill="1" applyBorder="1" applyAlignment="1">
      <alignment horizontal="center"/>
    </xf>
    <xf numFmtId="14" fontId="28" fillId="0" borderId="2" xfId="0" applyNumberFormat="1" applyFont="1" applyFill="1" applyBorder="1" applyAlignment="1">
      <alignment horizontal="center" vertical="center"/>
    </xf>
    <xf numFmtId="1" fontId="28" fillId="0" borderId="2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vertical="center" wrapText="1"/>
    </xf>
    <xf numFmtId="0" fontId="28" fillId="0" borderId="2" xfId="0" applyFont="1" applyBorder="1" applyAlignment="1">
      <alignment vertical="center"/>
    </xf>
    <xf numFmtId="0" fontId="28" fillId="0" borderId="2" xfId="0" applyFont="1" applyFill="1" applyBorder="1" applyAlignment="1">
      <alignment vertical="center"/>
    </xf>
    <xf numFmtId="4" fontId="60" fillId="5" borderId="2" xfId="0" applyNumberFormat="1" applyFont="1" applyFill="1" applyBorder="1" applyAlignment="1">
      <alignment horizontal="center" vertical="center"/>
    </xf>
    <xf numFmtId="4" fontId="67" fillId="0" borderId="13" xfId="1" applyNumberFormat="1" applyFont="1" applyFill="1" applyBorder="1" applyAlignment="1">
      <alignment horizontal="center"/>
    </xf>
    <xf numFmtId="4" fontId="21" fillId="4" borderId="2" xfId="1" applyNumberFormat="1" applyFont="1" applyFill="1" applyBorder="1" applyAlignment="1">
      <alignment horizontal="center"/>
    </xf>
    <xf numFmtId="164" fontId="93" fillId="0" borderId="0" xfId="0" applyNumberFormat="1" applyFont="1"/>
    <xf numFmtId="164" fontId="100" fillId="0" borderId="0" xfId="1" applyFont="1" applyFill="1" applyBorder="1" applyAlignment="1">
      <alignment horizontal="center"/>
    </xf>
    <xf numFmtId="2" fontId="93" fillId="0" borderId="0" xfId="0" applyNumberFormat="1" applyFont="1" applyAlignment="1">
      <alignment horizontal="center"/>
    </xf>
    <xf numFmtId="3" fontId="30" fillId="6" borderId="2" xfId="1" applyNumberFormat="1" applyFont="1" applyFill="1" applyBorder="1" applyAlignment="1">
      <alignment horizontal="center" vertical="center"/>
    </xf>
    <xf numFmtId="14" fontId="30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vertical="center"/>
    </xf>
    <xf numFmtId="0" fontId="51" fillId="0" borderId="2" xfId="0" applyFont="1" applyFill="1" applyBorder="1" applyAlignment="1">
      <alignment vertical="center" wrapText="1"/>
    </xf>
    <xf numFmtId="4" fontId="48" fillId="5" borderId="2" xfId="1" applyNumberFormat="1" applyFont="1" applyFill="1" applyBorder="1" applyAlignment="1" applyProtection="1">
      <alignment horizontal="center" vertical="center"/>
    </xf>
    <xf numFmtId="4" fontId="67" fillId="0" borderId="11" xfId="1" applyNumberFormat="1" applyFont="1" applyFill="1" applyBorder="1" applyAlignment="1">
      <alignment horizontal="center" vertical="center"/>
    </xf>
    <xf numFmtId="164" fontId="92" fillId="0" borderId="0" xfId="1" applyFont="1" applyBorder="1" applyAlignment="1">
      <alignment horizontal="center"/>
    </xf>
    <xf numFmtId="0" fontId="76" fillId="0" borderId="7" xfId="0" applyFont="1" applyBorder="1" applyAlignment="1">
      <alignment horizontal="center"/>
    </xf>
    <xf numFmtId="4" fontId="67" fillId="6" borderId="2" xfId="1" applyNumberFormat="1" applyFont="1" applyFill="1" applyBorder="1" applyAlignment="1">
      <alignment horizontal="center"/>
    </xf>
    <xf numFmtId="0" fontId="21" fillId="3" borderId="2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/>
    </xf>
    <xf numFmtId="0" fontId="65" fillId="3" borderId="2" xfId="0" applyFont="1" applyFill="1" applyBorder="1" applyAlignment="1">
      <alignment vertical="center" wrapText="1"/>
    </xf>
    <xf numFmtId="0" fontId="63" fillId="3" borderId="2" xfId="0" applyFont="1" applyFill="1" applyBorder="1" applyAlignment="1">
      <alignment horizontal="center" vertical="center"/>
    </xf>
    <xf numFmtId="0" fontId="65" fillId="3" borderId="2" xfId="0" applyFont="1" applyFill="1" applyBorder="1" applyAlignment="1">
      <alignment horizontal="center" vertical="center"/>
    </xf>
    <xf numFmtId="0" fontId="65" fillId="0" borderId="11" xfId="0" applyFont="1" applyFill="1" applyBorder="1" applyAlignment="1">
      <alignment horizontal="left" vertical="center" wrapText="1"/>
    </xf>
    <xf numFmtId="1" fontId="71" fillId="6" borderId="2" xfId="1" applyNumberFormat="1" applyFont="1" applyFill="1" applyBorder="1" applyAlignment="1">
      <alignment horizontal="center" vertical="center"/>
    </xf>
    <xf numFmtId="1" fontId="71" fillId="6" borderId="7" xfId="1" applyNumberFormat="1" applyFont="1" applyFill="1" applyBorder="1" applyAlignment="1">
      <alignment horizontal="center" vertical="center"/>
    </xf>
    <xf numFmtId="4" fontId="35" fillId="6" borderId="2" xfId="1" applyNumberFormat="1" applyFont="1" applyFill="1" applyBorder="1" applyAlignment="1">
      <alignment horizontal="center" wrapText="1"/>
    </xf>
    <xf numFmtId="1" fontId="29" fillId="6" borderId="2" xfId="1" applyNumberFormat="1" applyFont="1" applyFill="1" applyBorder="1" applyAlignment="1">
      <alignment horizontal="center"/>
    </xf>
    <xf numFmtId="4" fontId="35" fillId="6" borderId="2" xfId="1" applyNumberFormat="1" applyFont="1" applyFill="1" applyBorder="1" applyAlignment="1">
      <alignment horizontal="center"/>
    </xf>
    <xf numFmtId="1" fontId="21" fillId="6" borderId="2" xfId="1" applyNumberFormat="1" applyFont="1" applyFill="1" applyBorder="1" applyAlignment="1">
      <alignment horizontal="center" vertical="center"/>
    </xf>
    <xf numFmtId="0" fontId="70" fillId="0" borderId="2" xfId="0" applyFont="1" applyFill="1" applyBorder="1" applyAlignment="1">
      <alignment horizontal="center" vertical="center"/>
    </xf>
    <xf numFmtId="4" fontId="19" fillId="6" borderId="7" xfId="1" applyNumberFormat="1" applyFont="1" applyFill="1" applyBorder="1" applyAlignment="1">
      <alignment horizontal="center"/>
    </xf>
    <xf numFmtId="1" fontId="21" fillId="10" borderId="2" xfId="1" applyNumberFormat="1" applyFont="1" applyFill="1" applyBorder="1" applyAlignment="1">
      <alignment horizontal="center"/>
    </xf>
    <xf numFmtId="4" fontId="101" fillId="0" borderId="2" xfId="1" applyNumberFormat="1" applyFont="1" applyFill="1" applyBorder="1" applyAlignment="1">
      <alignment horizontal="center"/>
    </xf>
    <xf numFmtId="4" fontId="101" fillId="4" borderId="2" xfId="1" applyNumberFormat="1" applyFont="1" applyFill="1" applyBorder="1" applyAlignment="1">
      <alignment horizontal="center"/>
    </xf>
    <xf numFmtId="0" fontId="92" fillId="0" borderId="0" xfId="0" applyFont="1" applyAlignment="1">
      <alignment wrapText="1"/>
    </xf>
    <xf numFmtId="0" fontId="39" fillId="3" borderId="2" xfId="0" applyFont="1" applyFill="1" applyBorder="1"/>
    <xf numFmtId="4" fontId="27" fillId="0" borderId="2" xfId="1" applyNumberFormat="1" applyFont="1" applyFill="1" applyBorder="1" applyAlignment="1" applyProtection="1">
      <alignment horizontal="center" vertical="center"/>
    </xf>
    <xf numFmtId="3" fontId="27" fillId="0" borderId="2" xfId="1" applyNumberFormat="1" applyFont="1" applyFill="1" applyBorder="1" applyAlignment="1">
      <alignment horizontal="center" vertical="center"/>
    </xf>
    <xf numFmtId="0" fontId="85" fillId="0" borderId="2" xfId="0" applyFont="1" applyBorder="1" applyAlignment="1">
      <alignment horizontal="center" vertical="center"/>
    </xf>
    <xf numFmtId="4" fontId="30" fillId="6" borderId="2" xfId="1" applyNumberFormat="1" applyFont="1" applyFill="1" applyBorder="1" applyAlignment="1">
      <alignment horizontal="center"/>
    </xf>
    <xf numFmtId="4" fontId="76" fillId="3" borderId="2" xfId="1" applyNumberFormat="1" applyFont="1" applyFill="1" applyBorder="1" applyAlignment="1">
      <alignment horizontal="center"/>
    </xf>
    <xf numFmtId="4" fontId="76" fillId="0" borderId="2" xfId="1" applyNumberFormat="1" applyFont="1" applyFill="1" applyBorder="1" applyAlignment="1">
      <alignment horizontal="center"/>
    </xf>
    <xf numFmtId="4" fontId="76" fillId="4" borderId="2" xfId="1" applyNumberFormat="1" applyFont="1" applyFill="1" applyBorder="1" applyAlignment="1">
      <alignment horizontal="center"/>
    </xf>
    <xf numFmtId="0" fontId="76" fillId="0" borderId="7" xfId="0" applyFont="1" applyFill="1" applyBorder="1" applyAlignment="1">
      <alignment horizontal="center"/>
    </xf>
    <xf numFmtId="0" fontId="75" fillId="0" borderId="0" xfId="0" applyFont="1" applyAlignment="1">
      <alignment horizontal="center"/>
    </xf>
    <xf numFmtId="4" fontId="102" fillId="3" borderId="0" xfId="0" applyNumberFormat="1" applyFont="1" applyFill="1" applyAlignment="1">
      <alignment horizontal="center"/>
    </xf>
    <xf numFmtId="4" fontId="27" fillId="6" borderId="7" xfId="1" applyNumberFormat="1" applyFont="1" applyFill="1" applyBorder="1" applyAlignment="1">
      <alignment horizontal="center" vertical="center"/>
    </xf>
    <xf numFmtId="4" fontId="85" fillId="6" borderId="7" xfId="1" applyNumberFormat="1" applyFont="1" applyFill="1" applyBorder="1" applyAlignment="1">
      <alignment horizontal="center" vertical="center"/>
    </xf>
    <xf numFmtId="3" fontId="26" fillId="6" borderId="7" xfId="1" applyNumberFormat="1" applyFont="1" applyFill="1" applyBorder="1" applyAlignment="1">
      <alignment horizontal="center" vertical="center"/>
    </xf>
    <xf numFmtId="1" fontId="27" fillId="3" borderId="2" xfId="0" applyNumberFormat="1" applyFont="1" applyFill="1" applyBorder="1" applyAlignment="1">
      <alignment horizontal="center"/>
    </xf>
    <xf numFmtId="0" fontId="71" fillId="3" borderId="5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71" fillId="3" borderId="9" xfId="0" applyFont="1" applyFill="1" applyBorder="1" applyAlignment="1">
      <alignment horizontal="center" vertical="center"/>
    </xf>
    <xf numFmtId="0" fontId="71" fillId="3" borderId="6" xfId="0" applyFont="1" applyFill="1" applyBorder="1" applyAlignment="1">
      <alignment horizontal="center" vertical="center"/>
    </xf>
    <xf numFmtId="0" fontId="71" fillId="3" borderId="2" xfId="0" applyFont="1" applyFill="1" applyBorder="1" applyAlignment="1">
      <alignment horizontal="center" vertical="center"/>
    </xf>
    <xf numFmtId="4" fontId="72" fillId="4" borderId="2" xfId="1" applyNumberFormat="1" applyFont="1" applyFill="1" applyBorder="1" applyAlignment="1">
      <alignment horizontal="center"/>
    </xf>
    <xf numFmtId="0" fontId="0" fillId="3" borderId="0" xfId="0" applyFill="1" applyAlignment="1">
      <alignment wrapText="1"/>
    </xf>
    <xf numFmtId="0" fontId="0" fillId="3" borderId="1" xfId="0" applyFill="1" applyBorder="1"/>
    <xf numFmtId="0" fontId="1" fillId="16" borderId="0" xfId="0" applyFont="1" applyFill="1"/>
    <xf numFmtId="169" fontId="21" fillId="0" borderId="0" xfId="0" applyNumberFormat="1" applyFont="1" applyFill="1" applyBorder="1" applyAlignment="1">
      <alignment horizontal="center" vertical="center"/>
    </xf>
    <xf numFmtId="4" fontId="25" fillId="5" borderId="1" xfId="0" applyNumberFormat="1" applyFont="1" applyFill="1" applyBorder="1" applyAlignment="1">
      <alignment horizontal="center"/>
    </xf>
    <xf numFmtId="0" fontId="21" fillId="6" borderId="0" xfId="0" applyFont="1" applyFill="1"/>
    <xf numFmtId="4" fontId="21" fillId="6" borderId="2" xfId="1" applyNumberFormat="1" applyFont="1" applyFill="1" applyBorder="1" applyAlignment="1" applyProtection="1">
      <alignment horizontal="center" vertical="center"/>
    </xf>
    <xf numFmtId="0" fontId="21" fillId="6" borderId="2" xfId="0" applyFont="1" applyFill="1" applyBorder="1" applyAlignment="1" applyProtection="1">
      <alignment horizontal="center" vertical="center"/>
      <protection locked="0"/>
    </xf>
    <xf numFmtId="4" fontId="103" fillId="0" borderId="2" xfId="1" applyNumberFormat="1" applyFont="1" applyFill="1" applyBorder="1" applyAlignment="1">
      <alignment horizontal="center"/>
    </xf>
    <xf numFmtId="0" fontId="101" fillId="0" borderId="2" xfId="0" applyFont="1" applyBorder="1" applyAlignment="1">
      <alignment horizontal="center"/>
    </xf>
    <xf numFmtId="4" fontId="67" fillId="4" borderId="7" xfId="1" applyNumberFormat="1" applyFont="1" applyFill="1" applyBorder="1" applyAlignment="1">
      <alignment horizontal="center"/>
    </xf>
    <xf numFmtId="4" fontId="67" fillId="4" borderId="13" xfId="1" applyNumberFormat="1" applyFont="1" applyFill="1" applyBorder="1" applyAlignment="1">
      <alignment horizontal="center"/>
    </xf>
    <xf numFmtId="4" fontId="82" fillId="3" borderId="7" xfId="1" applyNumberFormat="1" applyFont="1" applyFill="1" applyBorder="1" applyAlignment="1">
      <alignment horizontal="center" vertical="center"/>
    </xf>
    <xf numFmtId="4" fontId="82" fillId="6" borderId="7" xfId="1" applyNumberFormat="1" applyFont="1" applyFill="1" applyBorder="1" applyAlignment="1">
      <alignment horizontal="center" vertical="center"/>
    </xf>
    <xf numFmtId="4" fontId="104" fillId="4" borderId="2" xfId="1" applyNumberFormat="1" applyFont="1" applyFill="1" applyBorder="1" applyAlignment="1">
      <alignment horizontal="center" vertical="center"/>
    </xf>
    <xf numFmtId="4" fontId="67" fillId="4" borderId="7" xfId="1" applyNumberFormat="1" applyFont="1" applyFill="1" applyBorder="1" applyAlignment="1">
      <alignment horizontal="center" vertical="center"/>
    </xf>
    <xf numFmtId="4" fontId="67" fillId="4" borderId="13" xfId="1" applyNumberFormat="1" applyFont="1" applyFill="1" applyBorder="1" applyAlignment="1">
      <alignment horizontal="center" vertical="center"/>
    </xf>
    <xf numFmtId="4" fontId="67" fillId="3" borderId="2" xfId="1" applyNumberFormat="1" applyFont="1" applyFill="1" applyBorder="1" applyAlignment="1">
      <alignment horizontal="center" vertical="center"/>
    </xf>
    <xf numFmtId="4" fontId="82" fillId="4" borderId="7" xfId="1" applyNumberFormat="1" applyFont="1" applyFill="1" applyBorder="1" applyAlignment="1">
      <alignment horizontal="center"/>
    </xf>
    <xf numFmtId="4" fontId="104" fillId="0" borderId="2" xfId="1" applyNumberFormat="1" applyFont="1" applyFill="1" applyBorder="1" applyAlignment="1">
      <alignment horizontal="center" wrapText="1"/>
    </xf>
    <xf numFmtId="4" fontId="104" fillId="4" borderId="2" xfId="1" applyNumberFormat="1" applyFont="1" applyFill="1" applyBorder="1" applyAlignment="1">
      <alignment horizontal="center" wrapText="1"/>
    </xf>
    <xf numFmtId="4" fontId="67" fillId="0" borderId="11" xfId="1" applyNumberFormat="1" applyFont="1" applyFill="1" applyBorder="1" applyAlignment="1">
      <alignment horizontal="center" wrapText="1"/>
    </xf>
    <xf numFmtId="4" fontId="104" fillId="3" borderId="2" xfId="1" applyNumberFormat="1" applyFont="1" applyFill="1" applyBorder="1" applyAlignment="1">
      <alignment horizontal="center" wrapText="1"/>
    </xf>
    <xf numFmtId="4" fontId="104" fillId="6" borderId="2" xfId="1" applyNumberFormat="1" applyFont="1" applyFill="1" applyBorder="1" applyAlignment="1">
      <alignment horizontal="center" wrapText="1"/>
    </xf>
    <xf numFmtId="4" fontId="67" fillId="0" borderId="7" xfId="1" applyNumberFormat="1" applyFont="1" applyFill="1" applyBorder="1" applyAlignment="1">
      <alignment horizontal="center" wrapText="1"/>
    </xf>
    <xf numFmtId="9" fontId="10" fillId="0" borderId="2" xfId="3" applyFill="1" applyBorder="1" applyAlignment="1">
      <alignment horizontal="center" vertical="center"/>
    </xf>
    <xf numFmtId="9" fontId="62" fillId="4" borderId="2" xfId="3" applyFont="1" applyFill="1" applyBorder="1" applyAlignment="1">
      <alignment horizontal="center" vertical="center"/>
    </xf>
    <xf numFmtId="4" fontId="27" fillId="6" borderId="2" xfId="1" applyNumberFormat="1" applyFont="1" applyFill="1" applyBorder="1" applyAlignment="1">
      <alignment horizontal="center"/>
    </xf>
    <xf numFmtId="0" fontId="70" fillId="0" borderId="0" xfId="0" applyFont="1" applyAlignment="1">
      <alignment vertical="center"/>
    </xf>
    <xf numFmtId="4" fontId="70" fillId="6" borderId="2" xfId="1" applyNumberFormat="1" applyFont="1" applyFill="1" applyBorder="1" applyAlignment="1">
      <alignment horizontal="center"/>
    </xf>
    <xf numFmtId="4" fontId="70" fillId="0" borderId="0" xfId="0" applyNumberFormat="1" applyFont="1"/>
    <xf numFmtId="4" fontId="82" fillId="6" borderId="2" xfId="1" applyNumberFormat="1" applyFont="1" applyFill="1" applyBorder="1" applyAlignment="1">
      <alignment horizontal="center" vertical="center"/>
    </xf>
    <xf numFmtId="4" fontId="67" fillId="10" borderId="2" xfId="1" applyNumberFormat="1" applyFont="1" applyFill="1" applyBorder="1" applyAlignment="1">
      <alignment horizontal="center" vertical="center"/>
    </xf>
    <xf numFmtId="4" fontId="105" fillId="5" borderId="0" xfId="0" applyNumberFormat="1" applyFont="1" applyFill="1" applyBorder="1" applyAlignment="1">
      <alignment horizontal="center" vertical="center"/>
    </xf>
    <xf numFmtId="0" fontId="106" fillId="6" borderId="0" xfId="0" applyFont="1" applyFill="1"/>
    <xf numFmtId="1" fontId="70" fillId="0" borderId="2" xfId="0" applyNumberFormat="1" applyFont="1" applyFill="1" applyBorder="1" applyAlignment="1">
      <alignment horizontal="center"/>
    </xf>
    <xf numFmtId="4" fontId="76" fillId="6" borderId="2" xfId="1" applyNumberFormat="1" applyFont="1" applyFill="1" applyBorder="1" applyAlignment="1">
      <alignment horizontal="center"/>
    </xf>
    <xf numFmtId="0" fontId="30" fillId="0" borderId="13" xfId="0" applyFont="1" applyFill="1" applyBorder="1" applyAlignment="1">
      <alignment horizontal="center" vertical="center"/>
    </xf>
    <xf numFmtId="4" fontId="46" fillId="3" borderId="11" xfId="1" applyNumberFormat="1" applyFont="1" applyFill="1" applyBorder="1" applyAlignment="1">
      <alignment horizontal="center" vertical="center"/>
    </xf>
    <xf numFmtId="1" fontId="30" fillId="3" borderId="11" xfId="1" applyNumberFormat="1" applyFont="1" applyFill="1" applyBorder="1" applyAlignment="1">
      <alignment horizontal="center" vertical="center"/>
    </xf>
    <xf numFmtId="14" fontId="26" fillId="0" borderId="2" xfId="0" applyNumberFormat="1" applyFont="1" applyBorder="1"/>
    <xf numFmtId="4" fontId="26" fillId="0" borderId="11" xfId="1" applyNumberFormat="1" applyFont="1" applyFill="1" applyBorder="1" applyAlignment="1" applyProtection="1">
      <alignment horizontal="center" vertical="center"/>
    </xf>
    <xf numFmtId="4" fontId="30" fillId="0" borderId="0" xfId="1" applyNumberFormat="1" applyFont="1" applyFill="1" applyBorder="1" applyAlignment="1">
      <alignment horizontal="center"/>
    </xf>
    <xf numFmtId="49" fontId="19" fillId="0" borderId="0" xfId="0" applyNumberFormat="1" applyFont="1" applyBorder="1" applyAlignment="1">
      <alignment horizontal="center"/>
    </xf>
    <xf numFmtId="49" fontId="27" fillId="0" borderId="2" xfId="0" applyNumberFormat="1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2" xfId="3" applyNumberFormat="1" applyFont="1" applyFill="1" applyBorder="1" applyAlignment="1" applyProtection="1">
      <alignment horizontal="center" vertical="center"/>
    </xf>
    <xf numFmtId="49" fontId="26" fillId="0" borderId="2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9" fontId="70" fillId="0" borderId="0" xfId="0" applyNumberFormat="1" applyFont="1" applyBorder="1" applyAlignment="1">
      <alignment horizontal="center"/>
    </xf>
    <xf numFmtId="49" fontId="27" fillId="0" borderId="0" xfId="0" applyNumberFormat="1" applyFont="1" applyBorder="1" applyAlignment="1">
      <alignment horizontal="center"/>
    </xf>
    <xf numFmtId="49" fontId="26" fillId="0" borderId="0" xfId="3" applyNumberFormat="1" applyFont="1" applyFill="1" applyBorder="1" applyAlignment="1" applyProtection="1">
      <alignment horizontal="center" vertical="center"/>
    </xf>
    <xf numFmtId="164" fontId="5" fillId="0" borderId="2" xfId="1" applyFont="1" applyFill="1" applyBorder="1" applyAlignment="1">
      <alignment wrapText="1"/>
    </xf>
    <xf numFmtId="0" fontId="30" fillId="0" borderId="7" xfId="0" applyFont="1" applyFill="1" applyBorder="1"/>
    <xf numFmtId="164" fontId="5" fillId="0" borderId="7" xfId="1" applyFont="1" applyFill="1" applyBorder="1" applyAlignment="1">
      <alignment wrapText="1"/>
    </xf>
    <xf numFmtId="4" fontId="48" fillId="5" borderId="7" xfId="1" applyNumberFormat="1" applyFont="1" applyFill="1" applyBorder="1" applyAlignment="1" applyProtection="1">
      <alignment horizontal="center"/>
    </xf>
    <xf numFmtId="4" fontId="46" fillId="17" borderId="2" xfId="1" applyNumberFormat="1" applyFont="1" applyFill="1" applyBorder="1" applyAlignment="1">
      <alignment horizontal="center" vertical="center"/>
    </xf>
    <xf numFmtId="4" fontId="46" fillId="5" borderId="15" xfId="0" applyNumberFormat="1" applyFont="1" applyFill="1" applyBorder="1" applyAlignment="1">
      <alignment horizontal="center"/>
    </xf>
    <xf numFmtId="4" fontId="72" fillId="6" borderId="0" xfId="0" applyNumberFormat="1" applyFont="1" applyFill="1" applyBorder="1" applyAlignment="1">
      <alignment horizontal="center"/>
    </xf>
    <xf numFmtId="1" fontId="71" fillId="6" borderId="2" xfId="0" applyNumberFormat="1" applyFont="1" applyFill="1" applyBorder="1" applyAlignment="1">
      <alignment horizontal="center" vertical="center"/>
    </xf>
    <xf numFmtId="4" fontId="72" fillId="6" borderId="2" xfId="1" applyNumberFormat="1" applyFont="1" applyFill="1" applyBorder="1" applyAlignment="1">
      <alignment horizontal="center" vertical="center"/>
    </xf>
    <xf numFmtId="4" fontId="72" fillId="6" borderId="2" xfId="1" applyNumberFormat="1" applyFont="1" applyFill="1" applyBorder="1" applyAlignment="1">
      <alignment horizontal="center"/>
    </xf>
    <xf numFmtId="4" fontId="67" fillId="6" borderId="7" xfId="1" applyNumberFormat="1" applyFont="1" applyFill="1" applyBorder="1" applyAlignment="1">
      <alignment horizontal="center" vertical="center"/>
    </xf>
    <xf numFmtId="3" fontId="21" fillId="6" borderId="7" xfId="1" applyNumberFormat="1" applyFont="1" applyFill="1" applyBorder="1" applyAlignment="1">
      <alignment horizontal="center" vertical="center"/>
    </xf>
    <xf numFmtId="4" fontId="19" fillId="6" borderId="7" xfId="1" applyNumberFormat="1" applyFont="1" applyFill="1" applyBorder="1" applyAlignment="1">
      <alignment horizontal="center" vertical="center"/>
    </xf>
    <xf numFmtId="0" fontId="0" fillId="6" borderId="0" xfId="0" applyFill="1"/>
    <xf numFmtId="4" fontId="85" fillId="6" borderId="2" xfId="1" applyNumberFormat="1" applyFont="1" applyFill="1" applyBorder="1" applyAlignment="1">
      <alignment horizontal="center"/>
    </xf>
    <xf numFmtId="1" fontId="26" fillId="6" borderId="2" xfId="1" applyNumberFormat="1" applyFont="1" applyFill="1" applyBorder="1" applyAlignment="1">
      <alignment horizontal="center"/>
    </xf>
    <xf numFmtId="3" fontId="27" fillId="6" borderId="2" xfId="1" applyNumberFormat="1" applyFont="1" applyFill="1" applyBorder="1" applyAlignment="1">
      <alignment horizontal="center"/>
    </xf>
    <xf numFmtId="4" fontId="67" fillId="6" borderId="2" xfId="1" applyNumberFormat="1" applyFont="1" applyFill="1" applyBorder="1" applyAlignment="1">
      <alignment horizontal="center" vertical="center"/>
    </xf>
    <xf numFmtId="3" fontId="26" fillId="6" borderId="2" xfId="1" applyNumberFormat="1" applyFont="1" applyFill="1" applyBorder="1" applyAlignment="1">
      <alignment horizontal="center"/>
    </xf>
    <xf numFmtId="4" fontId="26" fillId="6" borderId="5" xfId="1" applyNumberFormat="1" applyFont="1" applyFill="1" applyBorder="1" applyAlignment="1" applyProtection="1">
      <alignment horizontal="center"/>
    </xf>
    <xf numFmtId="4" fontId="26" fillId="6" borderId="2" xfId="1" applyNumberFormat="1" applyFont="1" applyFill="1" applyBorder="1" applyAlignment="1" applyProtection="1">
      <alignment horizontal="center"/>
    </xf>
    <xf numFmtId="4" fontId="26" fillId="6" borderId="10" xfId="1" applyNumberFormat="1" applyFont="1" applyFill="1" applyBorder="1" applyAlignment="1">
      <alignment horizontal="center"/>
    </xf>
    <xf numFmtId="0" fontId="30" fillId="0" borderId="18" xfId="0" applyFont="1" applyFill="1" applyBorder="1" applyAlignment="1" applyProtection="1">
      <alignment horizontal="center"/>
      <protection locked="0"/>
    </xf>
    <xf numFmtId="4" fontId="46" fillId="0" borderId="21" xfId="1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35" fillId="5" borderId="0" xfId="0" applyFont="1" applyFill="1" applyBorder="1" applyAlignment="1">
      <alignment horizontal="center"/>
    </xf>
    <xf numFmtId="0" fontId="79" fillId="5" borderId="0" xfId="0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66" fillId="0" borderId="0" xfId="0" applyFont="1" applyBorder="1" applyAlignment="1">
      <alignment horizontal="center"/>
    </xf>
    <xf numFmtId="0" fontId="66" fillId="0" borderId="2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7" fillId="5" borderId="0" xfId="0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65" fillId="5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1" fontId="37" fillId="0" borderId="1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63" fillId="5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0" fontId="19" fillId="0" borderId="2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15" fontId="63" fillId="5" borderId="0" xfId="0" applyNumberFormat="1" applyFont="1" applyFill="1" applyBorder="1" applyAlignment="1">
      <alignment horizontal="center"/>
    </xf>
    <xf numFmtId="0" fontId="63" fillId="5" borderId="1" xfId="0" applyFont="1" applyFill="1" applyBorder="1" applyAlignment="1">
      <alignment horizontal="center"/>
    </xf>
    <xf numFmtId="0" fontId="46" fillId="5" borderId="0" xfId="0" applyFont="1" applyFill="1" applyBorder="1" applyAlignment="1">
      <alignment horizontal="center"/>
    </xf>
    <xf numFmtId="0" fontId="72" fillId="5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82" fillId="5" borderId="0" xfId="0" applyFont="1" applyFill="1" applyBorder="1" applyAlignment="1">
      <alignment horizontal="center"/>
    </xf>
    <xf numFmtId="164" fontId="92" fillId="0" borderId="0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3" fillId="5" borderId="0" xfId="0" applyFont="1" applyFill="1" applyBorder="1" applyAlignment="1">
      <alignment horizontal="center"/>
    </xf>
    <xf numFmtId="0" fontId="72" fillId="5" borderId="0" xfId="0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1847850</xdr:colOff>
      <xdr:row>0</xdr:row>
      <xdr:rowOff>0</xdr:rowOff>
    </xdr:from>
    <xdr:to>
      <xdr:col>9</xdr:col>
      <xdr:colOff>361950</xdr:colOff>
      <xdr:row>4</xdr:row>
      <xdr:rowOff>9525</xdr:rowOff>
    </xdr:to>
    <xdr:sp macro="" textlink="">
      <xdr:nvSpPr>
        <xdr:cNvPr id="532911" name="AutoShape 1"/>
        <xdr:cNvSpPr>
          <a:spLocks noChangeAspect="1" noChangeArrowheads="1"/>
        </xdr:cNvSpPr>
      </xdr:nvSpPr>
      <xdr:spPr bwMode="auto">
        <a:xfrm>
          <a:off x="6010275" y="0"/>
          <a:ext cx="1924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981075</xdr:colOff>
      <xdr:row>0</xdr:row>
      <xdr:rowOff>76200</xdr:rowOff>
    </xdr:from>
    <xdr:to>
      <xdr:col>10</xdr:col>
      <xdr:colOff>1047750</xdr:colOff>
      <xdr:row>4</xdr:row>
      <xdr:rowOff>0</xdr:rowOff>
    </xdr:to>
    <xdr:pic>
      <xdr:nvPicPr>
        <xdr:cNvPr id="5329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76200"/>
          <a:ext cx="1047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2447925</xdr:colOff>
      <xdr:row>0</xdr:row>
      <xdr:rowOff>0</xdr:rowOff>
    </xdr:from>
    <xdr:to>
      <xdr:col>9</xdr:col>
      <xdr:colOff>962025</xdr:colOff>
      <xdr:row>4</xdr:row>
      <xdr:rowOff>38100</xdr:rowOff>
    </xdr:to>
    <xdr:sp macro="" textlink="">
      <xdr:nvSpPr>
        <xdr:cNvPr id="532913" name="AutoShape 1"/>
        <xdr:cNvSpPr>
          <a:spLocks noChangeAspect="1" noChangeArrowheads="1"/>
        </xdr:cNvSpPr>
      </xdr:nvSpPr>
      <xdr:spPr bwMode="auto">
        <a:xfrm>
          <a:off x="6610350" y="0"/>
          <a:ext cx="1647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1171575</xdr:colOff>
      <xdr:row>7</xdr:row>
      <xdr:rowOff>9525</xdr:rowOff>
    </xdr:from>
    <xdr:to>
      <xdr:col>9</xdr:col>
      <xdr:colOff>476250</xdr:colOff>
      <xdr:row>11</xdr:row>
      <xdr:rowOff>19050</xdr:rowOff>
    </xdr:to>
    <xdr:sp macro="" textlink="">
      <xdr:nvSpPr>
        <xdr:cNvPr id="501746" name="AutoShape 1"/>
        <xdr:cNvSpPr>
          <a:spLocks noChangeAspect="1" noChangeArrowheads="1"/>
        </xdr:cNvSpPr>
      </xdr:nvSpPr>
      <xdr:spPr bwMode="auto">
        <a:xfrm>
          <a:off x="4933950" y="1143000"/>
          <a:ext cx="28860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85725</xdr:colOff>
      <xdr:row>3</xdr:row>
      <xdr:rowOff>104775</xdr:rowOff>
    </xdr:from>
    <xdr:to>
      <xdr:col>10</xdr:col>
      <xdr:colOff>1076325</xdr:colOff>
      <xdr:row>10</xdr:row>
      <xdr:rowOff>85725</xdr:rowOff>
    </xdr:to>
    <xdr:pic>
      <xdr:nvPicPr>
        <xdr:cNvPr id="5017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590550"/>
          <a:ext cx="20955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1276350</xdr:colOff>
      <xdr:row>3</xdr:row>
      <xdr:rowOff>0</xdr:rowOff>
    </xdr:from>
    <xdr:to>
      <xdr:col>9</xdr:col>
      <xdr:colOff>190500</xdr:colOff>
      <xdr:row>9</xdr:row>
      <xdr:rowOff>9525</xdr:rowOff>
    </xdr:to>
    <xdr:sp macro="" textlink="">
      <xdr:nvSpPr>
        <xdr:cNvPr id="502770" name="AutoShape 1"/>
        <xdr:cNvSpPr>
          <a:spLocks noChangeAspect="1" noChangeArrowheads="1"/>
        </xdr:cNvSpPr>
      </xdr:nvSpPr>
      <xdr:spPr bwMode="auto">
        <a:xfrm>
          <a:off x="4638675" y="485775"/>
          <a:ext cx="16478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628650</xdr:colOff>
      <xdr:row>1</xdr:row>
      <xdr:rowOff>47625</xdr:rowOff>
    </xdr:from>
    <xdr:to>
      <xdr:col>11</xdr:col>
      <xdr:colOff>323850</xdr:colOff>
      <xdr:row>8</xdr:row>
      <xdr:rowOff>95250</xdr:rowOff>
    </xdr:to>
    <xdr:pic>
      <xdr:nvPicPr>
        <xdr:cNvPr id="5027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209550"/>
          <a:ext cx="17811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1619250</xdr:colOff>
      <xdr:row>6</xdr:row>
      <xdr:rowOff>9525</xdr:rowOff>
    </xdr:from>
    <xdr:to>
      <xdr:col>9</xdr:col>
      <xdr:colOff>371475</xdr:colOff>
      <xdr:row>13</xdr:row>
      <xdr:rowOff>19050</xdr:rowOff>
    </xdr:to>
    <xdr:sp macro="" textlink="">
      <xdr:nvSpPr>
        <xdr:cNvPr id="503794" name="AutoShape 1"/>
        <xdr:cNvSpPr>
          <a:spLocks noChangeAspect="1" noChangeArrowheads="1"/>
        </xdr:cNvSpPr>
      </xdr:nvSpPr>
      <xdr:spPr bwMode="auto">
        <a:xfrm>
          <a:off x="5876925" y="981075"/>
          <a:ext cx="20288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304800</xdr:colOff>
      <xdr:row>6</xdr:row>
      <xdr:rowOff>0</xdr:rowOff>
    </xdr:from>
    <xdr:to>
      <xdr:col>10</xdr:col>
      <xdr:colOff>628650</xdr:colOff>
      <xdr:row>12</xdr:row>
      <xdr:rowOff>47625</xdr:rowOff>
    </xdr:to>
    <xdr:pic>
      <xdr:nvPicPr>
        <xdr:cNvPr id="5037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971550"/>
          <a:ext cx="11906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1638300</xdr:colOff>
      <xdr:row>7</xdr:row>
      <xdr:rowOff>0</xdr:rowOff>
    </xdr:from>
    <xdr:to>
      <xdr:col>9</xdr:col>
      <xdr:colOff>657225</xdr:colOff>
      <xdr:row>14</xdr:row>
      <xdr:rowOff>9525</xdr:rowOff>
    </xdr:to>
    <xdr:sp macro="" textlink="">
      <xdr:nvSpPr>
        <xdr:cNvPr id="504818" name="AutoShape 1"/>
        <xdr:cNvSpPr>
          <a:spLocks noChangeAspect="1" noChangeArrowheads="1"/>
        </xdr:cNvSpPr>
      </xdr:nvSpPr>
      <xdr:spPr bwMode="auto">
        <a:xfrm>
          <a:off x="5153025" y="1133475"/>
          <a:ext cx="14287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266700</xdr:colOff>
      <xdr:row>5</xdr:row>
      <xdr:rowOff>142875</xdr:rowOff>
    </xdr:from>
    <xdr:to>
      <xdr:col>11</xdr:col>
      <xdr:colOff>323850</xdr:colOff>
      <xdr:row>13</xdr:row>
      <xdr:rowOff>76200</xdr:rowOff>
    </xdr:to>
    <xdr:pic>
      <xdr:nvPicPr>
        <xdr:cNvPr id="5048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52500"/>
          <a:ext cx="16573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1476375</xdr:colOff>
      <xdr:row>0</xdr:row>
      <xdr:rowOff>0</xdr:rowOff>
    </xdr:from>
    <xdr:to>
      <xdr:col>9</xdr:col>
      <xdr:colOff>85725</xdr:colOff>
      <xdr:row>6</xdr:row>
      <xdr:rowOff>9525</xdr:rowOff>
    </xdr:to>
    <xdr:sp macro="" textlink="">
      <xdr:nvSpPr>
        <xdr:cNvPr id="505842" name="AutoShape 1"/>
        <xdr:cNvSpPr>
          <a:spLocks noChangeAspect="1" noChangeArrowheads="1"/>
        </xdr:cNvSpPr>
      </xdr:nvSpPr>
      <xdr:spPr bwMode="auto">
        <a:xfrm>
          <a:off x="5543550" y="0"/>
          <a:ext cx="17907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85725</xdr:colOff>
      <xdr:row>0</xdr:row>
      <xdr:rowOff>19050</xdr:rowOff>
    </xdr:from>
    <xdr:to>
      <xdr:col>11</xdr:col>
      <xdr:colOff>9525</xdr:colOff>
      <xdr:row>6</xdr:row>
      <xdr:rowOff>0</xdr:rowOff>
    </xdr:to>
    <xdr:pic>
      <xdr:nvPicPr>
        <xdr:cNvPr id="5058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19050"/>
          <a:ext cx="10763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1323975</xdr:colOff>
      <xdr:row>0</xdr:row>
      <xdr:rowOff>0</xdr:rowOff>
    </xdr:from>
    <xdr:to>
      <xdr:col>9</xdr:col>
      <xdr:colOff>323850</xdr:colOff>
      <xdr:row>10</xdr:row>
      <xdr:rowOff>9525</xdr:rowOff>
    </xdr:to>
    <xdr:sp macro="" textlink="">
      <xdr:nvSpPr>
        <xdr:cNvPr id="506866" name="AutoShape 1"/>
        <xdr:cNvSpPr>
          <a:spLocks noChangeAspect="1" noChangeArrowheads="1"/>
        </xdr:cNvSpPr>
      </xdr:nvSpPr>
      <xdr:spPr bwMode="auto">
        <a:xfrm>
          <a:off x="5562600" y="0"/>
          <a:ext cx="160020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247650</xdr:colOff>
      <xdr:row>1</xdr:row>
      <xdr:rowOff>57150</xdr:rowOff>
    </xdr:from>
    <xdr:to>
      <xdr:col>11</xdr:col>
      <xdr:colOff>161925</xdr:colOff>
      <xdr:row>9</xdr:row>
      <xdr:rowOff>123825</xdr:rowOff>
    </xdr:to>
    <xdr:pic>
      <xdr:nvPicPr>
        <xdr:cNvPr id="5068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219075"/>
          <a:ext cx="19907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1819275</xdr:colOff>
      <xdr:row>0</xdr:row>
      <xdr:rowOff>0</xdr:rowOff>
    </xdr:from>
    <xdr:to>
      <xdr:col>9</xdr:col>
      <xdr:colOff>85725</xdr:colOff>
      <xdr:row>6</xdr:row>
      <xdr:rowOff>9525</xdr:rowOff>
    </xdr:to>
    <xdr:sp macro="" textlink="">
      <xdr:nvSpPr>
        <xdr:cNvPr id="507890" name="AutoShape 1"/>
        <xdr:cNvSpPr>
          <a:spLocks noChangeAspect="1" noChangeArrowheads="1"/>
        </xdr:cNvSpPr>
      </xdr:nvSpPr>
      <xdr:spPr bwMode="auto">
        <a:xfrm>
          <a:off x="6210300" y="0"/>
          <a:ext cx="13430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228600</xdr:colOff>
      <xdr:row>1</xdr:row>
      <xdr:rowOff>9525</xdr:rowOff>
    </xdr:from>
    <xdr:to>
      <xdr:col>10</xdr:col>
      <xdr:colOff>676275</xdr:colOff>
      <xdr:row>5</xdr:row>
      <xdr:rowOff>104775</xdr:rowOff>
    </xdr:to>
    <xdr:pic>
      <xdr:nvPicPr>
        <xdr:cNvPr id="5078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71450"/>
          <a:ext cx="15906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2</xdr:row>
      <xdr:rowOff>142875</xdr:rowOff>
    </xdr:from>
    <xdr:to>
      <xdr:col>9</xdr:col>
      <xdr:colOff>180975</xdr:colOff>
      <xdr:row>11</xdr:row>
      <xdr:rowOff>123825</xdr:rowOff>
    </xdr:to>
    <xdr:sp macro="" textlink="">
      <xdr:nvSpPr>
        <xdr:cNvPr id="508914" name="AutoShape 1"/>
        <xdr:cNvSpPr>
          <a:spLocks noChangeAspect="1" noChangeArrowheads="1"/>
        </xdr:cNvSpPr>
      </xdr:nvSpPr>
      <xdr:spPr bwMode="auto">
        <a:xfrm>
          <a:off x="5362575" y="466725"/>
          <a:ext cx="92392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990600</xdr:colOff>
      <xdr:row>2</xdr:row>
      <xdr:rowOff>85725</xdr:rowOff>
    </xdr:from>
    <xdr:to>
      <xdr:col>11</xdr:col>
      <xdr:colOff>161925</xdr:colOff>
      <xdr:row>11</xdr:row>
      <xdr:rowOff>104775</xdr:rowOff>
    </xdr:to>
    <xdr:pic>
      <xdr:nvPicPr>
        <xdr:cNvPr id="5089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409575"/>
          <a:ext cx="17716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895350</xdr:colOff>
      <xdr:row>1</xdr:row>
      <xdr:rowOff>152400</xdr:rowOff>
    </xdr:from>
    <xdr:to>
      <xdr:col>10</xdr:col>
      <xdr:colOff>1314450</xdr:colOff>
      <xdr:row>10</xdr:row>
      <xdr:rowOff>171450</xdr:rowOff>
    </xdr:to>
    <xdr:pic>
      <xdr:nvPicPr>
        <xdr:cNvPr id="5267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314325"/>
          <a:ext cx="26574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0</xdr:rowOff>
    </xdr:from>
    <xdr:to>
      <xdr:col>9</xdr:col>
      <xdr:colOff>180975</xdr:colOff>
      <xdr:row>7</xdr:row>
      <xdr:rowOff>123825</xdr:rowOff>
    </xdr:to>
    <xdr:sp macro="" textlink="">
      <xdr:nvSpPr>
        <xdr:cNvPr id="509938" name="AutoShape 1"/>
        <xdr:cNvSpPr>
          <a:spLocks noChangeAspect="1" noChangeArrowheads="1"/>
        </xdr:cNvSpPr>
      </xdr:nvSpPr>
      <xdr:spPr bwMode="auto">
        <a:xfrm>
          <a:off x="5381625" y="161925"/>
          <a:ext cx="15335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295275</xdr:colOff>
      <xdr:row>2</xdr:row>
      <xdr:rowOff>66675</xdr:rowOff>
    </xdr:from>
    <xdr:to>
      <xdr:col>10</xdr:col>
      <xdr:colOff>1400175</xdr:colOff>
      <xdr:row>7</xdr:row>
      <xdr:rowOff>133350</xdr:rowOff>
    </xdr:to>
    <xdr:pic>
      <xdr:nvPicPr>
        <xdr:cNvPr id="5099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5" y="390525"/>
          <a:ext cx="11049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0</xdr:row>
      <xdr:rowOff>152400</xdr:rowOff>
    </xdr:from>
    <xdr:to>
      <xdr:col>10</xdr:col>
      <xdr:colOff>1114425</xdr:colOff>
      <xdr:row>8</xdr:row>
      <xdr:rowOff>142875</xdr:rowOff>
    </xdr:to>
    <xdr:pic>
      <xdr:nvPicPr>
        <xdr:cNvPr id="4889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152400"/>
          <a:ext cx="20478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1457325</xdr:colOff>
      <xdr:row>7</xdr:row>
      <xdr:rowOff>9525</xdr:rowOff>
    </xdr:from>
    <xdr:to>
      <xdr:col>9</xdr:col>
      <xdr:colOff>762000</xdr:colOff>
      <xdr:row>14</xdr:row>
      <xdr:rowOff>19050</xdr:rowOff>
    </xdr:to>
    <xdr:sp macro="" textlink="">
      <xdr:nvSpPr>
        <xdr:cNvPr id="510962" name="AutoShape 1"/>
        <xdr:cNvSpPr>
          <a:spLocks noChangeAspect="1" noChangeArrowheads="1"/>
        </xdr:cNvSpPr>
      </xdr:nvSpPr>
      <xdr:spPr bwMode="auto">
        <a:xfrm>
          <a:off x="6134100" y="1143000"/>
          <a:ext cx="21336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666750</xdr:colOff>
      <xdr:row>6</xdr:row>
      <xdr:rowOff>152400</xdr:rowOff>
    </xdr:from>
    <xdr:to>
      <xdr:col>11</xdr:col>
      <xdr:colOff>314325</xdr:colOff>
      <xdr:row>13</xdr:row>
      <xdr:rowOff>142875</xdr:rowOff>
    </xdr:to>
    <xdr:pic>
      <xdr:nvPicPr>
        <xdr:cNvPr id="5109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123950"/>
          <a:ext cx="26955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1666875</xdr:colOff>
      <xdr:row>4</xdr:row>
      <xdr:rowOff>0</xdr:rowOff>
    </xdr:from>
    <xdr:to>
      <xdr:col>9</xdr:col>
      <xdr:colOff>200025</xdr:colOff>
      <xdr:row>8</xdr:row>
      <xdr:rowOff>9525</xdr:rowOff>
    </xdr:to>
    <xdr:sp macro="" textlink="">
      <xdr:nvSpPr>
        <xdr:cNvPr id="511986" name="AutoShape 1"/>
        <xdr:cNvSpPr>
          <a:spLocks noChangeAspect="1" noChangeArrowheads="1"/>
        </xdr:cNvSpPr>
      </xdr:nvSpPr>
      <xdr:spPr bwMode="auto">
        <a:xfrm>
          <a:off x="6029325" y="647700"/>
          <a:ext cx="1552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361950</xdr:colOff>
      <xdr:row>1</xdr:row>
      <xdr:rowOff>57150</xdr:rowOff>
    </xdr:from>
    <xdr:to>
      <xdr:col>10</xdr:col>
      <xdr:colOff>1019175</xdr:colOff>
      <xdr:row>8</xdr:row>
      <xdr:rowOff>9525</xdr:rowOff>
    </xdr:to>
    <xdr:pic>
      <xdr:nvPicPr>
        <xdr:cNvPr id="5119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19075"/>
          <a:ext cx="15621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657225</xdr:colOff>
      <xdr:row>3</xdr:row>
      <xdr:rowOff>66675</xdr:rowOff>
    </xdr:from>
    <xdr:to>
      <xdr:col>10</xdr:col>
      <xdr:colOff>942975</xdr:colOff>
      <xdr:row>11</xdr:row>
      <xdr:rowOff>142875</xdr:rowOff>
    </xdr:to>
    <xdr:pic>
      <xdr:nvPicPr>
        <xdr:cNvPr id="5125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552450"/>
          <a:ext cx="204787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781050</xdr:colOff>
      <xdr:row>3</xdr:row>
      <xdr:rowOff>114300</xdr:rowOff>
    </xdr:from>
    <xdr:to>
      <xdr:col>11</xdr:col>
      <xdr:colOff>381000</xdr:colOff>
      <xdr:row>12</xdr:row>
      <xdr:rowOff>0</xdr:rowOff>
    </xdr:to>
    <xdr:pic>
      <xdr:nvPicPr>
        <xdr:cNvPr id="4910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600075"/>
          <a:ext cx="18097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1666875</xdr:colOff>
      <xdr:row>6</xdr:row>
      <xdr:rowOff>0</xdr:rowOff>
    </xdr:from>
    <xdr:to>
      <xdr:col>12</xdr:col>
      <xdr:colOff>200025</xdr:colOff>
      <xdr:row>12</xdr:row>
      <xdr:rowOff>9525</xdr:rowOff>
    </xdr:to>
    <xdr:sp macro="" textlink="">
      <xdr:nvSpPr>
        <xdr:cNvPr id="514034" name="AutoShape 1"/>
        <xdr:cNvSpPr>
          <a:spLocks noChangeAspect="1" noChangeArrowheads="1"/>
        </xdr:cNvSpPr>
      </xdr:nvSpPr>
      <xdr:spPr bwMode="auto">
        <a:xfrm>
          <a:off x="6648450" y="971550"/>
          <a:ext cx="2295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695325</xdr:colOff>
      <xdr:row>1</xdr:row>
      <xdr:rowOff>9525</xdr:rowOff>
    </xdr:from>
    <xdr:to>
      <xdr:col>13</xdr:col>
      <xdr:colOff>1609725</xdr:colOff>
      <xdr:row>10</xdr:row>
      <xdr:rowOff>85725</xdr:rowOff>
    </xdr:to>
    <xdr:pic>
      <xdr:nvPicPr>
        <xdr:cNvPr id="5140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71450"/>
          <a:ext cx="370522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3</xdr:row>
      <xdr:rowOff>133350</xdr:rowOff>
    </xdr:from>
    <xdr:to>
      <xdr:col>12</xdr:col>
      <xdr:colOff>304800</xdr:colOff>
      <xdr:row>7</xdr:row>
      <xdr:rowOff>142875</xdr:rowOff>
    </xdr:to>
    <xdr:sp macro="" textlink="">
      <xdr:nvSpPr>
        <xdr:cNvPr id="515058" name="AutoShape 1"/>
        <xdr:cNvSpPr>
          <a:spLocks noChangeAspect="1" noChangeArrowheads="1"/>
        </xdr:cNvSpPr>
      </xdr:nvSpPr>
      <xdr:spPr bwMode="auto">
        <a:xfrm>
          <a:off x="6457950" y="619125"/>
          <a:ext cx="10572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1019175</xdr:colOff>
      <xdr:row>1</xdr:row>
      <xdr:rowOff>19050</xdr:rowOff>
    </xdr:from>
    <xdr:to>
      <xdr:col>13</xdr:col>
      <xdr:colOff>1247775</xdr:colOff>
      <xdr:row>7</xdr:row>
      <xdr:rowOff>180975</xdr:rowOff>
    </xdr:to>
    <xdr:pic>
      <xdr:nvPicPr>
        <xdr:cNvPr id="5150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180975"/>
          <a:ext cx="1247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1323975</xdr:colOff>
      <xdr:row>0</xdr:row>
      <xdr:rowOff>0</xdr:rowOff>
    </xdr:from>
    <xdr:to>
      <xdr:col>10</xdr:col>
      <xdr:colOff>9525</xdr:colOff>
      <xdr:row>5</xdr:row>
      <xdr:rowOff>76200</xdr:rowOff>
    </xdr:to>
    <xdr:sp macro="" textlink="">
      <xdr:nvSpPr>
        <xdr:cNvPr id="492531" name="AutoShape 1"/>
        <xdr:cNvSpPr>
          <a:spLocks noChangeAspect="1" noChangeArrowheads="1"/>
        </xdr:cNvSpPr>
      </xdr:nvSpPr>
      <xdr:spPr bwMode="auto">
        <a:xfrm>
          <a:off x="5934075" y="0"/>
          <a:ext cx="26289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247650</xdr:colOff>
      <xdr:row>0</xdr:row>
      <xdr:rowOff>0</xdr:rowOff>
    </xdr:from>
    <xdr:to>
      <xdr:col>10</xdr:col>
      <xdr:colOff>733425</xdr:colOff>
      <xdr:row>5</xdr:row>
      <xdr:rowOff>114300</xdr:rowOff>
    </xdr:to>
    <xdr:pic>
      <xdr:nvPicPr>
        <xdr:cNvPr id="49253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0"/>
          <a:ext cx="14382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1362075</xdr:colOff>
      <xdr:row>1</xdr:row>
      <xdr:rowOff>38100</xdr:rowOff>
    </xdr:from>
    <xdr:to>
      <xdr:col>9</xdr:col>
      <xdr:colOff>533400</xdr:colOff>
      <xdr:row>7</xdr:row>
      <xdr:rowOff>47625</xdr:rowOff>
    </xdr:to>
    <xdr:sp macro="" textlink="">
      <xdr:nvSpPr>
        <xdr:cNvPr id="533531" name="AutoShape 1"/>
        <xdr:cNvSpPr>
          <a:spLocks noChangeAspect="1" noChangeArrowheads="1"/>
        </xdr:cNvSpPr>
      </xdr:nvSpPr>
      <xdr:spPr bwMode="auto">
        <a:xfrm>
          <a:off x="5857875" y="200025"/>
          <a:ext cx="2305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895350</xdr:colOff>
      <xdr:row>0</xdr:row>
      <xdr:rowOff>57150</xdr:rowOff>
    </xdr:from>
    <xdr:to>
      <xdr:col>10</xdr:col>
      <xdr:colOff>1390650</xdr:colOff>
      <xdr:row>7</xdr:row>
      <xdr:rowOff>152400</xdr:rowOff>
    </xdr:to>
    <xdr:pic>
      <xdr:nvPicPr>
        <xdr:cNvPr id="5335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57150"/>
          <a:ext cx="14954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1362075</xdr:colOff>
      <xdr:row>4</xdr:row>
      <xdr:rowOff>38100</xdr:rowOff>
    </xdr:from>
    <xdr:to>
      <xdr:col>9</xdr:col>
      <xdr:colOff>533400</xdr:colOff>
      <xdr:row>10</xdr:row>
      <xdr:rowOff>47625</xdr:rowOff>
    </xdr:to>
    <xdr:sp macro="" textlink="">
      <xdr:nvSpPr>
        <xdr:cNvPr id="530965" name="AutoShape 1"/>
        <xdr:cNvSpPr>
          <a:spLocks noChangeAspect="1" noChangeArrowheads="1"/>
        </xdr:cNvSpPr>
      </xdr:nvSpPr>
      <xdr:spPr bwMode="auto">
        <a:xfrm>
          <a:off x="5381625" y="685800"/>
          <a:ext cx="28765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952500</xdr:colOff>
      <xdr:row>1</xdr:row>
      <xdr:rowOff>66675</xdr:rowOff>
    </xdr:from>
    <xdr:to>
      <xdr:col>10</xdr:col>
      <xdr:colOff>1019175</xdr:colOff>
      <xdr:row>10</xdr:row>
      <xdr:rowOff>123825</xdr:rowOff>
    </xdr:to>
    <xdr:pic>
      <xdr:nvPicPr>
        <xdr:cNvPr id="5309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228600"/>
          <a:ext cx="170497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0</xdr:rowOff>
    </xdr:from>
    <xdr:to>
      <xdr:col>9</xdr:col>
      <xdr:colOff>180975</xdr:colOff>
      <xdr:row>8</xdr:row>
      <xdr:rowOff>123825</xdr:rowOff>
    </xdr:to>
    <xdr:sp macro="" textlink="">
      <xdr:nvSpPr>
        <xdr:cNvPr id="516082" name="AutoShape 1"/>
        <xdr:cNvSpPr>
          <a:spLocks noChangeAspect="1" noChangeArrowheads="1"/>
        </xdr:cNvSpPr>
      </xdr:nvSpPr>
      <xdr:spPr bwMode="auto">
        <a:xfrm>
          <a:off x="5543550" y="161925"/>
          <a:ext cx="8096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171450</xdr:colOff>
      <xdr:row>1</xdr:row>
      <xdr:rowOff>19050</xdr:rowOff>
    </xdr:from>
    <xdr:to>
      <xdr:col>11</xdr:col>
      <xdr:colOff>695325</xdr:colOff>
      <xdr:row>8</xdr:row>
      <xdr:rowOff>114300</xdr:rowOff>
    </xdr:to>
    <xdr:pic>
      <xdr:nvPicPr>
        <xdr:cNvPr id="5160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80975"/>
          <a:ext cx="17430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1619250</xdr:colOff>
      <xdr:row>1</xdr:row>
      <xdr:rowOff>9525</xdr:rowOff>
    </xdr:from>
    <xdr:to>
      <xdr:col>9</xdr:col>
      <xdr:colOff>371475</xdr:colOff>
      <xdr:row>8</xdr:row>
      <xdr:rowOff>19050</xdr:rowOff>
    </xdr:to>
    <xdr:sp macro="" textlink="">
      <xdr:nvSpPr>
        <xdr:cNvPr id="496626" name="AutoShape 1"/>
        <xdr:cNvSpPr>
          <a:spLocks noChangeAspect="1" noChangeArrowheads="1"/>
        </xdr:cNvSpPr>
      </xdr:nvSpPr>
      <xdr:spPr bwMode="auto">
        <a:xfrm>
          <a:off x="5219700" y="171450"/>
          <a:ext cx="17716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895350</xdr:colOff>
      <xdr:row>0</xdr:row>
      <xdr:rowOff>123825</xdr:rowOff>
    </xdr:from>
    <xdr:to>
      <xdr:col>10</xdr:col>
      <xdr:colOff>914400</xdr:colOff>
      <xdr:row>7</xdr:row>
      <xdr:rowOff>85725</xdr:rowOff>
    </xdr:to>
    <xdr:pic>
      <xdr:nvPicPr>
        <xdr:cNvPr id="4966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123825"/>
          <a:ext cx="17335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1419225</xdr:colOff>
      <xdr:row>1</xdr:row>
      <xdr:rowOff>133350</xdr:rowOff>
    </xdr:from>
    <xdr:to>
      <xdr:col>9</xdr:col>
      <xdr:colOff>228600</xdr:colOff>
      <xdr:row>7</xdr:row>
      <xdr:rowOff>114300</xdr:rowOff>
    </xdr:to>
    <xdr:sp macro="" textlink="">
      <xdr:nvSpPr>
        <xdr:cNvPr id="517106" name="AutoShape 1"/>
        <xdr:cNvSpPr>
          <a:spLocks noChangeAspect="1" noChangeArrowheads="1"/>
        </xdr:cNvSpPr>
      </xdr:nvSpPr>
      <xdr:spPr bwMode="auto">
        <a:xfrm>
          <a:off x="5600700" y="295275"/>
          <a:ext cx="1638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495300</xdr:colOff>
      <xdr:row>0</xdr:row>
      <xdr:rowOff>28575</xdr:rowOff>
    </xdr:from>
    <xdr:to>
      <xdr:col>11</xdr:col>
      <xdr:colOff>123825</xdr:colOff>
      <xdr:row>6</xdr:row>
      <xdr:rowOff>123825</xdr:rowOff>
    </xdr:to>
    <xdr:pic>
      <xdr:nvPicPr>
        <xdr:cNvPr id="51710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28575"/>
          <a:ext cx="16478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1200150</xdr:colOff>
      <xdr:row>0</xdr:row>
      <xdr:rowOff>0</xdr:rowOff>
    </xdr:from>
    <xdr:to>
      <xdr:col>9</xdr:col>
      <xdr:colOff>314325</xdr:colOff>
      <xdr:row>3</xdr:row>
      <xdr:rowOff>142875</xdr:rowOff>
    </xdr:to>
    <xdr:sp macro="" textlink="">
      <xdr:nvSpPr>
        <xdr:cNvPr id="525261" name="AutoShape 1"/>
        <xdr:cNvSpPr>
          <a:spLocks noChangeAspect="1" noChangeArrowheads="1"/>
        </xdr:cNvSpPr>
      </xdr:nvSpPr>
      <xdr:spPr bwMode="auto">
        <a:xfrm>
          <a:off x="5362575" y="0"/>
          <a:ext cx="23336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19050</xdr:colOff>
      <xdr:row>0</xdr:row>
      <xdr:rowOff>66675</xdr:rowOff>
    </xdr:from>
    <xdr:to>
      <xdr:col>10</xdr:col>
      <xdr:colOff>942975</xdr:colOff>
      <xdr:row>3</xdr:row>
      <xdr:rowOff>152400</xdr:rowOff>
    </xdr:to>
    <xdr:pic>
      <xdr:nvPicPr>
        <xdr:cNvPr id="5252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66675"/>
          <a:ext cx="923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1466850</xdr:colOff>
      <xdr:row>3</xdr:row>
      <xdr:rowOff>19050</xdr:rowOff>
    </xdr:from>
    <xdr:to>
      <xdr:col>9</xdr:col>
      <xdr:colOff>276225</xdr:colOff>
      <xdr:row>9</xdr:row>
      <xdr:rowOff>0</xdr:rowOff>
    </xdr:to>
    <xdr:sp macro="" textlink="">
      <xdr:nvSpPr>
        <xdr:cNvPr id="518130" name="AutoShape 1"/>
        <xdr:cNvSpPr>
          <a:spLocks noChangeAspect="1" noChangeArrowheads="1"/>
        </xdr:cNvSpPr>
      </xdr:nvSpPr>
      <xdr:spPr bwMode="auto">
        <a:xfrm>
          <a:off x="6410325" y="504825"/>
          <a:ext cx="2114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981075</xdr:colOff>
      <xdr:row>3</xdr:row>
      <xdr:rowOff>38100</xdr:rowOff>
    </xdr:from>
    <xdr:to>
      <xdr:col>10</xdr:col>
      <xdr:colOff>314325</xdr:colOff>
      <xdr:row>8</xdr:row>
      <xdr:rowOff>142875</xdr:rowOff>
    </xdr:to>
    <xdr:pic>
      <xdr:nvPicPr>
        <xdr:cNvPr id="5181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23875"/>
          <a:ext cx="14192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4</xdr:row>
      <xdr:rowOff>0</xdr:rowOff>
    </xdr:from>
    <xdr:to>
      <xdr:col>9</xdr:col>
      <xdr:colOff>390525</xdr:colOff>
      <xdr:row>8</xdr:row>
      <xdr:rowOff>142875</xdr:rowOff>
    </xdr:to>
    <xdr:sp macro="" textlink="">
      <xdr:nvSpPr>
        <xdr:cNvPr id="519154" name="AutoShape 1"/>
        <xdr:cNvSpPr>
          <a:spLocks noChangeAspect="1" noChangeArrowheads="1"/>
        </xdr:cNvSpPr>
      </xdr:nvSpPr>
      <xdr:spPr bwMode="auto">
        <a:xfrm>
          <a:off x="5372100" y="647700"/>
          <a:ext cx="771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295275</xdr:colOff>
      <xdr:row>3</xdr:row>
      <xdr:rowOff>47625</xdr:rowOff>
    </xdr:from>
    <xdr:to>
      <xdr:col>11</xdr:col>
      <xdr:colOff>257175</xdr:colOff>
      <xdr:row>8</xdr:row>
      <xdr:rowOff>142875</xdr:rowOff>
    </xdr:to>
    <xdr:pic>
      <xdr:nvPicPr>
        <xdr:cNvPr id="5191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533400"/>
          <a:ext cx="14763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1190625</xdr:colOff>
      <xdr:row>4</xdr:row>
      <xdr:rowOff>0</xdr:rowOff>
    </xdr:from>
    <xdr:to>
      <xdr:col>9</xdr:col>
      <xdr:colOff>542925</xdr:colOff>
      <xdr:row>10</xdr:row>
      <xdr:rowOff>9525</xdr:rowOff>
    </xdr:to>
    <xdr:sp macro="" textlink="">
      <xdr:nvSpPr>
        <xdr:cNvPr id="529136" name="AutoShape 1"/>
        <xdr:cNvSpPr>
          <a:spLocks noChangeAspect="1" noChangeArrowheads="1"/>
        </xdr:cNvSpPr>
      </xdr:nvSpPr>
      <xdr:spPr bwMode="auto">
        <a:xfrm>
          <a:off x="5629275" y="647700"/>
          <a:ext cx="23145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704850</xdr:colOff>
      <xdr:row>2</xdr:row>
      <xdr:rowOff>66675</xdr:rowOff>
    </xdr:from>
    <xdr:to>
      <xdr:col>9</xdr:col>
      <xdr:colOff>495300</xdr:colOff>
      <xdr:row>9</xdr:row>
      <xdr:rowOff>180975</xdr:rowOff>
    </xdr:to>
    <xdr:pic>
      <xdr:nvPicPr>
        <xdr:cNvPr id="52913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390525"/>
          <a:ext cx="8763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1419225</xdr:colOff>
      <xdr:row>2</xdr:row>
      <xdr:rowOff>123825</xdr:rowOff>
    </xdr:from>
    <xdr:to>
      <xdr:col>9</xdr:col>
      <xdr:colOff>9525</xdr:colOff>
      <xdr:row>7</xdr:row>
      <xdr:rowOff>104775</xdr:rowOff>
    </xdr:to>
    <xdr:sp macro="" textlink="">
      <xdr:nvSpPr>
        <xdr:cNvPr id="520178" name="AutoShape 1"/>
        <xdr:cNvSpPr>
          <a:spLocks noChangeAspect="1" noChangeArrowheads="1"/>
        </xdr:cNvSpPr>
      </xdr:nvSpPr>
      <xdr:spPr bwMode="auto">
        <a:xfrm>
          <a:off x="5457825" y="447675"/>
          <a:ext cx="12858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390525</xdr:colOff>
      <xdr:row>0</xdr:row>
      <xdr:rowOff>85725</xdr:rowOff>
    </xdr:from>
    <xdr:to>
      <xdr:col>11</xdr:col>
      <xdr:colOff>85725</xdr:colOff>
      <xdr:row>7</xdr:row>
      <xdr:rowOff>76200</xdr:rowOff>
    </xdr:to>
    <xdr:pic>
      <xdr:nvPicPr>
        <xdr:cNvPr id="5201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85725"/>
          <a:ext cx="16383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0</xdr:row>
      <xdr:rowOff>0</xdr:rowOff>
    </xdr:from>
    <xdr:to>
      <xdr:col>9</xdr:col>
      <xdr:colOff>400050</xdr:colOff>
      <xdr:row>4</xdr:row>
      <xdr:rowOff>85725</xdr:rowOff>
    </xdr:to>
    <xdr:sp macro="" textlink="">
      <xdr:nvSpPr>
        <xdr:cNvPr id="521202" name="AutoShape 1"/>
        <xdr:cNvSpPr>
          <a:spLocks noChangeAspect="1" noChangeArrowheads="1"/>
        </xdr:cNvSpPr>
      </xdr:nvSpPr>
      <xdr:spPr bwMode="auto">
        <a:xfrm>
          <a:off x="6553200" y="0"/>
          <a:ext cx="11906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561975</xdr:colOff>
      <xdr:row>0</xdr:row>
      <xdr:rowOff>0</xdr:rowOff>
    </xdr:from>
    <xdr:to>
      <xdr:col>10</xdr:col>
      <xdr:colOff>1228725</xdr:colOff>
      <xdr:row>6</xdr:row>
      <xdr:rowOff>19050</xdr:rowOff>
    </xdr:to>
    <xdr:pic>
      <xdr:nvPicPr>
        <xdr:cNvPr id="52120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0"/>
          <a:ext cx="21336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1571625</xdr:colOff>
      <xdr:row>0</xdr:row>
      <xdr:rowOff>0</xdr:rowOff>
    </xdr:from>
    <xdr:to>
      <xdr:col>9</xdr:col>
      <xdr:colOff>400050</xdr:colOff>
      <xdr:row>5</xdr:row>
      <xdr:rowOff>9525</xdr:rowOff>
    </xdr:to>
    <xdr:sp macro="" textlink="">
      <xdr:nvSpPr>
        <xdr:cNvPr id="493556" name="AutoShape 1"/>
        <xdr:cNvSpPr>
          <a:spLocks noChangeAspect="1" noChangeArrowheads="1"/>
        </xdr:cNvSpPr>
      </xdr:nvSpPr>
      <xdr:spPr bwMode="auto">
        <a:xfrm>
          <a:off x="6219825" y="0"/>
          <a:ext cx="20002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828675</xdr:colOff>
      <xdr:row>1</xdr:row>
      <xdr:rowOff>57150</xdr:rowOff>
    </xdr:from>
    <xdr:to>
      <xdr:col>10</xdr:col>
      <xdr:colOff>590550</xdr:colOff>
      <xdr:row>4</xdr:row>
      <xdr:rowOff>104775</xdr:rowOff>
    </xdr:to>
    <xdr:pic>
      <xdr:nvPicPr>
        <xdr:cNvPr id="4935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219075"/>
          <a:ext cx="1114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1800225</xdr:colOff>
      <xdr:row>0</xdr:row>
      <xdr:rowOff>0</xdr:rowOff>
    </xdr:from>
    <xdr:to>
      <xdr:col>9</xdr:col>
      <xdr:colOff>466725</xdr:colOff>
      <xdr:row>6</xdr:row>
      <xdr:rowOff>19050</xdr:rowOff>
    </xdr:to>
    <xdr:sp macro="" textlink="">
      <xdr:nvSpPr>
        <xdr:cNvPr id="528138" name="AutoShape 1"/>
        <xdr:cNvSpPr>
          <a:spLocks noChangeAspect="1" noChangeArrowheads="1"/>
        </xdr:cNvSpPr>
      </xdr:nvSpPr>
      <xdr:spPr bwMode="auto">
        <a:xfrm>
          <a:off x="6143625" y="0"/>
          <a:ext cx="16859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219075</xdr:colOff>
      <xdr:row>0</xdr:row>
      <xdr:rowOff>95250</xdr:rowOff>
    </xdr:from>
    <xdr:to>
      <xdr:col>10</xdr:col>
      <xdr:colOff>476250</xdr:colOff>
      <xdr:row>6</xdr:row>
      <xdr:rowOff>0</xdr:rowOff>
    </xdr:to>
    <xdr:pic>
      <xdr:nvPicPr>
        <xdr:cNvPr id="5281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95250"/>
          <a:ext cx="16764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0</xdr:row>
      <xdr:rowOff>0</xdr:rowOff>
    </xdr:from>
    <xdr:to>
      <xdr:col>9</xdr:col>
      <xdr:colOff>200025</xdr:colOff>
      <xdr:row>10</xdr:row>
      <xdr:rowOff>142875</xdr:rowOff>
    </xdr:to>
    <xdr:sp macro="" textlink="">
      <xdr:nvSpPr>
        <xdr:cNvPr id="522226" name="AutoShape 1"/>
        <xdr:cNvSpPr>
          <a:spLocks noChangeAspect="1" noChangeArrowheads="1"/>
        </xdr:cNvSpPr>
      </xdr:nvSpPr>
      <xdr:spPr bwMode="auto">
        <a:xfrm>
          <a:off x="5181600" y="0"/>
          <a:ext cx="216217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390525</xdr:colOff>
      <xdr:row>3</xdr:row>
      <xdr:rowOff>28575</xdr:rowOff>
    </xdr:from>
    <xdr:to>
      <xdr:col>10</xdr:col>
      <xdr:colOff>914400</xdr:colOff>
      <xdr:row>10</xdr:row>
      <xdr:rowOff>123825</xdr:rowOff>
    </xdr:to>
    <xdr:pic>
      <xdr:nvPicPr>
        <xdr:cNvPr id="5222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514350"/>
          <a:ext cx="17430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1457325</xdr:colOff>
      <xdr:row>3</xdr:row>
      <xdr:rowOff>9525</xdr:rowOff>
    </xdr:from>
    <xdr:to>
      <xdr:col>9</xdr:col>
      <xdr:colOff>762000</xdr:colOff>
      <xdr:row>10</xdr:row>
      <xdr:rowOff>19050</xdr:rowOff>
    </xdr:to>
    <xdr:sp macro="" textlink="">
      <xdr:nvSpPr>
        <xdr:cNvPr id="497650" name="AutoShape 1"/>
        <xdr:cNvSpPr>
          <a:spLocks noChangeAspect="1" noChangeArrowheads="1"/>
        </xdr:cNvSpPr>
      </xdr:nvSpPr>
      <xdr:spPr bwMode="auto">
        <a:xfrm>
          <a:off x="4743450" y="495300"/>
          <a:ext cx="19431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1114425</xdr:colOff>
      <xdr:row>4</xdr:row>
      <xdr:rowOff>19050</xdr:rowOff>
    </xdr:from>
    <xdr:to>
      <xdr:col>11</xdr:col>
      <xdr:colOff>66675</xdr:colOff>
      <xdr:row>9</xdr:row>
      <xdr:rowOff>28575</xdr:rowOff>
    </xdr:to>
    <xdr:pic>
      <xdr:nvPicPr>
        <xdr:cNvPr id="4976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666750"/>
          <a:ext cx="12382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1514475</xdr:colOff>
      <xdr:row>4</xdr:row>
      <xdr:rowOff>0</xdr:rowOff>
    </xdr:from>
    <xdr:to>
      <xdr:col>9</xdr:col>
      <xdr:colOff>304800</xdr:colOff>
      <xdr:row>10</xdr:row>
      <xdr:rowOff>9525</xdr:rowOff>
    </xdr:to>
    <xdr:sp macro="" textlink="">
      <xdr:nvSpPr>
        <xdr:cNvPr id="494580" name="AutoShape 1"/>
        <xdr:cNvSpPr>
          <a:spLocks noChangeAspect="1" noChangeArrowheads="1"/>
        </xdr:cNvSpPr>
      </xdr:nvSpPr>
      <xdr:spPr bwMode="auto">
        <a:xfrm>
          <a:off x="5943600" y="647700"/>
          <a:ext cx="18002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247650</xdr:colOff>
      <xdr:row>1</xdr:row>
      <xdr:rowOff>57150</xdr:rowOff>
    </xdr:from>
    <xdr:to>
      <xdr:col>10</xdr:col>
      <xdr:colOff>600075</xdr:colOff>
      <xdr:row>8</xdr:row>
      <xdr:rowOff>47625</xdr:rowOff>
    </xdr:to>
    <xdr:pic>
      <xdr:nvPicPr>
        <xdr:cNvPr id="49458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219075"/>
          <a:ext cx="13620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142875</xdr:rowOff>
    </xdr:from>
    <xdr:to>
      <xdr:col>9</xdr:col>
      <xdr:colOff>180975</xdr:colOff>
      <xdr:row>10</xdr:row>
      <xdr:rowOff>123825</xdr:rowOff>
    </xdr:to>
    <xdr:sp macro="" textlink="">
      <xdr:nvSpPr>
        <xdr:cNvPr id="523250" name="AutoShape 1"/>
        <xdr:cNvSpPr>
          <a:spLocks noChangeAspect="1" noChangeArrowheads="1"/>
        </xdr:cNvSpPr>
      </xdr:nvSpPr>
      <xdr:spPr bwMode="auto">
        <a:xfrm>
          <a:off x="5391150" y="304800"/>
          <a:ext cx="18954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323850</xdr:colOff>
      <xdr:row>1</xdr:row>
      <xdr:rowOff>123825</xdr:rowOff>
    </xdr:from>
    <xdr:to>
      <xdr:col>10</xdr:col>
      <xdr:colOff>866775</xdr:colOff>
      <xdr:row>10</xdr:row>
      <xdr:rowOff>114300</xdr:rowOff>
    </xdr:to>
    <xdr:pic>
      <xdr:nvPicPr>
        <xdr:cNvPr id="5232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285750"/>
          <a:ext cx="16287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1371600</xdr:colOff>
      <xdr:row>1</xdr:row>
      <xdr:rowOff>142875</xdr:rowOff>
    </xdr:from>
    <xdr:to>
      <xdr:col>7</xdr:col>
      <xdr:colOff>0</xdr:colOff>
      <xdr:row>10</xdr:row>
      <xdr:rowOff>123825</xdr:rowOff>
    </xdr:to>
    <xdr:sp macro="" textlink="">
      <xdr:nvSpPr>
        <xdr:cNvPr id="524274" name="AutoShape 1"/>
        <xdr:cNvSpPr>
          <a:spLocks noChangeAspect="1" noChangeArrowheads="1"/>
        </xdr:cNvSpPr>
      </xdr:nvSpPr>
      <xdr:spPr bwMode="auto">
        <a:xfrm>
          <a:off x="4981575" y="304800"/>
          <a:ext cx="676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1885950</xdr:colOff>
      <xdr:row>1</xdr:row>
      <xdr:rowOff>123825</xdr:rowOff>
    </xdr:from>
    <xdr:to>
      <xdr:col>7</xdr:col>
      <xdr:colOff>1428750</xdr:colOff>
      <xdr:row>10</xdr:row>
      <xdr:rowOff>47625</xdr:rowOff>
    </xdr:to>
    <xdr:pic>
      <xdr:nvPicPr>
        <xdr:cNvPr id="5242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285750"/>
          <a:ext cx="15906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1409700</xdr:colOff>
      <xdr:row>0</xdr:row>
      <xdr:rowOff>152400</xdr:rowOff>
    </xdr:from>
    <xdr:to>
      <xdr:col>10</xdr:col>
      <xdr:colOff>219075</xdr:colOff>
      <xdr:row>9</xdr:row>
      <xdr:rowOff>133350</xdr:rowOff>
    </xdr:to>
    <xdr:sp macro="" textlink="">
      <xdr:nvSpPr>
        <xdr:cNvPr id="495603" name="AutoShape 1"/>
        <xdr:cNvSpPr>
          <a:spLocks noChangeAspect="1" noChangeArrowheads="1"/>
        </xdr:cNvSpPr>
      </xdr:nvSpPr>
      <xdr:spPr bwMode="auto">
        <a:xfrm>
          <a:off x="5238750" y="152400"/>
          <a:ext cx="13144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428625</xdr:colOff>
      <xdr:row>1</xdr:row>
      <xdr:rowOff>142875</xdr:rowOff>
    </xdr:from>
    <xdr:to>
      <xdr:col>13</xdr:col>
      <xdr:colOff>419100</xdr:colOff>
      <xdr:row>9</xdr:row>
      <xdr:rowOff>66675</xdr:rowOff>
    </xdr:to>
    <xdr:pic>
      <xdr:nvPicPr>
        <xdr:cNvPr id="4956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304800"/>
          <a:ext cx="14573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1371600</xdr:colOff>
      <xdr:row>4</xdr:row>
      <xdr:rowOff>142875</xdr:rowOff>
    </xdr:from>
    <xdr:to>
      <xdr:col>10</xdr:col>
      <xdr:colOff>180975</xdr:colOff>
      <xdr:row>13</xdr:row>
      <xdr:rowOff>123825</xdr:rowOff>
    </xdr:to>
    <xdr:sp macro="" textlink="">
      <xdr:nvSpPr>
        <xdr:cNvPr id="536579" name="AutoShape 1"/>
        <xdr:cNvSpPr>
          <a:spLocks noChangeAspect="1" noChangeArrowheads="1"/>
        </xdr:cNvSpPr>
      </xdr:nvSpPr>
      <xdr:spPr bwMode="auto">
        <a:xfrm>
          <a:off x="4629150" y="904875"/>
          <a:ext cx="176212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314325</xdr:colOff>
      <xdr:row>3</xdr:row>
      <xdr:rowOff>152400</xdr:rowOff>
    </xdr:from>
    <xdr:to>
      <xdr:col>14</xdr:col>
      <xdr:colOff>390525</xdr:colOff>
      <xdr:row>11</xdr:row>
      <xdr:rowOff>85725</xdr:rowOff>
    </xdr:to>
    <xdr:pic>
      <xdr:nvPicPr>
        <xdr:cNvPr id="5365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723900"/>
          <a:ext cx="16573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1847850</xdr:colOff>
      <xdr:row>2</xdr:row>
      <xdr:rowOff>0</xdr:rowOff>
    </xdr:from>
    <xdr:to>
      <xdr:col>7</xdr:col>
      <xdr:colOff>361950</xdr:colOff>
      <xdr:row>8</xdr:row>
      <xdr:rowOff>9525</xdr:rowOff>
    </xdr:to>
    <xdr:sp macro="" textlink="">
      <xdr:nvSpPr>
        <xdr:cNvPr id="534560" name="AutoShape 1"/>
        <xdr:cNvSpPr>
          <a:spLocks noChangeAspect="1" noChangeArrowheads="1"/>
        </xdr:cNvSpPr>
      </xdr:nvSpPr>
      <xdr:spPr bwMode="auto">
        <a:xfrm>
          <a:off x="4629150" y="323850"/>
          <a:ext cx="1924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581025</xdr:colOff>
      <xdr:row>2</xdr:row>
      <xdr:rowOff>0</xdr:rowOff>
    </xdr:from>
    <xdr:to>
      <xdr:col>8</xdr:col>
      <xdr:colOff>714375</xdr:colOff>
      <xdr:row>8</xdr:row>
      <xdr:rowOff>0</xdr:rowOff>
    </xdr:to>
    <xdr:pic>
      <xdr:nvPicPr>
        <xdr:cNvPr id="5345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323850"/>
          <a:ext cx="13049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2447925</xdr:colOff>
      <xdr:row>2</xdr:row>
      <xdr:rowOff>28575</xdr:rowOff>
    </xdr:from>
    <xdr:to>
      <xdr:col>7</xdr:col>
      <xdr:colOff>962025</xdr:colOff>
      <xdr:row>8</xdr:row>
      <xdr:rowOff>38100</xdr:rowOff>
    </xdr:to>
    <xdr:sp macro="" textlink="">
      <xdr:nvSpPr>
        <xdr:cNvPr id="534562" name="AutoShape 1"/>
        <xdr:cNvSpPr>
          <a:spLocks noChangeAspect="1" noChangeArrowheads="1"/>
        </xdr:cNvSpPr>
      </xdr:nvSpPr>
      <xdr:spPr bwMode="auto">
        <a:xfrm>
          <a:off x="5229225" y="352425"/>
          <a:ext cx="1924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1428750</xdr:colOff>
      <xdr:row>4</xdr:row>
      <xdr:rowOff>152400</xdr:rowOff>
    </xdr:from>
    <xdr:to>
      <xdr:col>10</xdr:col>
      <xdr:colOff>19050</xdr:colOff>
      <xdr:row>11</xdr:row>
      <xdr:rowOff>0</xdr:rowOff>
    </xdr:to>
    <xdr:sp macro="" textlink="">
      <xdr:nvSpPr>
        <xdr:cNvPr id="490486" name="AutoShape 1"/>
        <xdr:cNvSpPr>
          <a:spLocks noChangeAspect="1" noChangeArrowheads="1"/>
        </xdr:cNvSpPr>
      </xdr:nvSpPr>
      <xdr:spPr bwMode="auto">
        <a:xfrm>
          <a:off x="5610225" y="800100"/>
          <a:ext cx="24003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771525</xdr:colOff>
      <xdr:row>2</xdr:row>
      <xdr:rowOff>85725</xdr:rowOff>
    </xdr:from>
    <xdr:to>
      <xdr:col>10</xdr:col>
      <xdr:colOff>1524000</xdr:colOff>
      <xdr:row>10</xdr:row>
      <xdr:rowOff>38100</xdr:rowOff>
    </xdr:to>
    <xdr:pic>
      <xdr:nvPicPr>
        <xdr:cNvPr id="4904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409575"/>
          <a:ext cx="16668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1276350</xdr:colOff>
      <xdr:row>7</xdr:row>
      <xdr:rowOff>0</xdr:rowOff>
    </xdr:from>
    <xdr:to>
      <xdr:col>9</xdr:col>
      <xdr:colOff>190500</xdr:colOff>
      <xdr:row>13</xdr:row>
      <xdr:rowOff>9525</xdr:rowOff>
    </xdr:to>
    <xdr:sp macro="" textlink="">
      <xdr:nvSpPr>
        <xdr:cNvPr id="535571" name="AutoShape 1"/>
        <xdr:cNvSpPr>
          <a:spLocks noChangeAspect="1" noChangeArrowheads="1"/>
        </xdr:cNvSpPr>
      </xdr:nvSpPr>
      <xdr:spPr bwMode="auto">
        <a:xfrm>
          <a:off x="4781550" y="1133475"/>
          <a:ext cx="10953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133350</xdr:colOff>
      <xdr:row>6</xdr:row>
      <xdr:rowOff>19050</xdr:rowOff>
    </xdr:from>
    <xdr:to>
      <xdr:col>10</xdr:col>
      <xdr:colOff>1724025</xdr:colOff>
      <xdr:row>12</xdr:row>
      <xdr:rowOff>95250</xdr:rowOff>
    </xdr:to>
    <xdr:pic>
      <xdr:nvPicPr>
        <xdr:cNvPr id="5355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990600"/>
          <a:ext cx="15906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1847850</xdr:colOff>
      <xdr:row>10</xdr:row>
      <xdr:rowOff>0</xdr:rowOff>
    </xdr:from>
    <xdr:to>
      <xdr:col>9</xdr:col>
      <xdr:colOff>361950</xdr:colOff>
      <xdr:row>16</xdr:row>
      <xdr:rowOff>9525</xdr:rowOff>
    </xdr:to>
    <xdr:sp macro="" textlink="">
      <xdr:nvSpPr>
        <xdr:cNvPr id="531947" name="AutoShape 1"/>
        <xdr:cNvSpPr>
          <a:spLocks noChangeAspect="1" noChangeArrowheads="1"/>
        </xdr:cNvSpPr>
      </xdr:nvSpPr>
      <xdr:spPr bwMode="auto">
        <a:xfrm>
          <a:off x="4257675" y="1619250"/>
          <a:ext cx="819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838200</xdr:colOff>
      <xdr:row>8</xdr:row>
      <xdr:rowOff>66675</xdr:rowOff>
    </xdr:from>
    <xdr:to>
      <xdr:col>11</xdr:col>
      <xdr:colOff>781050</xdr:colOff>
      <xdr:row>15</xdr:row>
      <xdr:rowOff>9525</xdr:rowOff>
    </xdr:to>
    <xdr:pic>
      <xdr:nvPicPr>
        <xdr:cNvPr id="5319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362075"/>
          <a:ext cx="15906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1847850</xdr:colOff>
      <xdr:row>10</xdr:row>
      <xdr:rowOff>0</xdr:rowOff>
    </xdr:from>
    <xdr:to>
      <xdr:col>9</xdr:col>
      <xdr:colOff>361950</xdr:colOff>
      <xdr:row>16</xdr:row>
      <xdr:rowOff>9525</xdr:rowOff>
    </xdr:to>
    <xdr:sp macro="" textlink="">
      <xdr:nvSpPr>
        <xdr:cNvPr id="531949" name="AutoShape 1"/>
        <xdr:cNvSpPr>
          <a:spLocks noChangeAspect="1" noChangeArrowheads="1"/>
        </xdr:cNvSpPr>
      </xdr:nvSpPr>
      <xdr:spPr bwMode="auto">
        <a:xfrm>
          <a:off x="4257675" y="1619250"/>
          <a:ext cx="819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866775</xdr:colOff>
      <xdr:row>0</xdr:row>
      <xdr:rowOff>0</xdr:rowOff>
    </xdr:from>
    <xdr:to>
      <xdr:col>10</xdr:col>
      <xdr:colOff>1009650</xdr:colOff>
      <xdr:row>4</xdr:row>
      <xdr:rowOff>19050</xdr:rowOff>
    </xdr:to>
    <xdr:pic>
      <xdr:nvPicPr>
        <xdr:cNvPr id="4991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0"/>
          <a:ext cx="10096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142875</xdr:rowOff>
    </xdr:from>
    <xdr:to>
      <xdr:col>9</xdr:col>
      <xdr:colOff>180975</xdr:colOff>
      <xdr:row>10</xdr:row>
      <xdr:rowOff>123825</xdr:rowOff>
    </xdr:to>
    <xdr:sp macro="" textlink="">
      <xdr:nvSpPr>
        <xdr:cNvPr id="500722" name="AutoShape 1"/>
        <xdr:cNvSpPr>
          <a:spLocks noChangeAspect="1" noChangeArrowheads="1"/>
        </xdr:cNvSpPr>
      </xdr:nvSpPr>
      <xdr:spPr bwMode="auto">
        <a:xfrm>
          <a:off x="4772025" y="304800"/>
          <a:ext cx="20764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828675</xdr:colOff>
      <xdr:row>4</xdr:row>
      <xdr:rowOff>66675</xdr:rowOff>
    </xdr:from>
    <xdr:to>
      <xdr:col>10</xdr:col>
      <xdr:colOff>1028700</xdr:colOff>
      <xdr:row>10</xdr:row>
      <xdr:rowOff>66675</xdr:rowOff>
    </xdr:to>
    <xdr:pic>
      <xdr:nvPicPr>
        <xdr:cNvPr id="5007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714375"/>
          <a:ext cx="13620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6"/>
  <sheetViews>
    <sheetView topLeftCell="F3" zoomScale="68" zoomScaleNormal="68" zoomScaleSheetLayoutView="70" workbookViewId="0">
      <selection activeCell="R24" sqref="R24"/>
    </sheetView>
  </sheetViews>
  <sheetFormatPr baseColWidth="10" defaultColWidth="9.140625" defaultRowHeight="15" x14ac:dyDescent="0.2"/>
  <cols>
    <col min="1" max="1" width="5" style="814" customWidth="1"/>
    <col min="2" max="2" width="14.140625" customWidth="1"/>
    <col min="3" max="3" width="5.140625" customWidth="1"/>
    <col min="4" max="4" width="7" customWidth="1"/>
    <col min="5" max="5" width="13.5703125" customWidth="1"/>
    <col min="6" max="6" width="10" customWidth="1"/>
    <col min="7" max="7" width="7.5703125" customWidth="1"/>
    <col min="8" max="8" width="37.42578125" style="58" customWidth="1"/>
    <col min="9" max="9" width="13.7109375" customWidth="1"/>
    <col min="10" max="10" width="10.28515625" customWidth="1"/>
    <col min="11" max="11" width="24.5703125" customWidth="1"/>
    <col min="12" max="12" width="18.42578125" customWidth="1"/>
    <col min="13" max="13" width="6.140625" customWidth="1"/>
    <col min="14" max="14" width="18" customWidth="1"/>
    <col min="15" max="15" width="17.140625" customWidth="1"/>
    <col min="16" max="16" width="10.7109375" customWidth="1"/>
    <col min="17" max="17" width="10.5703125" customWidth="1"/>
    <col min="18" max="18" width="26.28515625" customWidth="1"/>
    <col min="19" max="19" width="19.85546875" customWidth="1"/>
    <col min="20" max="20" width="13.28515625" customWidth="1"/>
  </cols>
  <sheetData>
    <row r="1" spans="1:20" x14ac:dyDescent="0.2">
      <c r="F1" s="1"/>
      <c r="G1" s="1"/>
      <c r="I1" s="1"/>
    </row>
    <row r="2" spans="1:20" x14ac:dyDescent="0.2">
      <c r="F2" s="1"/>
      <c r="G2" s="1"/>
      <c r="I2" s="1"/>
    </row>
    <row r="3" spans="1:20" x14ac:dyDescent="0.2">
      <c r="F3" s="1"/>
      <c r="G3" s="1"/>
      <c r="I3" s="1"/>
    </row>
    <row r="4" spans="1:20" x14ac:dyDescent="0.2">
      <c r="F4" s="1"/>
      <c r="G4" s="1"/>
      <c r="I4" s="1"/>
    </row>
    <row r="5" spans="1:20" ht="12.75" x14ac:dyDescent="0.2">
      <c r="A5" s="1907" t="s">
        <v>0</v>
      </c>
      <c r="B5" s="1907"/>
      <c r="C5" s="1907"/>
      <c r="D5" s="1907"/>
      <c r="E5" s="1907"/>
      <c r="F5" s="1907"/>
      <c r="G5" s="1907"/>
      <c r="H5" s="1907"/>
      <c r="I5" s="1907"/>
      <c r="J5" s="1907"/>
      <c r="K5" s="1907"/>
      <c r="L5" s="1907"/>
      <c r="M5" s="1907"/>
      <c r="N5" s="1907"/>
      <c r="O5" s="1907"/>
      <c r="P5" s="1907"/>
      <c r="Q5" s="1907"/>
      <c r="R5" s="1907"/>
      <c r="S5" s="1907"/>
    </row>
    <row r="6" spans="1:20" ht="12.75" x14ac:dyDescent="0.2">
      <c r="A6" s="1907" t="s">
        <v>1</v>
      </c>
      <c r="B6" s="1907"/>
      <c r="C6" s="1907"/>
      <c r="D6" s="1907"/>
      <c r="E6" s="1907"/>
      <c r="F6" s="1907"/>
      <c r="G6" s="1907"/>
      <c r="H6" s="1907"/>
      <c r="I6" s="1907"/>
      <c r="J6" s="1907"/>
      <c r="K6" s="1907"/>
      <c r="L6" s="1907"/>
      <c r="M6" s="1907"/>
      <c r="N6" s="1907"/>
      <c r="O6" s="1907"/>
      <c r="P6" s="1907"/>
      <c r="Q6" s="1907"/>
      <c r="R6" s="1907"/>
      <c r="S6" s="1907"/>
    </row>
    <row r="7" spans="1:20" ht="12.75" x14ac:dyDescent="0.2">
      <c r="A7" s="1907" t="s">
        <v>2</v>
      </c>
      <c r="B7" s="1907"/>
      <c r="C7" s="1907"/>
      <c r="D7" s="1907"/>
      <c r="E7" s="1907"/>
      <c r="F7" s="1907"/>
      <c r="G7" s="1907"/>
      <c r="H7" s="1907"/>
      <c r="I7" s="1907"/>
      <c r="J7" s="1907"/>
      <c r="K7" s="1907"/>
      <c r="L7" s="1907"/>
      <c r="M7" s="1907"/>
      <c r="N7" s="1907"/>
      <c r="O7" s="1907"/>
      <c r="P7" s="1907"/>
      <c r="Q7" s="1907"/>
      <c r="R7" s="1907"/>
      <c r="S7" s="1907"/>
    </row>
    <row r="8" spans="1:20" ht="12.75" x14ac:dyDescent="0.2">
      <c r="A8" s="1907" t="s">
        <v>3</v>
      </c>
      <c r="B8" s="1907"/>
      <c r="C8" s="1907"/>
      <c r="D8" s="1907"/>
      <c r="E8" s="1907"/>
      <c r="F8" s="1907"/>
      <c r="G8" s="1907"/>
      <c r="H8" s="1907"/>
      <c r="I8" s="1907"/>
      <c r="J8" s="1907"/>
      <c r="K8" s="1907"/>
      <c r="L8" s="1907"/>
      <c r="M8" s="1907"/>
      <c r="N8" s="1907"/>
      <c r="O8" s="1907"/>
      <c r="P8" s="1907"/>
      <c r="Q8" s="1907"/>
      <c r="R8" s="1907"/>
      <c r="S8" s="1907"/>
    </row>
    <row r="9" spans="1:20" ht="15.75" x14ac:dyDescent="0.25">
      <c r="A9" s="929"/>
      <c r="B9" s="380"/>
      <c r="C9" s="380"/>
      <c r="D9" s="380"/>
      <c r="E9" s="380"/>
      <c r="F9" s="380"/>
      <c r="G9" s="380"/>
      <c r="H9" s="1536" t="s">
        <v>954</v>
      </c>
      <c r="I9" s="488"/>
      <c r="J9" s="543" t="s">
        <v>1743</v>
      </c>
      <c r="K9" s="910" t="s">
        <v>1786</v>
      </c>
      <c r="L9" s="488"/>
      <c r="M9" s="488"/>
      <c r="N9" s="488"/>
      <c r="O9" s="380"/>
      <c r="P9" s="380"/>
      <c r="Q9" s="380"/>
      <c r="R9" s="380"/>
      <c r="S9" s="380"/>
    </row>
    <row r="10" spans="1:20" ht="15.75" x14ac:dyDescent="0.25">
      <c r="A10" s="874"/>
      <c r="B10" s="874"/>
      <c r="C10" s="874"/>
      <c r="D10" s="874"/>
      <c r="E10" s="874"/>
      <c r="F10" s="874"/>
      <c r="G10" s="874"/>
      <c r="H10" s="1537" t="s">
        <v>52</v>
      </c>
      <c r="I10" s="874"/>
      <c r="J10" s="874"/>
      <c r="K10" s="874"/>
      <c r="L10" s="874"/>
      <c r="M10" s="874"/>
      <c r="N10" s="874"/>
      <c r="O10" s="874"/>
      <c r="P10" s="874"/>
      <c r="Q10" s="874"/>
      <c r="R10" s="874"/>
      <c r="S10" s="874"/>
    </row>
    <row r="11" spans="1:20" s="1047" customFormat="1" ht="48" x14ac:dyDescent="0.2">
      <c r="A11" s="962" t="s">
        <v>4</v>
      </c>
      <c r="B11" s="962" t="s">
        <v>5</v>
      </c>
      <c r="C11" s="1045" t="s">
        <v>1627</v>
      </c>
      <c r="D11" s="1045" t="s">
        <v>7</v>
      </c>
      <c r="E11" s="1045" t="s">
        <v>1612</v>
      </c>
      <c r="F11" s="962" t="s">
        <v>9</v>
      </c>
      <c r="G11" s="962" t="s">
        <v>10</v>
      </c>
      <c r="H11" s="1046" t="s">
        <v>11</v>
      </c>
      <c r="I11" s="962" t="s">
        <v>12</v>
      </c>
      <c r="J11" s="962" t="s">
        <v>13</v>
      </c>
      <c r="K11" s="962" t="s">
        <v>820</v>
      </c>
      <c r="L11" s="1046" t="s">
        <v>1613</v>
      </c>
      <c r="M11" s="1049" t="s">
        <v>1616</v>
      </c>
      <c r="N11" s="1050" t="s">
        <v>1615</v>
      </c>
      <c r="O11" s="1050" t="s">
        <v>1614</v>
      </c>
      <c r="P11" s="1051" t="s">
        <v>1618</v>
      </c>
      <c r="Q11" s="1050" t="s">
        <v>1617</v>
      </c>
      <c r="R11" s="1051" t="s">
        <v>1787</v>
      </c>
      <c r="S11" s="1051" t="s">
        <v>1619</v>
      </c>
    </row>
    <row r="12" spans="1:20" ht="15.75" x14ac:dyDescent="0.25">
      <c r="A12" s="876">
        <v>1</v>
      </c>
      <c r="B12" s="877">
        <v>2</v>
      </c>
      <c r="C12" s="877">
        <v>3</v>
      </c>
      <c r="D12" s="877">
        <v>4</v>
      </c>
      <c r="E12" s="877">
        <v>5</v>
      </c>
      <c r="F12" s="877">
        <v>6</v>
      </c>
      <c r="G12" s="877">
        <v>7</v>
      </c>
      <c r="H12" s="1538">
        <v>8</v>
      </c>
      <c r="I12" s="877">
        <v>9</v>
      </c>
      <c r="J12" s="877">
        <v>10</v>
      </c>
      <c r="K12" s="877">
        <v>11</v>
      </c>
      <c r="L12" s="877">
        <v>12</v>
      </c>
      <c r="M12" s="877">
        <v>13</v>
      </c>
      <c r="N12" s="878">
        <v>14</v>
      </c>
      <c r="O12" s="878">
        <v>15</v>
      </c>
      <c r="P12" s="877">
        <v>16</v>
      </c>
      <c r="Q12" s="877">
        <v>17</v>
      </c>
      <c r="R12" s="877">
        <v>18</v>
      </c>
      <c r="S12" s="877">
        <v>19</v>
      </c>
    </row>
    <row r="13" spans="1:20" ht="15.75" x14ac:dyDescent="0.25">
      <c r="A13" s="879">
        <v>1</v>
      </c>
      <c r="B13" s="1424">
        <v>41799</v>
      </c>
      <c r="C13" s="1541">
        <v>1</v>
      </c>
      <c r="D13" s="1542">
        <v>61</v>
      </c>
      <c r="E13" s="1472" t="s">
        <v>1106</v>
      </c>
      <c r="F13" s="1543"/>
      <c r="G13" s="1426">
        <v>1</v>
      </c>
      <c r="H13" s="1427" t="s">
        <v>972</v>
      </c>
      <c r="I13" s="1543"/>
      <c r="J13" s="1426" t="s">
        <v>28</v>
      </c>
      <c r="K13" s="1821" t="s">
        <v>927</v>
      </c>
      <c r="L13" s="1429">
        <v>5938</v>
      </c>
      <c r="M13" s="1430">
        <v>3</v>
      </c>
      <c r="N13" s="1470">
        <f>IF(M13=0,"N/A",+L13/M13)</f>
        <v>1979.3333333333333</v>
      </c>
      <c r="O13" s="1840">
        <f>IF(M13=0,"N/A",+N13/12)</f>
        <v>164.94444444444443</v>
      </c>
      <c r="P13" s="1888">
        <v>3</v>
      </c>
      <c r="Q13" s="1795"/>
      <c r="R13" s="1889">
        <f t="shared" ref="R13:R23" si="0">N13*P13+O13*Q13</f>
        <v>5938</v>
      </c>
      <c r="S13" s="1890">
        <f>+L13-R13</f>
        <v>0</v>
      </c>
    </row>
    <row r="14" spans="1:20" ht="47.25" x14ac:dyDescent="0.25">
      <c r="A14" s="879">
        <v>2</v>
      </c>
      <c r="B14" s="1424">
        <v>42110</v>
      </c>
      <c r="C14" s="1541">
        <v>1</v>
      </c>
      <c r="D14" s="1542">
        <v>61</v>
      </c>
      <c r="E14" s="1472" t="s">
        <v>1146</v>
      </c>
      <c r="F14" s="1543"/>
      <c r="G14" s="1426">
        <v>1</v>
      </c>
      <c r="H14" s="1427" t="s">
        <v>1147</v>
      </c>
      <c r="I14" s="1543"/>
      <c r="J14" s="1426"/>
      <c r="K14" s="1821" t="s">
        <v>927</v>
      </c>
      <c r="L14" s="1429">
        <v>14553.83</v>
      </c>
      <c r="M14" s="1430">
        <v>5</v>
      </c>
      <c r="N14" s="1414">
        <f>IF(M14=0,"N/A",+L14/M14)</f>
        <v>2910.7660000000001</v>
      </c>
      <c r="O14" s="1685">
        <f>IF(M14=0,"N/A",+N14/12)</f>
        <v>242.56383333333335</v>
      </c>
      <c r="P14" s="1544">
        <v>2</v>
      </c>
      <c r="Q14" s="1545">
        <v>2</v>
      </c>
      <c r="R14" s="1546">
        <f t="shared" si="0"/>
        <v>6306.6596666666665</v>
      </c>
      <c r="S14" s="880">
        <f t="shared" ref="S14:S63" si="1">+L14-R14</f>
        <v>8247.1703333333335</v>
      </c>
    </row>
    <row r="15" spans="1:20" ht="15.75" x14ac:dyDescent="0.25">
      <c r="A15" s="879">
        <v>3</v>
      </c>
      <c r="B15" s="1424">
        <v>42367</v>
      </c>
      <c r="C15" s="1541">
        <v>1</v>
      </c>
      <c r="D15" s="1542">
        <v>61</v>
      </c>
      <c r="E15" s="1472" t="s">
        <v>1146</v>
      </c>
      <c r="F15" s="1543"/>
      <c r="G15" s="1426">
        <v>1</v>
      </c>
      <c r="H15" s="1427" t="s">
        <v>1148</v>
      </c>
      <c r="I15" s="1543"/>
      <c r="J15" s="1426" t="s">
        <v>1149</v>
      </c>
      <c r="K15" s="1821" t="s">
        <v>927</v>
      </c>
      <c r="L15" s="1429">
        <v>34925</v>
      </c>
      <c r="M15" s="1430">
        <v>3</v>
      </c>
      <c r="N15" s="1414">
        <f>IF(M15=0,"N/A",+L15/M15)</f>
        <v>11641.666666666666</v>
      </c>
      <c r="O15" s="1685">
        <f t="shared" ref="O15:O23" si="2">IF(M15=0,"N/A",+N15/12)</f>
        <v>970.1388888888888</v>
      </c>
      <c r="P15" s="1544">
        <v>1</v>
      </c>
      <c r="Q15" s="1545">
        <v>6</v>
      </c>
      <c r="R15" s="1546">
        <f t="shared" si="0"/>
        <v>17462.5</v>
      </c>
      <c r="S15" s="880">
        <f t="shared" si="1"/>
        <v>17462.5</v>
      </c>
    </row>
    <row r="16" spans="1:20" ht="15.75" x14ac:dyDescent="0.25">
      <c r="A16" s="879">
        <v>4</v>
      </c>
      <c r="B16" s="1424">
        <v>42275</v>
      </c>
      <c r="C16" s="1541">
        <v>1</v>
      </c>
      <c r="D16" s="1542">
        <v>61</v>
      </c>
      <c r="E16" s="1472" t="s">
        <v>1106</v>
      </c>
      <c r="F16" s="1543"/>
      <c r="G16" s="1426">
        <v>1</v>
      </c>
      <c r="H16" s="1427" t="s">
        <v>30</v>
      </c>
      <c r="I16" s="1543"/>
      <c r="J16" s="1426" t="s">
        <v>129</v>
      </c>
      <c r="K16" s="1821" t="s">
        <v>927</v>
      </c>
      <c r="L16" s="1429">
        <v>2695.01</v>
      </c>
      <c r="M16" s="1430">
        <v>3</v>
      </c>
      <c r="N16" s="1414">
        <f>IF(M16=0,"N/A",+L16/M16)</f>
        <v>898.3366666666667</v>
      </c>
      <c r="O16" s="1685">
        <f>IF(M16=0,"N/A",+N16/12)</f>
        <v>74.861388888888897</v>
      </c>
      <c r="P16" s="1544">
        <v>1</v>
      </c>
      <c r="Q16" s="1545">
        <v>9</v>
      </c>
      <c r="R16" s="1546">
        <f t="shared" si="0"/>
        <v>1572.0891666666666</v>
      </c>
      <c r="S16" s="880">
        <f t="shared" si="1"/>
        <v>1122.9208333333336</v>
      </c>
      <c r="T16" s="880"/>
    </row>
    <row r="17" spans="1:20" ht="15.75" x14ac:dyDescent="0.25">
      <c r="A17" s="879">
        <v>5</v>
      </c>
      <c r="B17" s="1424">
        <v>42334</v>
      </c>
      <c r="C17" s="1541">
        <v>1</v>
      </c>
      <c r="D17" s="1542">
        <v>61</v>
      </c>
      <c r="E17" s="1547" t="s">
        <v>1106</v>
      </c>
      <c r="F17" s="1543"/>
      <c r="G17" s="1426">
        <v>1</v>
      </c>
      <c r="H17" s="1427" t="s">
        <v>30</v>
      </c>
      <c r="I17" s="1543"/>
      <c r="J17" s="1426" t="s">
        <v>129</v>
      </c>
      <c r="K17" s="1821" t="s">
        <v>927</v>
      </c>
      <c r="L17" s="1429">
        <v>2695.0010000000002</v>
      </c>
      <c r="M17" s="1430">
        <v>3</v>
      </c>
      <c r="N17" s="1414">
        <f>IF(M17=0,"N/A",+L17/M17)</f>
        <v>898.33366666666677</v>
      </c>
      <c r="O17" s="1685">
        <f>IF(M17=0,"N/A",+N17/12)</f>
        <v>74.861138888888902</v>
      </c>
      <c r="P17" s="1544">
        <v>1</v>
      </c>
      <c r="Q17" s="1545">
        <v>7</v>
      </c>
      <c r="R17" s="1546">
        <f t="shared" si="0"/>
        <v>1422.361638888889</v>
      </c>
      <c r="S17" s="880">
        <f t="shared" si="1"/>
        <v>1272.6393611111112</v>
      </c>
      <c r="T17" s="880"/>
    </row>
    <row r="18" spans="1:20" ht="31.5" x14ac:dyDescent="0.25">
      <c r="A18" s="879">
        <v>6</v>
      </c>
      <c r="B18" s="1424">
        <v>42348</v>
      </c>
      <c r="C18" s="1541">
        <v>1</v>
      </c>
      <c r="D18" s="1542">
        <v>61</v>
      </c>
      <c r="E18" s="1621">
        <v>617</v>
      </c>
      <c r="F18" s="1543"/>
      <c r="G18" s="1426">
        <v>1</v>
      </c>
      <c r="H18" s="1427" t="s">
        <v>1150</v>
      </c>
      <c r="I18" s="1543"/>
      <c r="J18" s="1426"/>
      <c r="K18" s="1821" t="s">
        <v>165</v>
      </c>
      <c r="L18" s="1429">
        <v>8165.19</v>
      </c>
      <c r="M18" s="1430">
        <v>10</v>
      </c>
      <c r="N18" s="1414">
        <f t="shared" ref="N18:N23" si="3">IF(M18=0,"N/A",+L18/M18)</f>
        <v>816.51900000000001</v>
      </c>
      <c r="O18" s="1685">
        <f>IF(M18=0,"N/A",+N18/12)</f>
        <v>68.04325</v>
      </c>
      <c r="P18" s="1544">
        <v>1</v>
      </c>
      <c r="Q18" s="1545">
        <v>6</v>
      </c>
      <c r="R18" s="1546">
        <f t="shared" si="0"/>
        <v>1224.7784999999999</v>
      </c>
      <c r="S18" s="880">
        <f t="shared" si="1"/>
        <v>6940.4115000000002</v>
      </c>
    </row>
    <row r="19" spans="1:20" ht="31.5" x14ac:dyDescent="0.25">
      <c r="A19" s="879">
        <v>7</v>
      </c>
      <c r="B19" s="1424">
        <v>42348</v>
      </c>
      <c r="C19" s="1541">
        <v>1</v>
      </c>
      <c r="D19" s="1542">
        <v>61</v>
      </c>
      <c r="E19" s="1472" t="s">
        <v>1107</v>
      </c>
      <c r="F19" s="1543"/>
      <c r="G19" s="1426">
        <v>1</v>
      </c>
      <c r="H19" s="1427" t="s">
        <v>1151</v>
      </c>
      <c r="I19" s="1543"/>
      <c r="J19" s="1623"/>
      <c r="K19" s="1821" t="s">
        <v>165</v>
      </c>
      <c r="L19" s="1408">
        <v>5469.3</v>
      </c>
      <c r="M19" s="1430">
        <v>10</v>
      </c>
      <c r="N19" s="1414">
        <f t="shared" si="3"/>
        <v>546.93000000000006</v>
      </c>
      <c r="O19" s="1685">
        <f t="shared" si="2"/>
        <v>45.577500000000008</v>
      </c>
      <c r="P19" s="1544">
        <v>1</v>
      </c>
      <c r="Q19" s="1545">
        <v>6</v>
      </c>
      <c r="R19" s="1546">
        <f t="shared" si="0"/>
        <v>820.3950000000001</v>
      </c>
      <c r="S19" s="880">
        <f t="shared" si="1"/>
        <v>4648.9049999999997</v>
      </c>
    </row>
    <row r="20" spans="1:20" ht="15.75" x14ac:dyDescent="0.25">
      <c r="A20" s="879">
        <v>8</v>
      </c>
      <c r="B20" s="1424">
        <v>42348</v>
      </c>
      <c r="C20" s="1541">
        <v>1</v>
      </c>
      <c r="D20" s="1542">
        <v>61</v>
      </c>
      <c r="E20" s="1472" t="s">
        <v>1107</v>
      </c>
      <c r="F20" s="1543"/>
      <c r="G20" s="1426">
        <v>1</v>
      </c>
      <c r="H20" s="1427" t="s">
        <v>1152</v>
      </c>
      <c r="I20" s="1543"/>
      <c r="J20" s="1426"/>
      <c r="K20" s="1821" t="s">
        <v>165</v>
      </c>
      <c r="L20" s="1408">
        <v>5146.45</v>
      </c>
      <c r="M20" s="1430">
        <v>10</v>
      </c>
      <c r="N20" s="1414">
        <f t="shared" si="3"/>
        <v>514.64499999999998</v>
      </c>
      <c r="O20" s="1685">
        <f t="shared" si="2"/>
        <v>42.887083333333329</v>
      </c>
      <c r="P20" s="1544">
        <v>1</v>
      </c>
      <c r="Q20" s="1545">
        <v>6</v>
      </c>
      <c r="R20" s="1546">
        <f t="shared" si="0"/>
        <v>771.96749999999997</v>
      </c>
      <c r="S20" s="880">
        <f t="shared" si="1"/>
        <v>4374.4825000000001</v>
      </c>
    </row>
    <row r="21" spans="1:20" ht="15.75" x14ac:dyDescent="0.25">
      <c r="A21" s="879">
        <v>9</v>
      </c>
      <c r="B21" s="1315">
        <v>41082</v>
      </c>
      <c r="C21" s="1541">
        <v>1</v>
      </c>
      <c r="D21" s="1548">
        <v>61</v>
      </c>
      <c r="E21" s="1297">
        <v>617</v>
      </c>
      <c r="F21" s="1298"/>
      <c r="G21" s="1312">
        <v>1</v>
      </c>
      <c r="H21" s="1299" t="s">
        <v>821</v>
      </c>
      <c r="I21" s="1312"/>
      <c r="J21" s="1312"/>
      <c r="K21" s="1822" t="s">
        <v>54</v>
      </c>
      <c r="L21" s="1301">
        <v>6264</v>
      </c>
      <c r="M21" s="1549">
        <v>10</v>
      </c>
      <c r="N21" s="1305">
        <f t="shared" si="3"/>
        <v>626.4</v>
      </c>
      <c r="O21" s="1676">
        <f t="shared" si="2"/>
        <v>52.199999999999996</v>
      </c>
      <c r="P21" s="1306">
        <v>5</v>
      </c>
      <c r="Q21" s="1306"/>
      <c r="R21" s="1546">
        <f t="shared" si="0"/>
        <v>3132</v>
      </c>
      <c r="S21" s="880">
        <f t="shared" si="1"/>
        <v>3132</v>
      </c>
    </row>
    <row r="22" spans="1:20" ht="15.75" x14ac:dyDescent="0.25">
      <c r="A22" s="879">
        <v>10</v>
      </c>
      <c r="B22" s="1424">
        <v>41799</v>
      </c>
      <c r="C22" s="1541">
        <v>1</v>
      </c>
      <c r="D22" s="1542">
        <v>61</v>
      </c>
      <c r="E22" s="1472" t="s">
        <v>1106</v>
      </c>
      <c r="F22" s="1543"/>
      <c r="G22" s="1426">
        <v>1</v>
      </c>
      <c r="H22" s="1427" t="s">
        <v>31</v>
      </c>
      <c r="I22" s="1543"/>
      <c r="J22" s="1426"/>
      <c r="K22" s="1821" t="s">
        <v>927</v>
      </c>
      <c r="L22" s="1429">
        <v>2388</v>
      </c>
      <c r="M22" s="1430">
        <v>3</v>
      </c>
      <c r="N22" s="1414">
        <f t="shared" si="3"/>
        <v>796</v>
      </c>
      <c r="O22" s="1685">
        <f t="shared" si="2"/>
        <v>66.333333333333329</v>
      </c>
      <c r="P22" s="1544">
        <v>3</v>
      </c>
      <c r="Q22" s="1545"/>
      <c r="R22" s="1546">
        <f t="shared" si="0"/>
        <v>2388</v>
      </c>
      <c r="S22" s="880">
        <f t="shared" si="1"/>
        <v>0</v>
      </c>
    </row>
    <row r="23" spans="1:20" ht="31.5" x14ac:dyDescent="0.25">
      <c r="A23" s="879">
        <v>11</v>
      </c>
      <c r="B23" s="1424">
        <v>41799</v>
      </c>
      <c r="C23" s="1541">
        <v>1</v>
      </c>
      <c r="D23" s="1542">
        <v>61</v>
      </c>
      <c r="E23" s="1472" t="s">
        <v>1106</v>
      </c>
      <c r="F23" s="1543"/>
      <c r="G23" s="1426">
        <v>1</v>
      </c>
      <c r="H23" s="1427" t="s">
        <v>978</v>
      </c>
      <c r="I23" s="1426" t="s">
        <v>979</v>
      </c>
      <c r="J23" s="1426" t="s">
        <v>73</v>
      </c>
      <c r="K23" s="1821" t="s">
        <v>927</v>
      </c>
      <c r="L23" s="1429">
        <v>1653</v>
      </c>
      <c r="M23" s="1430">
        <v>3</v>
      </c>
      <c r="N23" s="1470">
        <f t="shared" si="3"/>
        <v>551</v>
      </c>
      <c r="O23" s="1840">
        <f t="shared" si="2"/>
        <v>45.916666666666664</v>
      </c>
      <c r="P23" s="1888">
        <v>3</v>
      </c>
      <c r="Q23" s="1795"/>
      <c r="R23" s="1889">
        <f t="shared" si="0"/>
        <v>1653</v>
      </c>
      <c r="S23" s="1890">
        <f t="shared" si="1"/>
        <v>0</v>
      </c>
    </row>
    <row r="24" spans="1:20" ht="31.5" x14ac:dyDescent="0.25">
      <c r="A24" s="879">
        <v>12</v>
      </c>
      <c r="B24" s="1424">
        <v>39911</v>
      </c>
      <c r="C24" s="1541">
        <v>1</v>
      </c>
      <c r="D24" s="1542">
        <v>61</v>
      </c>
      <c r="E24" s="1472">
        <v>614</v>
      </c>
      <c r="F24" s="1543"/>
      <c r="G24" s="1426">
        <v>2</v>
      </c>
      <c r="H24" s="1427" t="s">
        <v>340</v>
      </c>
      <c r="I24" s="1543"/>
      <c r="J24" s="1426" t="s">
        <v>73</v>
      </c>
      <c r="K24" s="1821" t="s">
        <v>927</v>
      </c>
      <c r="L24" s="1429">
        <v>331.76</v>
      </c>
      <c r="M24" s="1430">
        <v>3</v>
      </c>
      <c r="N24" s="1303"/>
      <c r="O24" s="1303"/>
      <c r="P24" s="1432">
        <v>3</v>
      </c>
      <c r="Q24" s="1433"/>
      <c r="R24" s="1550">
        <v>331.76</v>
      </c>
      <c r="S24" s="1826">
        <f t="shared" si="1"/>
        <v>0</v>
      </c>
    </row>
    <row r="25" spans="1:20" ht="15.75" x14ac:dyDescent="0.25">
      <c r="A25" s="879">
        <v>13</v>
      </c>
      <c r="B25" s="1424">
        <v>39911</v>
      </c>
      <c r="C25" s="1541">
        <v>1</v>
      </c>
      <c r="D25" s="1542">
        <v>61</v>
      </c>
      <c r="E25" s="1472">
        <v>614</v>
      </c>
      <c r="F25" s="1543"/>
      <c r="G25" s="1426">
        <v>1</v>
      </c>
      <c r="H25" s="1427" t="s">
        <v>30</v>
      </c>
      <c r="I25" s="1543"/>
      <c r="J25" s="1426" t="s">
        <v>399</v>
      </c>
      <c r="K25" s="1821" t="s">
        <v>927</v>
      </c>
      <c r="L25" s="1429">
        <v>2237.64</v>
      </c>
      <c r="M25" s="1430">
        <v>3</v>
      </c>
      <c r="N25" s="1303"/>
      <c r="O25" s="1303"/>
      <c r="P25" s="1432">
        <v>3</v>
      </c>
      <c r="Q25" s="1433"/>
      <c r="R25" s="1550">
        <v>2237.64</v>
      </c>
      <c r="S25" s="1826">
        <f t="shared" si="1"/>
        <v>0</v>
      </c>
    </row>
    <row r="26" spans="1:20" ht="15.75" x14ac:dyDescent="0.25">
      <c r="A26" s="879">
        <v>14</v>
      </c>
      <c r="B26" s="1551">
        <v>40968</v>
      </c>
      <c r="C26" s="1541">
        <v>1</v>
      </c>
      <c r="D26" s="1542">
        <v>61</v>
      </c>
      <c r="E26" s="1472">
        <v>614</v>
      </c>
      <c r="F26" s="1542"/>
      <c r="G26" s="1426">
        <v>1</v>
      </c>
      <c r="H26" s="1552" t="s">
        <v>822</v>
      </c>
      <c r="I26" s="1542"/>
      <c r="J26" s="1542" t="s">
        <v>823</v>
      </c>
      <c r="K26" s="1821" t="s">
        <v>927</v>
      </c>
      <c r="L26" s="1553">
        <v>6075</v>
      </c>
      <c r="M26" s="1554">
        <v>3</v>
      </c>
      <c r="N26" s="1422">
        <v>0</v>
      </c>
      <c r="O26" s="1422">
        <f>IF(M26=0,"N/A",+N26/12)</f>
        <v>0</v>
      </c>
      <c r="P26" s="1555">
        <v>3</v>
      </c>
      <c r="Q26" s="1433"/>
      <c r="R26" s="1550">
        <v>6075</v>
      </c>
      <c r="S26" s="1826">
        <f t="shared" si="1"/>
        <v>0</v>
      </c>
    </row>
    <row r="27" spans="1:20" ht="15.75" x14ac:dyDescent="0.25">
      <c r="A27" s="879">
        <v>15</v>
      </c>
      <c r="B27" s="1556">
        <v>36889</v>
      </c>
      <c r="C27" s="1541">
        <v>1</v>
      </c>
      <c r="D27" s="1426">
        <v>61</v>
      </c>
      <c r="E27" s="1426">
        <v>616</v>
      </c>
      <c r="F27" s="1426"/>
      <c r="G27" s="1426">
        <v>1</v>
      </c>
      <c r="H27" s="1427" t="s">
        <v>37</v>
      </c>
      <c r="I27" s="1426"/>
      <c r="J27" s="1426" t="s">
        <v>98</v>
      </c>
      <c r="K27" s="1821" t="s">
        <v>927</v>
      </c>
      <c r="L27" s="1429">
        <v>8000</v>
      </c>
      <c r="M27" s="1430">
        <v>3</v>
      </c>
      <c r="N27" s="1422"/>
      <c r="O27" s="1422"/>
      <c r="P27" s="1432">
        <v>3</v>
      </c>
      <c r="Q27" s="1433"/>
      <c r="R27" s="1550">
        <v>8000</v>
      </c>
      <c r="S27" s="1826">
        <f t="shared" si="1"/>
        <v>0</v>
      </c>
    </row>
    <row r="28" spans="1:20" ht="31.5" x14ac:dyDescent="0.25">
      <c r="A28" s="879">
        <v>16</v>
      </c>
      <c r="B28" s="1556">
        <v>36827</v>
      </c>
      <c r="C28" s="1541">
        <v>1</v>
      </c>
      <c r="D28" s="1426">
        <v>61</v>
      </c>
      <c r="E28" s="1426">
        <v>617</v>
      </c>
      <c r="F28" s="1426"/>
      <c r="G28" s="1426">
        <v>1</v>
      </c>
      <c r="H28" s="1427" t="s">
        <v>62</v>
      </c>
      <c r="I28" s="1426"/>
      <c r="J28" s="1426" t="s">
        <v>19</v>
      </c>
      <c r="K28" s="1821" t="s">
        <v>1679</v>
      </c>
      <c r="L28" s="1429">
        <v>3043.84</v>
      </c>
      <c r="M28" s="1430">
        <v>10</v>
      </c>
      <c r="N28" s="1422"/>
      <c r="O28" s="1422"/>
      <c r="P28" s="1432">
        <v>10</v>
      </c>
      <c r="Q28" s="1433"/>
      <c r="R28" s="1550">
        <v>3043.84</v>
      </c>
      <c r="S28" s="1826">
        <f t="shared" si="1"/>
        <v>0</v>
      </c>
    </row>
    <row r="29" spans="1:20" ht="15.75" x14ac:dyDescent="0.25">
      <c r="A29" s="879">
        <v>17</v>
      </c>
      <c r="B29" s="1556">
        <v>40903</v>
      </c>
      <c r="C29" s="1541">
        <v>1</v>
      </c>
      <c r="D29" s="1426">
        <v>61</v>
      </c>
      <c r="E29" s="1426">
        <v>617</v>
      </c>
      <c r="F29" s="1426"/>
      <c r="G29" s="1426">
        <v>1</v>
      </c>
      <c r="H29" s="1427" t="s">
        <v>21</v>
      </c>
      <c r="I29" s="1426"/>
      <c r="J29" s="1426"/>
      <c r="K29" s="1821" t="s">
        <v>927</v>
      </c>
      <c r="L29" s="1429">
        <v>18000</v>
      </c>
      <c r="M29" s="1430">
        <v>10</v>
      </c>
      <c r="N29" s="1414">
        <f>IF(M29=0,"N/A",+L29/M29)</f>
        <v>1800</v>
      </c>
      <c r="O29" s="1685">
        <f>IF(M29=0,"N/A",+N29/12)</f>
        <v>150</v>
      </c>
      <c r="P29" s="1557">
        <v>5</v>
      </c>
      <c r="Q29" s="1545">
        <v>6</v>
      </c>
      <c r="R29" s="1546">
        <v>9600</v>
      </c>
      <c r="S29" s="880">
        <f t="shared" si="1"/>
        <v>8400</v>
      </c>
    </row>
    <row r="30" spans="1:20" ht="15.75" x14ac:dyDescent="0.25">
      <c r="A30" s="879">
        <v>18</v>
      </c>
      <c r="B30" s="1556">
        <v>38896</v>
      </c>
      <c r="C30" s="1541">
        <v>1</v>
      </c>
      <c r="D30" s="1426">
        <v>61</v>
      </c>
      <c r="E30" s="1426">
        <v>617</v>
      </c>
      <c r="F30" s="1426"/>
      <c r="G30" s="1426">
        <v>1</v>
      </c>
      <c r="H30" s="1427" t="s">
        <v>63</v>
      </c>
      <c r="I30" s="1426"/>
      <c r="J30" s="1426" t="s">
        <v>19</v>
      </c>
      <c r="K30" s="1821" t="s">
        <v>927</v>
      </c>
      <c r="L30" s="1429">
        <v>5231.6000000000004</v>
      </c>
      <c r="M30" s="1430">
        <v>10</v>
      </c>
      <c r="N30" s="1422"/>
      <c r="O30" s="1723"/>
      <c r="P30" s="1432">
        <v>10</v>
      </c>
      <c r="Q30" s="1433"/>
      <c r="R30" s="1550">
        <v>5231.6000000000004</v>
      </c>
      <c r="S30" s="1826">
        <f t="shared" si="1"/>
        <v>0</v>
      </c>
    </row>
    <row r="31" spans="1:20" ht="31.5" x14ac:dyDescent="0.25">
      <c r="A31" s="879">
        <v>19</v>
      </c>
      <c r="B31" s="1558">
        <v>39090</v>
      </c>
      <c r="C31" s="1541">
        <v>1</v>
      </c>
      <c r="D31" s="1426">
        <v>61</v>
      </c>
      <c r="E31" s="1426">
        <v>617</v>
      </c>
      <c r="F31" s="1426"/>
      <c r="G31" s="1426">
        <v>1</v>
      </c>
      <c r="H31" s="1427" t="s">
        <v>64</v>
      </c>
      <c r="I31" s="1426"/>
      <c r="J31" s="1426" t="s">
        <v>65</v>
      </c>
      <c r="K31" s="1821" t="s">
        <v>927</v>
      </c>
      <c r="L31" s="1429">
        <v>6960</v>
      </c>
      <c r="M31" s="1430">
        <v>10</v>
      </c>
      <c r="N31" s="1422"/>
      <c r="O31" s="1723"/>
      <c r="P31" s="1432">
        <v>10</v>
      </c>
      <c r="Q31" s="1433"/>
      <c r="R31" s="1550">
        <v>6960</v>
      </c>
      <c r="S31" s="1826">
        <f t="shared" si="1"/>
        <v>0</v>
      </c>
    </row>
    <row r="32" spans="1:20" ht="15.75" x14ac:dyDescent="0.25">
      <c r="A32" s="879">
        <v>20</v>
      </c>
      <c r="B32" s="1556">
        <v>39722</v>
      </c>
      <c r="C32" s="1541">
        <v>1</v>
      </c>
      <c r="D32" s="1426">
        <v>61</v>
      </c>
      <c r="E32" s="1426">
        <v>617</v>
      </c>
      <c r="F32" s="1426"/>
      <c r="G32" s="1426">
        <v>1</v>
      </c>
      <c r="H32" s="1427" t="s">
        <v>67</v>
      </c>
      <c r="I32" s="1426">
        <v>7710005519</v>
      </c>
      <c r="J32" s="1426" t="s">
        <v>68</v>
      </c>
      <c r="K32" s="1821" t="s">
        <v>927</v>
      </c>
      <c r="L32" s="1429">
        <v>40247.839999999997</v>
      </c>
      <c r="M32" s="1430">
        <v>10</v>
      </c>
      <c r="N32" s="1414">
        <f>IF(M32=0,"N/A",+L32/M32)</f>
        <v>4024.7839999999997</v>
      </c>
      <c r="O32" s="1685">
        <f>IF(M32=0,"N/A",+N32/12)</f>
        <v>335.39866666666666</v>
      </c>
      <c r="P32" s="1544">
        <v>8</v>
      </c>
      <c r="Q32" s="1545">
        <v>8</v>
      </c>
      <c r="R32" s="1546">
        <f>N32*P32+O32*Q32</f>
        <v>34881.461333333333</v>
      </c>
      <c r="S32" s="880">
        <f>+L32-R32</f>
        <v>5366.3786666666638</v>
      </c>
    </row>
    <row r="33" spans="1:42" ht="31.5" x14ac:dyDescent="0.25">
      <c r="A33" s="879">
        <v>21</v>
      </c>
      <c r="B33" s="1556">
        <v>36860</v>
      </c>
      <c r="C33" s="1541">
        <v>1</v>
      </c>
      <c r="D33" s="1426">
        <v>61</v>
      </c>
      <c r="E33" s="1426">
        <v>617</v>
      </c>
      <c r="F33" s="1426">
        <v>127793</v>
      </c>
      <c r="G33" s="1426">
        <v>1</v>
      </c>
      <c r="H33" s="1427" t="s">
        <v>69</v>
      </c>
      <c r="I33" s="1426"/>
      <c r="J33" s="1426"/>
      <c r="K33" s="1821" t="s">
        <v>927</v>
      </c>
      <c r="L33" s="1429">
        <v>600</v>
      </c>
      <c r="M33" s="1430">
        <v>10</v>
      </c>
      <c r="N33" s="1470"/>
      <c r="O33" s="1840"/>
      <c r="P33" s="1794">
        <v>10</v>
      </c>
      <c r="Q33" s="1795"/>
      <c r="R33" s="1550">
        <v>600</v>
      </c>
      <c r="S33" s="1826">
        <f t="shared" si="1"/>
        <v>0</v>
      </c>
    </row>
    <row r="34" spans="1:42" ht="31.5" x14ac:dyDescent="0.25">
      <c r="A34" s="879">
        <v>22</v>
      </c>
      <c r="B34" s="1558">
        <v>39526</v>
      </c>
      <c r="C34" s="1541">
        <v>1</v>
      </c>
      <c r="D34" s="1426">
        <v>61</v>
      </c>
      <c r="E34" s="1426">
        <v>617</v>
      </c>
      <c r="F34" s="1426"/>
      <c r="G34" s="1426">
        <v>1</v>
      </c>
      <c r="H34" s="1427" t="s">
        <v>70</v>
      </c>
      <c r="I34" s="1426"/>
      <c r="J34" s="1426" t="s">
        <v>71</v>
      </c>
      <c r="K34" s="1821" t="s">
        <v>927</v>
      </c>
      <c r="L34" s="1429">
        <v>6695</v>
      </c>
      <c r="M34" s="1430">
        <v>10</v>
      </c>
      <c r="N34" s="1414">
        <f>IF(M34=0,"N/A",+L34/M34)</f>
        <v>669.5</v>
      </c>
      <c r="O34" s="1685">
        <f>IF(M34=0,"N/A",+N34/12)</f>
        <v>55.791666666666664</v>
      </c>
      <c r="P34" s="1544">
        <v>9</v>
      </c>
      <c r="Q34" s="1545">
        <v>3</v>
      </c>
      <c r="R34" s="1546">
        <f>N34*P34+O34*Q34</f>
        <v>6192.875</v>
      </c>
      <c r="S34" s="880">
        <f t="shared" si="1"/>
        <v>502.125</v>
      </c>
    </row>
    <row r="35" spans="1:42" ht="15.75" x14ac:dyDescent="0.25">
      <c r="A35" s="879">
        <v>23</v>
      </c>
      <c r="B35" s="1558">
        <v>38725</v>
      </c>
      <c r="C35" s="1541">
        <v>1</v>
      </c>
      <c r="D35" s="1426">
        <v>61</v>
      </c>
      <c r="E35" s="1426">
        <v>617</v>
      </c>
      <c r="F35" s="1426">
        <v>35202</v>
      </c>
      <c r="G35" s="1426">
        <v>1</v>
      </c>
      <c r="H35" s="1427" t="s">
        <v>80</v>
      </c>
      <c r="I35" s="1426"/>
      <c r="J35" s="1426" t="s">
        <v>81</v>
      </c>
      <c r="K35" s="1821" t="s">
        <v>927</v>
      </c>
      <c r="L35" s="1429">
        <v>6960</v>
      </c>
      <c r="M35" s="1430">
        <v>10</v>
      </c>
      <c r="N35" s="1422"/>
      <c r="O35" s="1723"/>
      <c r="P35" s="1432">
        <v>10</v>
      </c>
      <c r="Q35" s="1433"/>
      <c r="R35" s="1550">
        <f>N35*P35+O35*Q35</f>
        <v>0</v>
      </c>
      <c r="S35" s="1826">
        <f t="shared" si="1"/>
        <v>6960</v>
      </c>
    </row>
    <row r="36" spans="1:42" ht="31.5" x14ac:dyDescent="0.25">
      <c r="A36" s="879">
        <v>24</v>
      </c>
      <c r="B36" s="1559">
        <v>40329</v>
      </c>
      <c r="C36" s="1541">
        <v>1</v>
      </c>
      <c r="D36" s="1542">
        <v>61</v>
      </c>
      <c r="E36" s="1542">
        <v>617</v>
      </c>
      <c r="F36" s="1542"/>
      <c r="G36" s="1542">
        <v>6</v>
      </c>
      <c r="H36" s="1560" t="s">
        <v>526</v>
      </c>
      <c r="I36" s="1542" t="s">
        <v>527</v>
      </c>
      <c r="J36" s="1542" t="s">
        <v>528</v>
      </c>
      <c r="K36" s="1821" t="s">
        <v>927</v>
      </c>
      <c r="L36" s="1561">
        <v>34312.800000000003</v>
      </c>
      <c r="M36" s="1430">
        <v>10</v>
      </c>
      <c r="N36" s="1758">
        <f>IF(M36=0,"N/A",+L36/M36)</f>
        <v>3431.28</v>
      </c>
      <c r="O36" s="1839">
        <f>IF(M36=0,"N/A",+N36/12)</f>
        <v>285.94</v>
      </c>
      <c r="P36" s="1759">
        <v>7</v>
      </c>
      <c r="Q36" s="1760"/>
      <c r="R36" s="1546">
        <f>N36*P36+O36*Q36</f>
        <v>24018.960000000003</v>
      </c>
      <c r="S36" s="880">
        <f t="shared" si="1"/>
        <v>10293.84</v>
      </c>
    </row>
    <row r="37" spans="1:42" ht="15.75" x14ac:dyDescent="0.25">
      <c r="A37" s="879">
        <v>25</v>
      </c>
      <c r="B37" s="1562">
        <v>40402</v>
      </c>
      <c r="C37" s="1541">
        <v>1</v>
      </c>
      <c r="D37" s="1542">
        <v>61</v>
      </c>
      <c r="E37" s="1542">
        <v>617</v>
      </c>
      <c r="F37" s="1542"/>
      <c r="G37" s="1542">
        <v>1</v>
      </c>
      <c r="H37" s="1560" t="s">
        <v>529</v>
      </c>
      <c r="I37" s="1542"/>
      <c r="J37" s="1542"/>
      <c r="K37" s="1821" t="s">
        <v>927</v>
      </c>
      <c r="L37" s="1561">
        <v>12760</v>
      </c>
      <c r="M37" s="1430">
        <v>10</v>
      </c>
      <c r="N37" s="1414">
        <f>IF(M37=0,"N/A",+L37/M37)</f>
        <v>1276</v>
      </c>
      <c r="O37" s="1685">
        <f>IF(M37=0,"N/A",+N37/12)</f>
        <v>106.33333333333333</v>
      </c>
      <c r="P37" s="1557">
        <v>6</v>
      </c>
      <c r="Q37" s="1545">
        <v>10</v>
      </c>
      <c r="R37" s="1546">
        <f>N37*P37+O37*Q37</f>
        <v>8719.3333333333339</v>
      </c>
      <c r="S37" s="880">
        <f t="shared" si="1"/>
        <v>4040.6666666666661</v>
      </c>
    </row>
    <row r="38" spans="1:42" ht="15.75" x14ac:dyDescent="0.25">
      <c r="A38" s="879">
        <v>26</v>
      </c>
      <c r="B38" s="1556">
        <v>36861</v>
      </c>
      <c r="C38" s="1541">
        <v>1</v>
      </c>
      <c r="D38" s="1426">
        <v>61</v>
      </c>
      <c r="E38" s="1426">
        <v>617</v>
      </c>
      <c r="F38" s="1426">
        <v>35484</v>
      </c>
      <c r="G38" s="1426">
        <v>1</v>
      </c>
      <c r="H38" s="1427" t="s">
        <v>585</v>
      </c>
      <c r="I38" s="1426"/>
      <c r="J38" s="1426"/>
      <c r="K38" s="1821" t="s">
        <v>927</v>
      </c>
      <c r="L38" s="1429">
        <v>8760</v>
      </c>
      <c r="M38" s="1430">
        <v>10</v>
      </c>
      <c r="N38" s="1422"/>
      <c r="O38" s="1422"/>
      <c r="P38" s="1432">
        <v>10</v>
      </c>
      <c r="Q38" s="1432"/>
      <c r="R38" s="1550">
        <v>8760</v>
      </c>
      <c r="S38" s="1826">
        <f t="shared" si="1"/>
        <v>0</v>
      </c>
    </row>
    <row r="39" spans="1:42" ht="15.75" x14ac:dyDescent="0.25">
      <c r="A39" s="879">
        <v>27</v>
      </c>
      <c r="B39" s="1556">
        <v>36861</v>
      </c>
      <c r="C39" s="1541">
        <v>1</v>
      </c>
      <c r="D39" s="1426">
        <v>61</v>
      </c>
      <c r="E39" s="1426">
        <v>617</v>
      </c>
      <c r="F39" s="1426">
        <v>35485</v>
      </c>
      <c r="G39" s="1426">
        <v>1</v>
      </c>
      <c r="H39" s="1427" t="s">
        <v>585</v>
      </c>
      <c r="I39" s="1426"/>
      <c r="J39" s="1426"/>
      <c r="K39" s="1821" t="s">
        <v>927</v>
      </c>
      <c r="L39" s="1429">
        <v>8760</v>
      </c>
      <c r="M39" s="1430">
        <v>10</v>
      </c>
      <c r="N39" s="1303"/>
      <c r="O39" s="1303"/>
      <c r="P39" s="1432">
        <v>10</v>
      </c>
      <c r="Q39" s="1432"/>
      <c r="R39" s="1550">
        <v>8760</v>
      </c>
      <c r="S39" s="1826">
        <f t="shared" si="1"/>
        <v>0</v>
      </c>
    </row>
    <row r="40" spans="1:42" ht="15.75" x14ac:dyDescent="0.25">
      <c r="A40" s="879">
        <v>28</v>
      </c>
      <c r="B40" s="1563">
        <v>36860</v>
      </c>
      <c r="C40" s="1541">
        <v>1</v>
      </c>
      <c r="D40" s="1564">
        <v>61</v>
      </c>
      <c r="E40" s="1565">
        <v>619</v>
      </c>
      <c r="F40" s="1565"/>
      <c r="G40" s="1565">
        <v>1</v>
      </c>
      <c r="H40" s="1566" t="s">
        <v>44</v>
      </c>
      <c r="I40" s="1565"/>
      <c r="J40" s="1565"/>
      <c r="K40" s="1821" t="s">
        <v>927</v>
      </c>
      <c r="L40" s="1567">
        <v>1200</v>
      </c>
      <c r="M40" s="1430">
        <v>10</v>
      </c>
      <c r="N40" s="1303"/>
      <c r="O40" s="1885"/>
      <c r="P40" s="1432">
        <v>10</v>
      </c>
      <c r="Q40" s="1433"/>
      <c r="R40" s="1550">
        <v>1200</v>
      </c>
      <c r="S40" s="1826">
        <f t="shared" si="1"/>
        <v>0</v>
      </c>
    </row>
    <row r="41" spans="1:42" ht="15.75" x14ac:dyDescent="0.25">
      <c r="A41" s="879">
        <v>29</v>
      </c>
      <c r="B41" s="1556">
        <v>39874</v>
      </c>
      <c r="C41" s="1541">
        <v>1</v>
      </c>
      <c r="D41" s="1426">
        <v>61</v>
      </c>
      <c r="E41" s="1426">
        <v>614</v>
      </c>
      <c r="F41" s="1426"/>
      <c r="G41" s="1426">
        <v>1</v>
      </c>
      <c r="H41" s="1427" t="s">
        <v>785</v>
      </c>
      <c r="I41" s="1426"/>
      <c r="J41" s="1426" t="s">
        <v>418</v>
      </c>
      <c r="K41" s="1821" t="s">
        <v>165</v>
      </c>
      <c r="L41" s="1429">
        <v>6583</v>
      </c>
      <c r="M41" s="1430">
        <v>3</v>
      </c>
      <c r="N41" s="1303"/>
      <c r="O41" s="1885"/>
      <c r="P41" s="1432">
        <v>3</v>
      </c>
      <c r="Q41" s="1433"/>
      <c r="R41" s="1550">
        <v>6583</v>
      </c>
      <c r="S41" s="1826">
        <f t="shared" si="1"/>
        <v>0</v>
      </c>
    </row>
    <row r="42" spans="1:42" ht="15.75" x14ac:dyDescent="0.25">
      <c r="A42" s="879">
        <v>30</v>
      </c>
      <c r="B42" s="1556">
        <v>39874</v>
      </c>
      <c r="C42" s="1541">
        <v>1</v>
      </c>
      <c r="D42" s="1426">
        <v>61</v>
      </c>
      <c r="E42" s="1426">
        <v>614</v>
      </c>
      <c r="F42" s="1426"/>
      <c r="G42" s="1426">
        <v>1</v>
      </c>
      <c r="H42" s="1427" t="s">
        <v>88</v>
      </c>
      <c r="I42" s="1426"/>
      <c r="J42" s="1426" t="s">
        <v>77</v>
      </c>
      <c r="K42" s="1821" t="s">
        <v>165</v>
      </c>
      <c r="L42" s="1429">
        <v>207.22</v>
      </c>
      <c r="M42" s="1430">
        <v>3</v>
      </c>
      <c r="N42" s="1303"/>
      <c r="O42" s="1303"/>
      <c r="P42" s="1432">
        <v>3</v>
      </c>
      <c r="Q42" s="1433"/>
      <c r="R42" s="1550">
        <v>207.22</v>
      </c>
      <c r="S42" s="1826">
        <f t="shared" si="1"/>
        <v>0</v>
      </c>
    </row>
    <row r="43" spans="1:42" ht="15.75" x14ac:dyDescent="0.25">
      <c r="A43" s="879">
        <v>31</v>
      </c>
      <c r="B43" s="1556">
        <v>39874</v>
      </c>
      <c r="C43" s="1541">
        <v>1</v>
      </c>
      <c r="D43" s="1426">
        <v>61</v>
      </c>
      <c r="E43" s="1426">
        <v>614</v>
      </c>
      <c r="F43" s="1426"/>
      <c r="G43" s="1426">
        <v>1</v>
      </c>
      <c r="H43" s="1427" t="s">
        <v>30</v>
      </c>
      <c r="I43" s="1426"/>
      <c r="J43" s="1426" t="s">
        <v>75</v>
      </c>
      <c r="K43" s="1821" t="s">
        <v>165</v>
      </c>
      <c r="L43" s="1429">
        <v>2541.84</v>
      </c>
      <c r="M43" s="1430">
        <v>3</v>
      </c>
      <c r="N43" s="1303"/>
      <c r="O43" s="1303"/>
      <c r="P43" s="1432">
        <v>3</v>
      </c>
      <c r="Q43" s="1433"/>
      <c r="R43" s="1550">
        <v>2541.84</v>
      </c>
      <c r="S43" s="1826">
        <f t="shared" si="1"/>
        <v>0</v>
      </c>
    </row>
    <row r="44" spans="1:42" ht="15.75" x14ac:dyDescent="0.25">
      <c r="A44" s="879">
        <v>32</v>
      </c>
      <c r="B44" s="1556">
        <v>39874</v>
      </c>
      <c r="C44" s="1541">
        <v>1</v>
      </c>
      <c r="D44" s="1426">
        <v>61</v>
      </c>
      <c r="E44" s="1426">
        <v>614</v>
      </c>
      <c r="F44" s="1426"/>
      <c r="G44" s="1426">
        <v>1</v>
      </c>
      <c r="H44" s="1427" t="s">
        <v>31</v>
      </c>
      <c r="I44" s="1426"/>
      <c r="J44" s="1426" t="s">
        <v>73</v>
      </c>
      <c r="K44" s="1821" t="s">
        <v>165</v>
      </c>
      <c r="L44" s="1429">
        <v>11405.56</v>
      </c>
      <c r="M44" s="1430">
        <v>3</v>
      </c>
      <c r="N44" s="1422"/>
      <c r="O44" s="1422"/>
      <c r="P44" s="1432">
        <v>3</v>
      </c>
      <c r="Q44" s="1433"/>
      <c r="R44" s="1550">
        <v>11405.56</v>
      </c>
      <c r="S44" s="1826">
        <f t="shared" si="1"/>
        <v>0</v>
      </c>
    </row>
    <row r="45" spans="1:42" ht="15.75" x14ac:dyDescent="0.25">
      <c r="A45" s="879">
        <v>33</v>
      </c>
      <c r="B45" s="1568">
        <v>39903</v>
      </c>
      <c r="C45" s="1541">
        <v>1</v>
      </c>
      <c r="D45" s="1569">
        <v>61</v>
      </c>
      <c r="E45" s="1569">
        <v>614</v>
      </c>
      <c r="F45" s="1569"/>
      <c r="G45" s="1569">
        <v>1</v>
      </c>
      <c r="H45" s="1570" t="s">
        <v>41</v>
      </c>
      <c r="I45" s="1569" t="s">
        <v>441</v>
      </c>
      <c r="J45" s="1569" t="s">
        <v>42</v>
      </c>
      <c r="K45" s="1821" t="s">
        <v>165</v>
      </c>
      <c r="L45" s="1571">
        <v>3712</v>
      </c>
      <c r="M45" s="1430">
        <v>3</v>
      </c>
      <c r="N45" s="1422"/>
      <c r="O45" s="1422"/>
      <c r="P45" s="1432">
        <v>3</v>
      </c>
      <c r="Q45" s="1433"/>
      <c r="R45" s="1550">
        <v>3712</v>
      </c>
      <c r="S45" s="1826">
        <f t="shared" si="1"/>
        <v>0</v>
      </c>
    </row>
    <row r="46" spans="1:42" ht="15.75" x14ac:dyDescent="0.25">
      <c r="A46" s="879">
        <v>34</v>
      </c>
      <c r="B46" s="1563">
        <v>40788</v>
      </c>
      <c r="C46" s="1572">
        <v>1</v>
      </c>
      <c r="D46" s="1573">
        <v>61</v>
      </c>
      <c r="E46" s="1574">
        <v>614</v>
      </c>
      <c r="F46" s="1575"/>
      <c r="G46" s="1573">
        <v>1</v>
      </c>
      <c r="H46" s="1576" t="s">
        <v>60</v>
      </c>
      <c r="I46" s="875"/>
      <c r="J46" s="1542" t="s">
        <v>683</v>
      </c>
      <c r="K46" s="1821" t="s">
        <v>165</v>
      </c>
      <c r="L46" s="1577">
        <v>2957.73</v>
      </c>
      <c r="M46" s="1578">
        <v>3</v>
      </c>
      <c r="N46" s="1422"/>
      <c r="O46" s="1303"/>
      <c r="P46" s="1432">
        <v>3</v>
      </c>
      <c r="Q46" s="1432"/>
      <c r="R46" s="1550">
        <v>2957.73</v>
      </c>
      <c r="S46" s="1826">
        <f t="shared" si="1"/>
        <v>0</v>
      </c>
    </row>
    <row r="47" spans="1:42" ht="15.75" x14ac:dyDescent="0.25">
      <c r="A47" s="879">
        <v>35</v>
      </c>
      <c r="B47" s="1424">
        <v>39288</v>
      </c>
      <c r="C47" s="1579">
        <v>1</v>
      </c>
      <c r="D47" s="1542">
        <v>61</v>
      </c>
      <c r="E47" s="1542">
        <v>614</v>
      </c>
      <c r="F47" s="1542"/>
      <c r="G47" s="1542">
        <v>1</v>
      </c>
      <c r="H47" s="1576" t="s">
        <v>78</v>
      </c>
      <c r="I47" s="1564"/>
      <c r="J47" s="1565" t="s">
        <v>79</v>
      </c>
      <c r="K47" s="1821" t="s">
        <v>165</v>
      </c>
      <c r="L47" s="1429">
        <v>5220</v>
      </c>
      <c r="M47" s="1430">
        <v>3</v>
      </c>
      <c r="N47" s="1422"/>
      <c r="O47" s="1422"/>
      <c r="P47" s="1432">
        <v>3</v>
      </c>
      <c r="Q47" s="1433"/>
      <c r="R47" s="1550">
        <v>5220</v>
      </c>
      <c r="S47" s="1826">
        <f t="shared" si="1"/>
        <v>0</v>
      </c>
      <c r="T47" s="550"/>
      <c r="U47" s="550"/>
      <c r="V47" s="550"/>
      <c r="W47" s="550"/>
      <c r="X47" s="550"/>
      <c r="Y47" s="550"/>
      <c r="Z47" s="550"/>
      <c r="AA47" s="550"/>
      <c r="AB47" s="550"/>
      <c r="AC47" s="550"/>
      <c r="AD47" s="550"/>
      <c r="AE47" s="550"/>
      <c r="AF47" s="550"/>
      <c r="AG47" s="550"/>
      <c r="AH47" s="550"/>
      <c r="AI47" s="550"/>
      <c r="AJ47" s="550"/>
      <c r="AK47" s="550"/>
      <c r="AL47" s="550"/>
      <c r="AM47" s="550"/>
      <c r="AN47" s="550"/>
      <c r="AO47" s="550"/>
      <c r="AP47" s="550"/>
    </row>
    <row r="48" spans="1:42" ht="15.75" x14ac:dyDescent="0.25">
      <c r="A48" s="879">
        <v>36</v>
      </c>
      <c r="B48" s="1580">
        <v>36891</v>
      </c>
      <c r="C48" s="1579">
        <v>1</v>
      </c>
      <c r="D48" s="1542">
        <v>61</v>
      </c>
      <c r="E48" s="1542">
        <v>616</v>
      </c>
      <c r="F48" s="1542"/>
      <c r="G48" s="1542">
        <v>1</v>
      </c>
      <c r="H48" s="1560" t="s">
        <v>37</v>
      </c>
      <c r="I48" s="1542"/>
      <c r="J48" s="1542" t="s">
        <v>98</v>
      </c>
      <c r="K48" s="1823" t="s">
        <v>165</v>
      </c>
      <c r="L48" s="1429">
        <v>8000</v>
      </c>
      <c r="M48" s="1430">
        <v>3</v>
      </c>
      <c r="N48" s="1422"/>
      <c r="O48" s="1422"/>
      <c r="P48" s="1432">
        <v>3</v>
      </c>
      <c r="Q48" s="1433"/>
      <c r="R48" s="1550">
        <v>8000</v>
      </c>
      <c r="S48" s="1826">
        <f t="shared" si="1"/>
        <v>0</v>
      </c>
      <c r="T48" s="550"/>
      <c r="U48" s="550"/>
      <c r="V48" s="550"/>
      <c r="W48" s="550"/>
      <c r="X48" s="550"/>
      <c r="Y48" s="550"/>
      <c r="Z48" s="550"/>
      <c r="AA48" s="550"/>
      <c r="AB48" s="550"/>
      <c r="AC48" s="550"/>
      <c r="AD48" s="550"/>
      <c r="AE48" s="550"/>
      <c r="AF48" s="550"/>
      <c r="AG48" s="550"/>
      <c r="AH48" s="550"/>
      <c r="AI48" s="550"/>
      <c r="AJ48" s="550"/>
      <c r="AK48" s="550"/>
      <c r="AL48" s="550"/>
      <c r="AM48" s="550"/>
      <c r="AN48" s="550"/>
      <c r="AO48" s="550"/>
      <c r="AP48" s="550"/>
    </row>
    <row r="49" spans="1:42" ht="31.5" x14ac:dyDescent="0.25">
      <c r="A49" s="879">
        <v>37</v>
      </c>
      <c r="B49" s="1580">
        <v>41639</v>
      </c>
      <c r="C49" s="1579">
        <v>1</v>
      </c>
      <c r="D49" s="1542">
        <v>61</v>
      </c>
      <c r="E49" s="1542">
        <v>617</v>
      </c>
      <c r="F49" s="1542"/>
      <c r="G49" s="1542">
        <v>1</v>
      </c>
      <c r="H49" s="1560" t="s">
        <v>980</v>
      </c>
      <c r="I49" s="1542"/>
      <c r="J49" s="1542"/>
      <c r="K49" s="1823" t="s">
        <v>165</v>
      </c>
      <c r="L49" s="1581">
        <v>7198</v>
      </c>
      <c r="M49" s="1430">
        <v>10</v>
      </c>
      <c r="N49" s="1414">
        <f>IF(M49=0,"N/A",+L49/M49)</f>
        <v>719.8</v>
      </c>
      <c r="O49" s="1685">
        <f>IF(M49=0,"N/A",+N49/12)</f>
        <v>59.983333333333327</v>
      </c>
      <c r="P49" s="1557">
        <v>3</v>
      </c>
      <c r="Q49" s="1545">
        <v>6</v>
      </c>
      <c r="R49" s="1546">
        <f>N49*P49+O49*Q49</f>
        <v>2519.2999999999997</v>
      </c>
      <c r="S49" s="880">
        <f t="shared" si="1"/>
        <v>4678.7000000000007</v>
      </c>
      <c r="T49" s="550"/>
      <c r="U49" s="550"/>
      <c r="V49" s="550"/>
      <c r="W49" s="550"/>
      <c r="X49" s="550"/>
      <c r="Y49" s="550"/>
      <c r="Z49" s="550"/>
      <c r="AA49" s="550"/>
      <c r="AB49" s="550"/>
      <c r="AC49" s="550"/>
      <c r="AD49" s="550"/>
      <c r="AE49" s="550"/>
      <c r="AF49" s="550"/>
      <c r="AG49" s="550"/>
      <c r="AH49" s="550"/>
      <c r="AI49" s="550"/>
      <c r="AJ49" s="550"/>
      <c r="AK49" s="550"/>
      <c r="AL49" s="550"/>
      <c r="AM49" s="550"/>
      <c r="AN49" s="550"/>
      <c r="AO49" s="550"/>
      <c r="AP49" s="550"/>
    </row>
    <row r="50" spans="1:42" ht="15.75" x14ac:dyDescent="0.25">
      <c r="A50" s="879">
        <v>38</v>
      </c>
      <c r="B50" s="1580">
        <v>40232</v>
      </c>
      <c r="C50" s="1579">
        <v>1</v>
      </c>
      <c r="D50" s="1542">
        <v>61</v>
      </c>
      <c r="E50" s="1542">
        <v>617</v>
      </c>
      <c r="F50" s="1542"/>
      <c r="G50" s="1542">
        <v>1</v>
      </c>
      <c r="H50" s="1560" t="s">
        <v>25</v>
      </c>
      <c r="I50" s="1542"/>
      <c r="J50" s="1542" t="s">
        <v>523</v>
      </c>
      <c r="K50" s="1823" t="s">
        <v>165</v>
      </c>
      <c r="L50" s="1561">
        <v>8873.02</v>
      </c>
      <c r="M50" s="1578">
        <v>10</v>
      </c>
      <c r="N50" s="1414">
        <f>IF(M50=0,"N/A",+L50/M50)</f>
        <v>887.30200000000002</v>
      </c>
      <c r="O50" s="1685">
        <f>IF(M50=0,"N/A",+N50/12)</f>
        <v>73.941833333333335</v>
      </c>
      <c r="P50" s="1557">
        <v>7</v>
      </c>
      <c r="Q50" s="1557">
        <v>4</v>
      </c>
      <c r="R50" s="1546">
        <f>N50*P50+O50*Q50</f>
        <v>6506.8813333333337</v>
      </c>
      <c r="S50" s="880">
        <f t="shared" si="1"/>
        <v>2366.1386666666667</v>
      </c>
      <c r="T50" s="550"/>
      <c r="U50" s="550"/>
      <c r="V50" s="550"/>
      <c r="W50" s="550"/>
      <c r="X50" s="550"/>
      <c r="Y50" s="550"/>
      <c r="Z50" s="550"/>
      <c r="AA50" s="550"/>
      <c r="AB50" s="550"/>
      <c r="AC50" s="550"/>
      <c r="AD50" s="550"/>
      <c r="AE50" s="550"/>
      <c r="AF50" s="550"/>
      <c r="AG50" s="550"/>
      <c r="AH50" s="550"/>
      <c r="AI50" s="550"/>
      <c r="AJ50" s="550"/>
      <c r="AK50" s="550"/>
      <c r="AL50" s="550"/>
      <c r="AM50" s="550"/>
      <c r="AN50" s="550"/>
      <c r="AO50" s="550"/>
      <c r="AP50" s="550"/>
    </row>
    <row r="51" spans="1:42" ht="15.75" x14ac:dyDescent="0.25">
      <c r="A51" s="879">
        <v>39</v>
      </c>
      <c r="B51" s="1424">
        <v>38725</v>
      </c>
      <c r="C51" s="1579">
        <v>1</v>
      </c>
      <c r="D51" s="1542">
        <v>61</v>
      </c>
      <c r="E51" s="1542">
        <v>617</v>
      </c>
      <c r="F51" s="1542"/>
      <c r="G51" s="1542">
        <v>1</v>
      </c>
      <c r="H51" s="1560" t="s">
        <v>82</v>
      </c>
      <c r="I51" s="1542"/>
      <c r="J51" s="1542" t="s">
        <v>19</v>
      </c>
      <c r="K51" s="1823" t="s">
        <v>165</v>
      </c>
      <c r="L51" s="1429">
        <v>6960</v>
      </c>
      <c r="M51" s="1430">
        <v>10</v>
      </c>
      <c r="N51" s="1422"/>
      <c r="O51" s="1422"/>
      <c r="P51" s="1314">
        <v>10</v>
      </c>
      <c r="Q51" s="1462"/>
      <c r="R51" s="1550">
        <v>6960</v>
      </c>
      <c r="S51" s="1826">
        <f t="shared" si="1"/>
        <v>0</v>
      </c>
      <c r="T51" s="550"/>
      <c r="U51" s="550"/>
      <c r="V51" s="550"/>
      <c r="W51" s="550"/>
      <c r="X51" s="550"/>
      <c r="Y51" s="550"/>
      <c r="Z51" s="550"/>
      <c r="AA51" s="550"/>
      <c r="AB51" s="550"/>
      <c r="AC51" s="550"/>
      <c r="AD51" s="550"/>
      <c r="AE51" s="550"/>
      <c r="AF51" s="550"/>
      <c r="AG51" s="550"/>
      <c r="AH51" s="550"/>
      <c r="AI51" s="550"/>
      <c r="AJ51" s="550"/>
      <c r="AK51" s="550"/>
      <c r="AL51" s="550"/>
      <c r="AM51" s="550"/>
      <c r="AN51" s="550"/>
      <c r="AO51" s="550"/>
      <c r="AP51" s="550"/>
    </row>
    <row r="52" spans="1:42" ht="15.75" x14ac:dyDescent="0.25">
      <c r="A52" s="879">
        <v>40</v>
      </c>
      <c r="B52" s="1424">
        <v>38013</v>
      </c>
      <c r="C52" s="1579">
        <v>1</v>
      </c>
      <c r="D52" s="1542">
        <v>61</v>
      </c>
      <c r="E52" s="1542">
        <v>617</v>
      </c>
      <c r="F52" s="1542"/>
      <c r="G52" s="1542">
        <v>1</v>
      </c>
      <c r="H52" s="1582" t="s">
        <v>82</v>
      </c>
      <c r="I52" s="1583"/>
      <c r="J52" s="1569" t="s">
        <v>19</v>
      </c>
      <c r="K52" s="1821" t="s">
        <v>165</v>
      </c>
      <c r="L52" s="1429">
        <v>4714.99</v>
      </c>
      <c r="M52" s="1430">
        <v>10</v>
      </c>
      <c r="N52" s="1422"/>
      <c r="O52" s="1422"/>
      <c r="P52" s="1432">
        <v>10</v>
      </c>
      <c r="Q52" s="1433"/>
      <c r="R52" s="1550">
        <v>4714.99</v>
      </c>
      <c r="S52" s="1826">
        <f t="shared" si="1"/>
        <v>0</v>
      </c>
      <c r="T52" s="550"/>
      <c r="U52" s="550"/>
      <c r="V52" s="550"/>
      <c r="W52" s="550"/>
      <c r="X52" s="550"/>
      <c r="Y52" s="550"/>
      <c r="Z52" s="550"/>
      <c r="AA52" s="550"/>
      <c r="AB52" s="550"/>
      <c r="AC52" s="550"/>
      <c r="AD52" s="550"/>
      <c r="AE52" s="550"/>
      <c r="AF52" s="550"/>
      <c r="AG52" s="550"/>
      <c r="AH52" s="550"/>
      <c r="AI52" s="550"/>
      <c r="AJ52" s="550"/>
      <c r="AK52" s="550"/>
      <c r="AL52" s="550"/>
      <c r="AM52" s="550"/>
      <c r="AN52" s="550"/>
      <c r="AO52" s="550"/>
      <c r="AP52" s="550"/>
    </row>
    <row r="53" spans="1:42" ht="15.75" x14ac:dyDescent="0.25">
      <c r="A53" s="879">
        <v>41</v>
      </c>
      <c r="B53" s="1568">
        <v>38013</v>
      </c>
      <c r="C53" s="1584">
        <v>1</v>
      </c>
      <c r="D53" s="1569">
        <v>61</v>
      </c>
      <c r="E53" s="1569">
        <v>617</v>
      </c>
      <c r="F53" s="1569"/>
      <c r="G53" s="1569">
        <v>1</v>
      </c>
      <c r="H53" s="1570" t="s">
        <v>80</v>
      </c>
      <c r="I53" s="1426"/>
      <c r="J53" s="1565" t="s">
        <v>26</v>
      </c>
      <c r="K53" s="1824" t="s">
        <v>165</v>
      </c>
      <c r="L53" s="1567">
        <v>4714.99</v>
      </c>
      <c r="M53" s="1586">
        <v>10</v>
      </c>
      <c r="N53" s="1624"/>
      <c r="O53" s="1624"/>
      <c r="P53" s="1587">
        <v>10</v>
      </c>
      <c r="Q53" s="1588"/>
      <c r="R53" s="1550">
        <v>4714.99</v>
      </c>
      <c r="S53" s="1826">
        <f t="shared" si="1"/>
        <v>0</v>
      </c>
      <c r="T53" s="550"/>
      <c r="U53" s="550"/>
      <c r="V53" s="550"/>
      <c r="W53" s="550"/>
      <c r="X53" s="550"/>
      <c r="Y53" s="550"/>
      <c r="Z53" s="550"/>
      <c r="AA53" s="550"/>
      <c r="AB53" s="550"/>
      <c r="AC53" s="550"/>
      <c r="AD53" s="550"/>
      <c r="AE53" s="550"/>
      <c r="AF53" s="550"/>
      <c r="AG53" s="550"/>
      <c r="AH53" s="550"/>
      <c r="AI53" s="550"/>
      <c r="AJ53" s="550"/>
      <c r="AK53" s="550"/>
      <c r="AL53" s="550"/>
      <c r="AM53" s="550"/>
      <c r="AN53" s="550"/>
      <c r="AO53" s="550"/>
      <c r="AP53" s="550"/>
    </row>
    <row r="54" spans="1:42" ht="15.75" x14ac:dyDescent="0.25">
      <c r="A54" s="879">
        <v>42</v>
      </c>
      <c r="B54" s="1556">
        <v>38013</v>
      </c>
      <c r="C54" s="1541">
        <v>1</v>
      </c>
      <c r="D54" s="1426">
        <v>61</v>
      </c>
      <c r="E54" s="1426">
        <v>617</v>
      </c>
      <c r="F54" s="1426"/>
      <c r="G54" s="1426">
        <v>1</v>
      </c>
      <c r="H54" s="1427" t="s">
        <v>80</v>
      </c>
      <c r="I54" s="1598"/>
      <c r="J54" s="1542" t="s">
        <v>26</v>
      </c>
      <c r="K54" s="1825" t="s">
        <v>165</v>
      </c>
      <c r="L54" s="1577">
        <v>4715.99</v>
      </c>
      <c r="M54" s="1578">
        <v>10</v>
      </c>
      <c r="N54" s="1303"/>
      <c r="O54" s="1303"/>
      <c r="P54" s="1432">
        <v>10</v>
      </c>
      <c r="Q54" s="1432"/>
      <c r="R54" s="1550">
        <v>4715.99</v>
      </c>
      <c r="S54" s="1826">
        <f t="shared" si="1"/>
        <v>0</v>
      </c>
      <c r="T54" s="550"/>
      <c r="U54" s="550"/>
      <c r="V54" s="550"/>
      <c r="W54" s="550"/>
      <c r="X54" s="550"/>
      <c r="Y54" s="550"/>
      <c r="Z54" s="550"/>
      <c r="AA54" s="550"/>
      <c r="AB54" s="550"/>
      <c r="AC54" s="550"/>
      <c r="AD54" s="550"/>
      <c r="AE54" s="550"/>
      <c r="AF54" s="550"/>
      <c r="AG54" s="550"/>
      <c r="AH54" s="550"/>
      <c r="AI54" s="550"/>
      <c r="AJ54" s="550"/>
      <c r="AK54" s="550"/>
      <c r="AL54" s="550"/>
      <c r="AM54" s="550"/>
      <c r="AN54" s="550"/>
      <c r="AO54" s="550"/>
      <c r="AP54" s="550"/>
    </row>
    <row r="55" spans="1:42" ht="15.75" x14ac:dyDescent="0.25">
      <c r="A55" s="879">
        <v>43</v>
      </c>
      <c r="B55" s="1556">
        <v>37993</v>
      </c>
      <c r="C55" s="1541">
        <v>1</v>
      </c>
      <c r="D55" s="1426">
        <v>61</v>
      </c>
      <c r="E55" s="1426">
        <v>617</v>
      </c>
      <c r="F55" s="1426"/>
      <c r="G55" s="1426">
        <v>1</v>
      </c>
      <c r="H55" s="1427" t="s">
        <v>82</v>
      </c>
      <c r="I55" s="1598"/>
      <c r="J55" s="1542" t="s">
        <v>19</v>
      </c>
      <c r="K55" s="1825" t="s">
        <v>165</v>
      </c>
      <c r="L55" s="1577">
        <v>4714.99</v>
      </c>
      <c r="M55" s="1578">
        <v>10</v>
      </c>
      <c r="N55" s="1303"/>
      <c r="O55" s="1303"/>
      <c r="P55" s="1432">
        <v>10</v>
      </c>
      <c r="Q55" s="1432"/>
      <c r="R55" s="1550">
        <v>4714.99</v>
      </c>
      <c r="S55" s="1826">
        <f t="shared" si="1"/>
        <v>0</v>
      </c>
      <c r="T55" s="550"/>
      <c r="U55" s="550"/>
      <c r="V55" s="550"/>
      <c r="W55" s="550"/>
      <c r="X55" s="550"/>
      <c r="Y55" s="550"/>
      <c r="Z55" s="550"/>
      <c r="AA55" s="550"/>
      <c r="AB55" s="550"/>
      <c r="AC55" s="550"/>
      <c r="AD55" s="550"/>
      <c r="AE55" s="550"/>
      <c r="AF55" s="550"/>
      <c r="AG55" s="550"/>
      <c r="AH55" s="550"/>
      <c r="AI55" s="550"/>
      <c r="AJ55" s="550"/>
      <c r="AK55" s="550"/>
      <c r="AL55" s="550"/>
      <c r="AM55" s="550"/>
      <c r="AN55" s="550"/>
      <c r="AO55" s="550"/>
      <c r="AP55" s="550"/>
    </row>
    <row r="56" spans="1:42" ht="15.75" x14ac:dyDescent="0.25">
      <c r="A56" s="879">
        <v>44</v>
      </c>
      <c r="B56" s="1585">
        <v>37993</v>
      </c>
      <c r="C56" s="1541">
        <v>1</v>
      </c>
      <c r="D56" s="1426">
        <v>61</v>
      </c>
      <c r="E56" s="1426">
        <v>617</v>
      </c>
      <c r="F56" s="1426">
        <v>127913</v>
      </c>
      <c r="G56" s="1426">
        <v>1</v>
      </c>
      <c r="H56" s="1427" t="s">
        <v>83</v>
      </c>
      <c r="I56" s="1598"/>
      <c r="J56" s="1542" t="s">
        <v>19</v>
      </c>
      <c r="K56" s="1825" t="s">
        <v>165</v>
      </c>
      <c r="L56" s="1577">
        <v>3033.73</v>
      </c>
      <c r="M56" s="1578">
        <v>10</v>
      </c>
      <c r="N56" s="1303"/>
      <c r="O56" s="1303"/>
      <c r="P56" s="1432">
        <v>10</v>
      </c>
      <c r="Q56" s="1432"/>
      <c r="R56" s="1550">
        <v>3033.73</v>
      </c>
      <c r="S56" s="1826">
        <f t="shared" si="1"/>
        <v>0</v>
      </c>
    </row>
    <row r="57" spans="1:42" ht="15.75" x14ac:dyDescent="0.25">
      <c r="A57" s="879">
        <v>45</v>
      </c>
      <c r="B57" s="1424">
        <v>40562</v>
      </c>
      <c r="C57" s="1541">
        <v>1</v>
      </c>
      <c r="D57" s="1542">
        <v>61</v>
      </c>
      <c r="E57" s="1542">
        <v>617</v>
      </c>
      <c r="F57" s="1542"/>
      <c r="G57" s="1542">
        <v>1</v>
      </c>
      <c r="H57" s="1560" t="s">
        <v>96</v>
      </c>
      <c r="I57" s="1599"/>
      <c r="J57" s="1542" t="s">
        <v>19</v>
      </c>
      <c r="K57" s="1825" t="s">
        <v>165</v>
      </c>
      <c r="L57" s="1577">
        <v>6884.25</v>
      </c>
      <c r="M57" s="1578">
        <v>10</v>
      </c>
      <c r="N57" s="1305">
        <f>IF(M57=0,"N/A",+L57/M57)</f>
        <v>688.42499999999995</v>
      </c>
      <c r="O57" s="1676">
        <f>IF(M57=0,"N/A",+N57/12)</f>
        <v>57.368749999999999</v>
      </c>
      <c r="P57" s="1557">
        <v>6</v>
      </c>
      <c r="Q57" s="1557">
        <v>5</v>
      </c>
      <c r="R57" s="1546">
        <f>N57*P57+O57*Q57</f>
        <v>4417.3937499999993</v>
      </c>
      <c r="S57" s="880">
        <f t="shared" si="1"/>
        <v>2466.8562500000007</v>
      </c>
    </row>
    <row r="58" spans="1:42" ht="15.75" x14ac:dyDescent="0.25">
      <c r="A58" s="879">
        <v>46</v>
      </c>
      <c r="B58" s="1563">
        <v>36860</v>
      </c>
      <c r="C58" s="1572">
        <v>1</v>
      </c>
      <c r="D58" s="1564">
        <v>61</v>
      </c>
      <c r="E58" s="1565">
        <v>617</v>
      </c>
      <c r="F58" s="1565"/>
      <c r="G58" s="1565">
        <v>1</v>
      </c>
      <c r="H58" s="1566" t="s">
        <v>85</v>
      </c>
      <c r="I58" s="1600"/>
      <c r="J58" s="1542" t="s">
        <v>19</v>
      </c>
      <c r="K58" s="1825" t="s">
        <v>165</v>
      </c>
      <c r="L58" s="1577">
        <v>1617.04</v>
      </c>
      <c r="M58" s="1578">
        <v>10</v>
      </c>
      <c r="N58" s="1303"/>
      <c r="O58" s="1303"/>
      <c r="P58" s="1432">
        <v>10</v>
      </c>
      <c r="Q58" s="1432"/>
      <c r="R58" s="1550">
        <v>1617.04</v>
      </c>
      <c r="S58" s="1826">
        <f t="shared" si="1"/>
        <v>0</v>
      </c>
    </row>
    <row r="59" spans="1:42" ht="15.75" x14ac:dyDescent="0.25">
      <c r="A59" s="879">
        <v>47</v>
      </c>
      <c r="B59" s="1589">
        <v>36860</v>
      </c>
      <c r="C59" s="1579">
        <v>1</v>
      </c>
      <c r="D59" s="1542">
        <v>61</v>
      </c>
      <c r="E59" s="1542">
        <v>617</v>
      </c>
      <c r="F59" s="1564"/>
      <c r="G59" s="1565">
        <v>1</v>
      </c>
      <c r="H59" s="1566" t="s">
        <v>85</v>
      </c>
      <c r="I59" s="1600"/>
      <c r="J59" s="1542" t="s">
        <v>19</v>
      </c>
      <c r="K59" s="1825" t="s">
        <v>165</v>
      </c>
      <c r="L59" s="1577">
        <v>1617.04</v>
      </c>
      <c r="M59" s="1578">
        <v>10</v>
      </c>
      <c r="N59" s="1303"/>
      <c r="O59" s="1303"/>
      <c r="P59" s="1432">
        <v>10</v>
      </c>
      <c r="Q59" s="1432"/>
      <c r="R59" s="1550">
        <v>1617.04</v>
      </c>
      <c r="S59" s="1826">
        <f t="shared" si="1"/>
        <v>0</v>
      </c>
    </row>
    <row r="60" spans="1:42" ht="31.5" x14ac:dyDescent="0.25">
      <c r="A60" s="879">
        <v>48</v>
      </c>
      <c r="B60" s="1315">
        <v>42517</v>
      </c>
      <c r="C60" s="1319">
        <v>6</v>
      </c>
      <c r="D60" s="1297">
        <v>61</v>
      </c>
      <c r="E60" s="1297">
        <v>617</v>
      </c>
      <c r="F60" s="1297"/>
      <c r="G60" s="1297">
        <v>1</v>
      </c>
      <c r="H60" s="1299" t="s">
        <v>1369</v>
      </c>
      <c r="I60" s="1601"/>
      <c r="J60" s="1297"/>
      <c r="K60" s="1822" t="s">
        <v>1680</v>
      </c>
      <c r="L60" s="1301">
        <v>7174.4</v>
      </c>
      <c r="M60" s="1302">
        <v>10</v>
      </c>
      <c r="N60" s="1305">
        <f>IF(M60=0,"N/A",+L60/M60)</f>
        <v>717.43999999999994</v>
      </c>
      <c r="O60" s="1676">
        <f>IF(M60=0,"N/A",+N60/12)</f>
        <v>59.786666666666662</v>
      </c>
      <c r="P60" s="1557">
        <v>1</v>
      </c>
      <c r="Q60" s="1557">
        <v>1</v>
      </c>
      <c r="R60" s="1546">
        <f>N60*P60+O60*Q60</f>
        <v>777.22666666666657</v>
      </c>
      <c r="S60" s="880">
        <f t="shared" si="1"/>
        <v>6397.1733333333332</v>
      </c>
    </row>
    <row r="61" spans="1:42" ht="15.75" x14ac:dyDescent="0.25">
      <c r="A61" s="879">
        <v>49</v>
      </c>
      <c r="B61" s="1315">
        <v>42517</v>
      </c>
      <c r="C61" s="1319">
        <v>6</v>
      </c>
      <c r="D61" s="1297">
        <v>61</v>
      </c>
      <c r="E61" s="1297">
        <v>617</v>
      </c>
      <c r="F61" s="1297"/>
      <c r="G61" s="1297">
        <v>1</v>
      </c>
      <c r="H61" s="1299" t="s">
        <v>43</v>
      </c>
      <c r="I61" s="1601"/>
      <c r="J61" s="1297" t="s">
        <v>1370</v>
      </c>
      <c r="K61" s="1822"/>
      <c r="L61" s="1301">
        <v>7799.99</v>
      </c>
      <c r="M61" s="1302">
        <v>10</v>
      </c>
      <c r="N61" s="1305">
        <f>IF(M61=0,"N/A",+L61/M61)</f>
        <v>779.99900000000002</v>
      </c>
      <c r="O61" s="1676">
        <f>IF(M61=0,"N/A",+N61/12)</f>
        <v>64.999916666666664</v>
      </c>
      <c r="P61" s="1557">
        <v>1</v>
      </c>
      <c r="Q61" s="1557">
        <v>1</v>
      </c>
      <c r="R61" s="1546">
        <f>N61*P61+O61*Q61</f>
        <v>844.99891666666667</v>
      </c>
      <c r="S61" s="880">
        <f t="shared" si="1"/>
        <v>6954.9910833333333</v>
      </c>
    </row>
    <row r="62" spans="1:42" ht="15.75" x14ac:dyDescent="0.25">
      <c r="A62" s="879">
        <v>50</v>
      </c>
      <c r="B62" s="812">
        <v>42445</v>
      </c>
      <c r="C62" s="836">
        <v>6</v>
      </c>
      <c r="D62" s="799">
        <v>61</v>
      </c>
      <c r="E62" s="799">
        <v>614</v>
      </c>
      <c r="F62" s="799"/>
      <c r="G62" s="799">
        <v>1</v>
      </c>
      <c r="H62" s="973" t="s">
        <v>30</v>
      </c>
      <c r="I62" s="1602"/>
      <c r="J62" s="799" t="s">
        <v>986</v>
      </c>
      <c r="K62" s="922"/>
      <c r="L62" s="801">
        <v>2695</v>
      </c>
      <c r="M62" s="802">
        <v>3</v>
      </c>
      <c r="N62" s="1305">
        <f>IF(M62=0,"N/A",+L62/M62)</f>
        <v>898.33333333333337</v>
      </c>
      <c r="O62" s="1676">
        <f>IF(M62=0,"N/A",+N62/12)</f>
        <v>74.861111111111114</v>
      </c>
      <c r="P62" s="1557">
        <v>1</v>
      </c>
      <c r="Q62" s="1557">
        <v>3</v>
      </c>
      <c r="R62" s="1546">
        <f>N62*P62+O62*Q62</f>
        <v>1122.9166666666667</v>
      </c>
      <c r="S62" s="880">
        <f t="shared" si="1"/>
        <v>1572.0833333333333</v>
      </c>
    </row>
    <row r="63" spans="1:42" ht="15.75" x14ac:dyDescent="0.25">
      <c r="A63" s="879">
        <v>51</v>
      </c>
      <c r="B63" s="812">
        <v>42550</v>
      </c>
      <c r="C63" s="836">
        <v>6</v>
      </c>
      <c r="D63" s="799">
        <v>61</v>
      </c>
      <c r="E63" s="799">
        <v>614</v>
      </c>
      <c r="F63" s="799"/>
      <c r="G63" s="799">
        <v>1</v>
      </c>
      <c r="H63" s="973" t="s">
        <v>1372</v>
      </c>
      <c r="I63" s="1602"/>
      <c r="J63" s="799" t="s">
        <v>1371</v>
      </c>
      <c r="K63" s="922"/>
      <c r="L63" s="801">
        <v>49742.1</v>
      </c>
      <c r="M63" s="802">
        <v>3</v>
      </c>
      <c r="N63" s="803">
        <v>16580.7</v>
      </c>
      <c r="O63" s="1622">
        <v>1381.73</v>
      </c>
      <c r="P63" s="882">
        <v>1</v>
      </c>
      <c r="Q63" s="882"/>
      <c r="R63" s="1546">
        <f>N63*P63+O63*Q63</f>
        <v>16580.7</v>
      </c>
      <c r="S63" s="880">
        <f t="shared" si="1"/>
        <v>33161.399999999994</v>
      </c>
    </row>
    <row r="64" spans="1:42" ht="15.75" x14ac:dyDescent="0.25">
      <c r="A64" s="879"/>
      <c r="B64" s="883"/>
      <c r="C64" s="883"/>
      <c r="D64" s="883"/>
      <c r="E64" s="883"/>
      <c r="F64" s="884"/>
      <c r="G64" s="884"/>
      <c r="H64" s="1539"/>
      <c r="I64" s="884"/>
      <c r="J64" s="885"/>
      <c r="K64" s="886"/>
      <c r="L64" s="887">
        <f>SUM(L13:L63)</f>
        <v>423151.14099999989</v>
      </c>
      <c r="M64" s="887"/>
      <c r="N64" s="887">
        <f>SUM(N13:N63)</f>
        <v>54653.493666666691</v>
      </c>
      <c r="O64" s="1886">
        <f>SUM(O13:O63)</f>
        <v>4554.4628055555559</v>
      </c>
      <c r="P64" s="887"/>
      <c r="Q64" s="887"/>
      <c r="R64" s="887">
        <f>SUM(R13:R63)</f>
        <v>282789.75847222219</v>
      </c>
      <c r="S64" s="880">
        <f>L64-R64</f>
        <v>140361.38252777769</v>
      </c>
      <c r="T64" s="18"/>
    </row>
    <row r="65" spans="1:32" ht="15.75" x14ac:dyDescent="0.25">
      <c r="A65" s="874"/>
      <c r="B65" s="934"/>
      <c r="C65" s="934"/>
      <c r="D65" s="934"/>
      <c r="E65" s="934"/>
      <c r="F65" s="1590"/>
      <c r="G65" s="1590"/>
      <c r="H65" s="1591"/>
      <c r="I65" s="1590"/>
      <c r="J65" s="1592"/>
      <c r="K65" s="934"/>
      <c r="L65" s="1593"/>
      <c r="M65" s="1593"/>
      <c r="N65" s="1593"/>
      <c r="O65" s="1593"/>
      <c r="P65" s="1593"/>
      <c r="Q65" s="1593"/>
      <c r="R65" s="1593"/>
      <c r="S65" s="1593"/>
      <c r="T65" s="18"/>
    </row>
    <row r="66" spans="1:32" ht="15.75" x14ac:dyDescent="0.25">
      <c r="A66" s="874"/>
      <c r="B66" s="934"/>
      <c r="C66" s="934"/>
      <c r="D66" s="1631">
        <v>611</v>
      </c>
      <c r="E66" s="1631">
        <v>88.46</v>
      </c>
      <c r="F66" s="1590"/>
      <c r="G66" s="1590"/>
      <c r="H66" s="1591"/>
      <c r="I66" s="1590"/>
      <c r="J66" s="1592"/>
      <c r="K66" s="934"/>
      <c r="L66" s="1593"/>
      <c r="M66" s="1593"/>
      <c r="N66" s="1593"/>
      <c r="O66" s="1593"/>
      <c r="P66" s="1593"/>
      <c r="Q66" s="1593"/>
      <c r="R66" s="1593"/>
      <c r="S66" s="1593"/>
      <c r="T66" s="18"/>
    </row>
    <row r="67" spans="1:32" ht="15.75" x14ac:dyDescent="0.25">
      <c r="A67" s="874"/>
      <c r="B67" s="934"/>
      <c r="C67" s="934"/>
      <c r="D67" s="1631">
        <v>613</v>
      </c>
      <c r="E67" s="1631">
        <v>426.91</v>
      </c>
      <c r="F67" s="1590"/>
      <c r="G67" s="1590"/>
      <c r="H67" s="1591"/>
      <c r="I67" s="1590"/>
      <c r="J67" s="1592"/>
      <c r="K67" s="934"/>
      <c r="L67" s="1887"/>
      <c r="M67" s="1593"/>
      <c r="N67" s="1593"/>
      <c r="O67" s="1593"/>
      <c r="P67" s="1593"/>
      <c r="Q67" s="1593"/>
      <c r="R67" s="1593"/>
      <c r="S67" s="1593"/>
      <c r="T67" s="18"/>
    </row>
    <row r="68" spans="1:32" ht="15.75" x14ac:dyDescent="0.25">
      <c r="A68" s="874"/>
      <c r="B68" s="934"/>
      <c r="C68" s="934"/>
      <c r="D68" s="1631">
        <v>614</v>
      </c>
      <c r="E68" s="1631">
        <v>1456.59</v>
      </c>
      <c r="F68" s="1590"/>
      <c r="G68" s="1590"/>
      <c r="H68" s="1591"/>
      <c r="I68" s="1590"/>
      <c r="J68" s="1592"/>
      <c r="K68" s="934"/>
      <c r="L68" s="1887"/>
      <c r="M68" s="1593"/>
      <c r="N68" s="1593"/>
      <c r="O68" s="1593"/>
      <c r="P68" s="1593"/>
      <c r="Q68" s="1593"/>
      <c r="R68" s="1593"/>
      <c r="S68" s="1593"/>
      <c r="T68" s="18"/>
    </row>
    <row r="69" spans="1:32" ht="15.75" x14ac:dyDescent="0.25">
      <c r="A69" s="874"/>
      <c r="B69" s="934"/>
      <c r="C69" s="934"/>
      <c r="D69" s="1631">
        <v>617</v>
      </c>
      <c r="E69" s="1631">
        <v>1369.78</v>
      </c>
      <c r="F69" s="1590"/>
      <c r="G69" s="1590"/>
      <c r="H69" s="1591"/>
      <c r="I69" s="1590"/>
      <c r="J69" s="1592"/>
      <c r="K69" s="934"/>
      <c r="L69" s="1593"/>
      <c r="M69" s="1593"/>
      <c r="N69" s="1593"/>
      <c r="O69" s="1593"/>
      <c r="P69" s="1593"/>
      <c r="Q69" s="1593"/>
      <c r="R69" s="1593"/>
      <c r="S69" s="1593"/>
      <c r="T69" s="18"/>
    </row>
    <row r="70" spans="1:32" ht="15.75" x14ac:dyDescent="0.25">
      <c r="A70" s="874"/>
      <c r="B70" s="934"/>
      <c r="C70" s="934"/>
      <c r="D70" s="1631">
        <v>2655</v>
      </c>
      <c r="E70" s="1761">
        <v>1212.7</v>
      </c>
      <c r="F70" s="1762"/>
      <c r="G70" s="1590"/>
      <c r="H70" s="1591"/>
      <c r="I70" s="1590"/>
      <c r="J70" s="1592"/>
      <c r="K70" s="934"/>
      <c r="L70" s="1593"/>
      <c r="M70" s="1593"/>
      <c r="N70" s="1593"/>
      <c r="O70" s="1593"/>
      <c r="P70" s="1593"/>
      <c r="Q70" s="1593"/>
      <c r="R70" s="1593"/>
      <c r="S70" s="1593"/>
      <c r="T70" s="18"/>
    </row>
    <row r="71" spans="1:32" ht="15.75" x14ac:dyDescent="0.25">
      <c r="A71" s="874"/>
      <c r="B71" s="934"/>
      <c r="C71" s="934">
        <f>SUM(C66:C70)</f>
        <v>0</v>
      </c>
      <c r="D71" s="1631"/>
      <c r="E71" s="1631">
        <f>SUM(E66:E70)</f>
        <v>4554.4399999999996</v>
      </c>
      <c r="F71" s="1590"/>
      <c r="G71" s="1590"/>
      <c r="H71" s="1591"/>
      <c r="I71" s="1590"/>
      <c r="J71" s="1592"/>
      <c r="K71" s="934"/>
      <c r="L71" s="1593"/>
      <c r="M71" s="1593"/>
      <c r="N71" s="1593"/>
      <c r="O71" s="1593"/>
      <c r="P71" s="1593"/>
      <c r="Q71" s="1593"/>
      <c r="R71" s="1593"/>
      <c r="S71" s="1593"/>
      <c r="T71" s="18"/>
    </row>
    <row r="72" spans="1:32" ht="17.25" x14ac:dyDescent="0.35">
      <c r="A72" s="934"/>
      <c r="B72" s="173"/>
      <c r="C72" s="173"/>
      <c r="D72" s="1632"/>
      <c r="E72" s="1632"/>
      <c r="F72" s="872"/>
      <c r="G72" s="872"/>
      <c r="H72" s="1540"/>
      <c r="I72" s="872"/>
      <c r="J72" s="873"/>
      <c r="K72" s="173"/>
      <c r="L72" s="1594"/>
      <c r="M72" s="1595"/>
      <c r="N72" s="1596"/>
      <c r="O72" s="1596"/>
      <c r="P72" s="1595"/>
      <c r="Q72" s="1595"/>
      <c r="R72" s="1596"/>
      <c r="S72" s="1597"/>
    </row>
    <row r="73" spans="1:32" ht="13.5" customHeight="1" x14ac:dyDescent="0.2">
      <c r="A73" s="45"/>
      <c r="B73" s="45"/>
      <c r="C73" s="45"/>
      <c r="D73" s="45"/>
      <c r="E73" s="45"/>
      <c r="F73" s="45"/>
      <c r="G73" s="45"/>
      <c r="I73" s="45"/>
      <c r="J73" s="45"/>
      <c r="K73" s="45"/>
      <c r="L73" s="1048"/>
      <c r="M73" s="1048"/>
      <c r="N73" s="15"/>
      <c r="O73" s="14"/>
      <c r="P73" s="1048"/>
      <c r="Q73" s="1048"/>
      <c r="S73" s="1048"/>
    </row>
    <row r="74" spans="1:32" ht="12.75" x14ac:dyDescent="0.2">
      <c r="A74" s="1905" t="s">
        <v>51</v>
      </c>
      <c r="B74" s="1905"/>
      <c r="C74" s="1905"/>
      <c r="D74" s="1905"/>
      <c r="E74" s="1905"/>
      <c r="F74" s="1905"/>
      <c r="G74" s="1905"/>
      <c r="H74" s="1206"/>
      <c r="I74" s="1906" t="s">
        <v>1620</v>
      </c>
      <c r="J74" s="1906"/>
      <c r="K74" s="1906"/>
      <c r="L74" s="1906"/>
      <c r="M74" s="1906"/>
      <c r="O74" s="34"/>
      <c r="P74" s="1905" t="s">
        <v>1621</v>
      </c>
      <c r="Q74" s="1905"/>
      <c r="R74" s="1905"/>
      <c r="S74" s="1905"/>
    </row>
    <row r="75" spans="1:32" x14ac:dyDescent="0.2">
      <c r="B75" s="550"/>
      <c r="C75" s="550"/>
      <c r="D75" s="550"/>
      <c r="E75" s="550"/>
      <c r="F75" s="550"/>
      <c r="G75" s="550"/>
      <c r="H75" s="1827"/>
      <c r="I75" s="550"/>
      <c r="J75" s="550"/>
      <c r="K75" s="550"/>
      <c r="L75" s="550"/>
      <c r="M75" s="550"/>
      <c r="N75" s="550"/>
      <c r="O75" s="550"/>
      <c r="P75" s="550"/>
      <c r="Q75" s="550"/>
      <c r="R75" s="550"/>
      <c r="S75" s="550"/>
      <c r="T75" s="550"/>
      <c r="U75" s="550"/>
      <c r="V75" s="550"/>
      <c r="W75" s="550"/>
      <c r="X75" s="550"/>
      <c r="Y75" s="550"/>
      <c r="Z75" s="550"/>
      <c r="AA75" s="550"/>
      <c r="AB75" s="550"/>
      <c r="AC75" s="550"/>
      <c r="AD75" s="550"/>
      <c r="AE75" s="550"/>
      <c r="AF75" s="550"/>
    </row>
    <row r="76" spans="1:32" x14ac:dyDescent="0.2">
      <c r="B76" s="550"/>
      <c r="C76" s="550"/>
      <c r="D76" s="550"/>
      <c r="E76" s="550"/>
      <c r="F76" s="550"/>
      <c r="G76" s="550"/>
      <c r="H76" s="1827"/>
      <c r="I76" s="550"/>
      <c r="J76" s="550"/>
      <c r="K76" s="550"/>
      <c r="L76" s="550"/>
      <c r="M76" s="550"/>
      <c r="N76" s="550"/>
      <c r="O76" s="550"/>
      <c r="P76" s="550"/>
      <c r="Q76" s="550"/>
      <c r="R76" s="550"/>
      <c r="S76" s="550"/>
      <c r="T76" s="550"/>
      <c r="U76" s="550"/>
      <c r="V76" s="550"/>
      <c r="W76" s="550"/>
      <c r="X76" s="550"/>
      <c r="Y76" s="550"/>
      <c r="Z76" s="550"/>
      <c r="AA76" s="550"/>
      <c r="AB76" s="550"/>
      <c r="AC76" s="550"/>
      <c r="AD76" s="550"/>
      <c r="AE76" s="550"/>
      <c r="AF76" s="550"/>
    </row>
    <row r="77" spans="1:32" x14ac:dyDescent="0.2">
      <c r="B77" s="550"/>
      <c r="C77" s="550"/>
      <c r="D77" s="550"/>
      <c r="E77" s="550"/>
      <c r="F77" s="550"/>
      <c r="G77" s="550"/>
      <c r="H77" s="1827"/>
      <c r="I77" s="550"/>
      <c r="J77" s="550"/>
      <c r="K77" s="550"/>
      <c r="L77" s="550"/>
      <c r="M77" s="550"/>
      <c r="N77" s="550"/>
      <c r="O77" s="550"/>
      <c r="P77" s="550"/>
      <c r="Q77" s="550"/>
      <c r="R77" s="550"/>
      <c r="S77" s="550"/>
      <c r="T77" s="550"/>
      <c r="U77" s="550"/>
      <c r="V77" s="550"/>
      <c r="W77" s="550"/>
      <c r="X77" s="550"/>
      <c r="Y77" s="550"/>
      <c r="Z77" s="550"/>
      <c r="AA77" s="550"/>
      <c r="AB77" s="550"/>
      <c r="AC77" s="550"/>
      <c r="AD77" s="550"/>
      <c r="AE77" s="550"/>
      <c r="AF77" s="550"/>
    </row>
    <row r="78" spans="1:32" x14ac:dyDescent="0.2">
      <c r="B78" s="550"/>
      <c r="C78" s="550"/>
      <c r="D78" s="550"/>
      <c r="E78" s="550"/>
      <c r="F78" s="550"/>
      <c r="G78" s="550"/>
      <c r="H78" s="1827"/>
      <c r="I78" s="550"/>
      <c r="J78" s="550"/>
      <c r="K78" s="550"/>
      <c r="L78" s="550"/>
      <c r="M78" s="550"/>
      <c r="N78" s="550"/>
      <c r="O78" s="550"/>
      <c r="P78" s="550"/>
      <c r="Q78" s="550"/>
      <c r="R78" s="550"/>
      <c r="S78" s="550"/>
      <c r="T78" s="550"/>
      <c r="U78" s="550"/>
      <c r="V78" s="550"/>
      <c r="W78" s="550"/>
      <c r="X78" s="550"/>
      <c r="Y78" s="550"/>
      <c r="Z78" s="550"/>
      <c r="AA78" s="550"/>
      <c r="AB78" s="550"/>
      <c r="AC78" s="550"/>
      <c r="AD78" s="550"/>
      <c r="AE78" s="550"/>
      <c r="AF78" s="550"/>
    </row>
    <row r="79" spans="1:32" x14ac:dyDescent="0.2">
      <c r="B79" s="550"/>
      <c r="C79" s="550"/>
      <c r="D79" s="550"/>
      <c r="E79" s="550"/>
      <c r="F79" s="550"/>
      <c r="G79" s="550"/>
      <c r="H79" s="1827"/>
      <c r="I79" s="550"/>
      <c r="J79" s="550"/>
      <c r="K79" s="550"/>
      <c r="L79" s="550"/>
      <c r="M79" s="550"/>
      <c r="N79" s="550"/>
      <c r="O79" s="550"/>
      <c r="P79" s="550"/>
      <c r="Q79" s="550"/>
      <c r="R79" s="550"/>
      <c r="S79" s="550"/>
      <c r="T79" s="550"/>
      <c r="U79" s="550"/>
      <c r="V79" s="550"/>
      <c r="W79" s="550"/>
      <c r="X79" s="550"/>
      <c r="Y79" s="550"/>
      <c r="Z79" s="550"/>
      <c r="AA79" s="550"/>
      <c r="AB79" s="550"/>
      <c r="AC79" s="550"/>
      <c r="AD79" s="550"/>
      <c r="AE79" s="550"/>
      <c r="AF79" s="550"/>
    </row>
    <row r="80" spans="1:32" x14ac:dyDescent="0.2">
      <c r="B80" s="550"/>
      <c r="C80" s="550"/>
      <c r="D80" s="550"/>
      <c r="E80" s="550"/>
      <c r="F80" s="550"/>
      <c r="G80" s="550"/>
      <c r="H80" s="1827"/>
      <c r="I80" s="550"/>
      <c r="J80" s="550"/>
      <c r="K80" s="550"/>
      <c r="L80" s="550"/>
      <c r="M80" s="550"/>
      <c r="N80" s="550"/>
      <c r="O80" s="550"/>
      <c r="P80" s="550"/>
      <c r="Q80" s="550"/>
      <c r="R80" s="550"/>
      <c r="S80" s="550"/>
      <c r="T80" s="550"/>
      <c r="U80" s="550"/>
      <c r="V80" s="550"/>
      <c r="W80" s="550"/>
      <c r="X80" s="550"/>
      <c r="Y80" s="550"/>
      <c r="Z80" s="550"/>
      <c r="AA80" s="550"/>
      <c r="AB80" s="550"/>
      <c r="AC80" s="550"/>
      <c r="AD80" s="550"/>
      <c r="AE80" s="550"/>
      <c r="AF80" s="550"/>
    </row>
    <row r="81" spans="2:32" x14ac:dyDescent="0.2">
      <c r="B81" s="550"/>
      <c r="C81" s="550"/>
      <c r="D81" s="550"/>
      <c r="E81" s="550"/>
      <c r="F81" s="550"/>
      <c r="G81" s="550"/>
      <c r="H81" s="1827"/>
      <c r="I81" s="550"/>
      <c r="J81" s="550"/>
      <c r="K81" s="550"/>
      <c r="L81" s="550"/>
      <c r="M81" s="550"/>
      <c r="N81" s="550"/>
      <c r="O81" s="550"/>
      <c r="P81" s="550"/>
      <c r="Q81" s="550"/>
      <c r="R81" s="550"/>
      <c r="S81" s="550"/>
      <c r="T81" s="550"/>
      <c r="U81" s="550"/>
      <c r="V81" s="550"/>
      <c r="W81" s="550"/>
      <c r="X81" s="550"/>
      <c r="Y81" s="550"/>
      <c r="Z81" s="550"/>
      <c r="AA81" s="550"/>
      <c r="AB81" s="550"/>
      <c r="AC81" s="550"/>
      <c r="AD81" s="550"/>
      <c r="AE81" s="550"/>
      <c r="AF81" s="550"/>
    </row>
    <row r="82" spans="2:32" x14ac:dyDescent="0.2">
      <c r="B82" s="550"/>
      <c r="C82" s="550"/>
      <c r="D82" s="550"/>
      <c r="E82" s="550"/>
      <c r="F82" s="550"/>
      <c r="G82" s="550"/>
      <c r="H82" s="1827"/>
      <c r="I82" s="550"/>
      <c r="J82" s="550"/>
      <c r="K82" s="550"/>
      <c r="L82" s="550"/>
      <c r="M82" s="550"/>
      <c r="N82" s="550"/>
      <c r="O82" s="550"/>
      <c r="P82" s="550"/>
      <c r="Q82" s="550"/>
      <c r="R82" s="550"/>
      <c r="S82" s="550"/>
      <c r="T82" s="550"/>
      <c r="U82" s="550"/>
      <c r="V82" s="550"/>
      <c r="W82" s="550"/>
      <c r="X82" s="550"/>
      <c r="Y82" s="550"/>
      <c r="Z82" s="550"/>
      <c r="AA82" s="550"/>
      <c r="AB82" s="550"/>
      <c r="AC82" s="550"/>
      <c r="AD82" s="550"/>
      <c r="AE82" s="550"/>
      <c r="AF82" s="550"/>
    </row>
    <row r="83" spans="2:32" x14ac:dyDescent="0.2">
      <c r="B83" s="550"/>
      <c r="C83" s="550"/>
      <c r="D83" s="550"/>
      <c r="E83" s="550"/>
      <c r="F83" s="550"/>
      <c r="G83" s="550"/>
      <c r="H83" s="1827"/>
      <c r="I83" s="550"/>
      <c r="J83" s="550"/>
      <c r="K83" s="550"/>
      <c r="L83" s="550"/>
      <c r="M83" s="550"/>
      <c r="N83" s="550"/>
      <c r="O83" s="550"/>
      <c r="P83" s="550"/>
      <c r="Q83" s="550"/>
      <c r="R83" s="550"/>
      <c r="S83" s="1828"/>
      <c r="T83" s="550"/>
      <c r="U83" s="550"/>
      <c r="V83" s="550"/>
      <c r="W83" s="550"/>
      <c r="X83" s="550"/>
      <c r="Y83" s="550"/>
      <c r="Z83" s="550"/>
      <c r="AA83" s="550"/>
      <c r="AB83" s="550"/>
      <c r="AC83" s="550"/>
      <c r="AD83" s="550"/>
      <c r="AE83" s="550"/>
      <c r="AF83" s="550"/>
    </row>
    <row r="84" spans="2:32" x14ac:dyDescent="0.2">
      <c r="B84" s="550"/>
      <c r="C84" s="550"/>
      <c r="D84" s="550"/>
      <c r="E84" s="550"/>
      <c r="F84" s="550"/>
      <c r="G84" s="550"/>
      <c r="H84" s="1827"/>
      <c r="I84" s="550"/>
      <c r="J84" s="550"/>
      <c r="K84" s="550"/>
      <c r="L84" s="550"/>
      <c r="M84" s="550"/>
      <c r="N84" s="550"/>
      <c r="O84" s="550"/>
      <c r="P84" s="550"/>
      <c r="Q84" s="550"/>
      <c r="R84" s="550"/>
      <c r="S84" s="550"/>
      <c r="T84" s="550"/>
      <c r="U84" s="550"/>
      <c r="V84" s="550"/>
      <c r="W84" s="550"/>
      <c r="X84" s="550"/>
      <c r="Y84" s="550"/>
      <c r="Z84" s="550"/>
      <c r="AA84" s="550"/>
      <c r="AB84" s="550"/>
      <c r="AC84" s="550"/>
      <c r="AD84" s="550"/>
      <c r="AE84" s="550"/>
      <c r="AF84" s="550"/>
    </row>
    <row r="85" spans="2:32" x14ac:dyDescent="0.2">
      <c r="B85" s="550"/>
      <c r="C85" s="550"/>
      <c r="D85" s="550"/>
      <c r="E85" s="550"/>
      <c r="F85" s="550"/>
      <c r="G85" s="550"/>
      <c r="H85" s="1827"/>
      <c r="I85" s="550"/>
      <c r="J85" s="550"/>
      <c r="K85" s="550"/>
      <c r="L85" s="550"/>
      <c r="M85" s="550"/>
      <c r="N85" s="550"/>
      <c r="O85" s="550"/>
      <c r="P85" s="550"/>
      <c r="Q85" s="550"/>
      <c r="R85" s="550"/>
      <c r="S85" s="550"/>
      <c r="T85" s="550"/>
      <c r="U85" s="550"/>
      <c r="V85" s="550"/>
      <c r="W85" s="550"/>
      <c r="X85" s="550"/>
      <c r="Y85" s="550"/>
      <c r="Z85" s="550"/>
      <c r="AA85" s="550"/>
      <c r="AB85" s="550"/>
      <c r="AC85" s="550"/>
      <c r="AD85" s="550"/>
      <c r="AE85" s="550"/>
      <c r="AF85" s="550"/>
    </row>
    <row r="86" spans="2:32" x14ac:dyDescent="0.2">
      <c r="B86" s="550"/>
      <c r="C86" s="550"/>
      <c r="D86" s="550"/>
      <c r="E86" s="550"/>
      <c r="F86" s="550"/>
      <c r="G86" s="550"/>
      <c r="H86" s="1827"/>
      <c r="I86" s="550"/>
      <c r="J86" s="550"/>
      <c r="K86" s="550"/>
      <c r="L86" s="550"/>
      <c r="M86" s="550"/>
      <c r="N86" s="550"/>
      <c r="O86" s="550"/>
      <c r="P86" s="550"/>
      <c r="Q86" s="550"/>
      <c r="R86" s="550"/>
      <c r="S86" s="550"/>
      <c r="T86" s="550"/>
      <c r="U86" s="550"/>
      <c r="V86" s="550"/>
      <c r="W86" s="550"/>
      <c r="X86" s="550"/>
      <c r="Y86" s="550"/>
      <c r="Z86" s="550"/>
      <c r="AA86" s="550"/>
      <c r="AB86" s="550"/>
      <c r="AC86" s="550"/>
      <c r="AD86" s="550"/>
      <c r="AE86" s="550"/>
      <c r="AF86" s="550"/>
    </row>
    <row r="87" spans="2:32" x14ac:dyDescent="0.2">
      <c r="B87" s="550"/>
      <c r="C87" s="550"/>
      <c r="D87" s="550"/>
      <c r="E87" s="550"/>
      <c r="F87" s="550"/>
      <c r="G87" s="550"/>
      <c r="H87" s="1827"/>
      <c r="I87" s="550"/>
      <c r="J87" s="550"/>
      <c r="K87" s="550"/>
      <c r="L87" s="550"/>
      <c r="M87" s="550"/>
      <c r="N87" s="550"/>
      <c r="O87" s="550"/>
      <c r="P87" s="550"/>
      <c r="Q87" s="550"/>
      <c r="R87" s="550"/>
      <c r="S87" s="550"/>
      <c r="T87" s="550"/>
      <c r="U87" s="550"/>
      <c r="V87" s="550"/>
      <c r="W87" s="550"/>
      <c r="X87" s="550"/>
      <c r="Y87" s="550"/>
      <c r="Z87" s="550"/>
      <c r="AA87" s="550"/>
      <c r="AB87" s="550"/>
      <c r="AC87" s="550"/>
      <c r="AD87" s="550"/>
      <c r="AE87" s="550"/>
      <c r="AF87" s="550"/>
    </row>
    <row r="88" spans="2:32" x14ac:dyDescent="0.2">
      <c r="B88" s="550"/>
      <c r="C88" s="550"/>
      <c r="D88" s="550"/>
      <c r="E88" s="550"/>
      <c r="F88" s="550"/>
      <c r="G88" s="550"/>
      <c r="H88" s="1827"/>
      <c r="I88" s="550"/>
      <c r="J88" s="550"/>
      <c r="K88" s="550"/>
      <c r="L88" s="550"/>
      <c r="M88" s="550"/>
      <c r="N88" s="550"/>
      <c r="O88" s="550"/>
      <c r="P88" s="550"/>
      <c r="Q88" s="550"/>
      <c r="R88" s="550"/>
      <c r="S88" s="550"/>
      <c r="T88" s="550"/>
      <c r="U88" s="550"/>
      <c r="V88" s="550"/>
      <c r="W88" s="550"/>
      <c r="X88" s="550"/>
      <c r="Y88" s="550"/>
      <c r="Z88" s="550"/>
      <c r="AA88" s="550"/>
      <c r="AB88" s="550"/>
      <c r="AC88" s="550"/>
      <c r="AD88" s="550"/>
      <c r="AE88" s="550"/>
      <c r="AF88" s="550"/>
    </row>
    <row r="89" spans="2:32" x14ac:dyDescent="0.2">
      <c r="B89" s="550"/>
      <c r="C89" s="550"/>
      <c r="D89" s="550"/>
      <c r="E89" s="550"/>
      <c r="F89" s="550"/>
      <c r="G89" s="550"/>
      <c r="H89" s="1827"/>
      <c r="I89" s="550"/>
      <c r="J89" s="550"/>
      <c r="K89" s="550"/>
      <c r="L89" s="550"/>
      <c r="M89" s="550"/>
      <c r="N89" s="550"/>
      <c r="O89" s="550"/>
      <c r="P89" s="550"/>
      <c r="Q89" s="550"/>
      <c r="R89" s="550"/>
      <c r="S89" s="550"/>
      <c r="T89" s="550"/>
      <c r="U89" s="550"/>
      <c r="V89" s="550"/>
      <c r="W89" s="550"/>
      <c r="X89" s="550"/>
      <c r="Y89" s="550"/>
      <c r="Z89" s="550"/>
      <c r="AA89" s="550"/>
      <c r="AB89" s="550"/>
      <c r="AC89" s="550"/>
      <c r="AD89" s="550"/>
      <c r="AE89" s="550"/>
      <c r="AF89" s="550"/>
    </row>
    <row r="90" spans="2:32" x14ac:dyDescent="0.2">
      <c r="B90" s="550"/>
      <c r="C90" s="550"/>
      <c r="D90" s="550"/>
      <c r="E90" s="550"/>
      <c r="F90" s="550"/>
      <c r="G90" s="550"/>
      <c r="H90" s="1827"/>
      <c r="I90" s="550"/>
      <c r="J90" s="550"/>
      <c r="K90" s="550"/>
      <c r="L90" s="550"/>
      <c r="M90" s="550"/>
      <c r="N90" s="550"/>
      <c r="O90" s="550"/>
      <c r="P90" s="550"/>
      <c r="Q90" s="550"/>
      <c r="R90" s="550"/>
      <c r="S90" s="550"/>
      <c r="T90" s="550"/>
      <c r="U90" s="550"/>
      <c r="V90" s="550"/>
      <c r="W90" s="550"/>
      <c r="X90" s="550"/>
      <c r="Y90" s="550"/>
      <c r="Z90" s="550"/>
      <c r="AA90" s="550"/>
      <c r="AB90" s="550"/>
      <c r="AC90" s="550"/>
      <c r="AD90" s="550"/>
      <c r="AE90" s="550"/>
      <c r="AF90" s="550"/>
    </row>
    <row r="91" spans="2:32" x14ac:dyDescent="0.2">
      <c r="B91" s="550"/>
      <c r="C91" s="550"/>
      <c r="D91" s="550"/>
      <c r="E91" s="550"/>
      <c r="F91" s="550"/>
      <c r="G91" s="550"/>
      <c r="H91" s="1827"/>
      <c r="I91" s="550"/>
      <c r="J91" s="550"/>
      <c r="K91" s="550"/>
      <c r="L91" s="550"/>
      <c r="M91" s="550"/>
      <c r="N91" s="550"/>
      <c r="O91" s="550"/>
      <c r="P91" s="550"/>
      <c r="Q91" s="550"/>
      <c r="R91" s="550"/>
      <c r="S91" s="550"/>
      <c r="T91" s="550"/>
      <c r="U91" s="550"/>
      <c r="V91" s="550"/>
      <c r="W91" s="550"/>
      <c r="X91" s="550"/>
      <c r="Y91" s="550"/>
      <c r="Z91" s="550"/>
      <c r="AA91" s="550"/>
      <c r="AB91" s="550"/>
      <c r="AC91" s="550"/>
      <c r="AD91" s="550"/>
      <c r="AE91" s="550"/>
      <c r="AF91" s="550"/>
    </row>
    <row r="92" spans="2:32" x14ac:dyDescent="0.2">
      <c r="B92" s="550"/>
      <c r="C92" s="550"/>
      <c r="D92" s="550"/>
      <c r="E92" s="550"/>
      <c r="F92" s="550"/>
      <c r="G92" s="550"/>
      <c r="H92" s="1827"/>
      <c r="I92" s="550"/>
      <c r="J92" s="550"/>
      <c r="K92" s="550"/>
      <c r="L92" s="550"/>
      <c r="M92" s="550"/>
      <c r="N92" s="550"/>
      <c r="O92" s="550"/>
      <c r="P92" s="550"/>
      <c r="Q92" s="550"/>
      <c r="R92" s="550"/>
      <c r="S92" s="550"/>
      <c r="T92" s="550"/>
      <c r="U92" s="550"/>
      <c r="V92" s="550"/>
      <c r="W92" s="550"/>
      <c r="X92" s="550"/>
      <c r="Y92" s="550"/>
      <c r="Z92" s="550"/>
      <c r="AA92" s="550"/>
      <c r="AB92" s="550"/>
      <c r="AC92" s="550"/>
      <c r="AD92" s="550"/>
      <c r="AE92" s="550"/>
      <c r="AF92" s="550"/>
    </row>
    <row r="93" spans="2:32" x14ac:dyDescent="0.2">
      <c r="B93" s="550"/>
      <c r="C93" s="550"/>
      <c r="D93" s="550"/>
      <c r="E93" s="550"/>
      <c r="F93" s="550"/>
      <c r="G93" s="550"/>
      <c r="H93" s="1827"/>
      <c r="I93" s="550"/>
      <c r="J93" s="550"/>
      <c r="K93" s="550"/>
      <c r="L93" s="550"/>
      <c r="M93" s="550"/>
      <c r="N93" s="550"/>
      <c r="O93" s="550"/>
      <c r="P93" s="550"/>
      <c r="Q93" s="550"/>
      <c r="R93" s="550"/>
      <c r="S93" s="550"/>
      <c r="T93" s="550"/>
      <c r="U93" s="550"/>
      <c r="V93" s="550"/>
      <c r="W93" s="550"/>
      <c r="X93" s="550"/>
      <c r="Y93" s="550"/>
      <c r="Z93" s="550"/>
      <c r="AA93" s="550"/>
      <c r="AB93" s="550"/>
      <c r="AC93" s="550"/>
      <c r="AD93" s="550"/>
      <c r="AE93" s="550"/>
      <c r="AF93" s="550"/>
    </row>
    <row r="94" spans="2:32" x14ac:dyDescent="0.2">
      <c r="B94" s="550"/>
      <c r="C94" s="550"/>
      <c r="D94" s="550"/>
      <c r="E94" s="550"/>
      <c r="F94" s="550"/>
      <c r="G94" s="550"/>
      <c r="H94" s="1827"/>
      <c r="I94" s="550"/>
      <c r="J94" s="550"/>
      <c r="K94" s="550"/>
      <c r="L94" s="550"/>
      <c r="M94" s="550"/>
      <c r="N94" s="550"/>
      <c r="O94" s="550"/>
      <c r="P94" s="550"/>
      <c r="Q94" s="550"/>
      <c r="R94" s="550"/>
      <c r="S94" s="550"/>
      <c r="T94" s="550"/>
      <c r="U94" s="550"/>
      <c r="V94" s="550"/>
      <c r="W94" s="550"/>
      <c r="X94" s="550"/>
      <c r="Y94" s="550"/>
      <c r="Z94" s="550"/>
      <c r="AA94" s="550"/>
      <c r="AB94" s="550"/>
      <c r="AC94" s="550"/>
      <c r="AD94" s="550"/>
      <c r="AE94" s="550"/>
      <c r="AF94" s="550"/>
    </row>
    <row r="95" spans="2:32" x14ac:dyDescent="0.2">
      <c r="B95" s="550"/>
      <c r="C95" s="550"/>
      <c r="D95" s="550"/>
      <c r="E95" s="550"/>
      <c r="F95" s="550"/>
      <c r="G95" s="550"/>
      <c r="H95" s="1827"/>
      <c r="I95" s="550"/>
      <c r="J95" s="550"/>
      <c r="K95" s="550"/>
      <c r="L95" s="550"/>
      <c r="M95" s="550"/>
      <c r="N95" s="550"/>
      <c r="O95" s="550"/>
      <c r="P95" s="550"/>
      <c r="Q95" s="550"/>
      <c r="R95" s="550"/>
      <c r="S95" s="550"/>
      <c r="T95" s="550"/>
      <c r="U95" s="550"/>
      <c r="V95" s="550"/>
      <c r="W95" s="550"/>
      <c r="X95" s="550"/>
      <c r="Y95" s="550"/>
      <c r="Z95" s="550"/>
      <c r="AA95" s="550"/>
      <c r="AB95" s="550"/>
      <c r="AC95" s="550"/>
      <c r="AD95" s="550"/>
      <c r="AE95" s="550"/>
      <c r="AF95" s="550"/>
    </row>
    <row r="96" spans="2:32" x14ac:dyDescent="0.2">
      <c r="B96" s="550"/>
      <c r="C96" s="550"/>
      <c r="D96" s="550"/>
      <c r="E96" s="550"/>
      <c r="F96" s="550"/>
      <c r="G96" s="550"/>
      <c r="H96" s="1827"/>
      <c r="I96" s="550"/>
      <c r="J96" s="550"/>
      <c r="K96" s="550"/>
      <c r="L96" s="550"/>
      <c r="M96" s="550"/>
      <c r="N96" s="550"/>
      <c r="O96" s="550"/>
      <c r="P96" s="550"/>
      <c r="Q96" s="550"/>
      <c r="R96" s="550"/>
      <c r="S96" s="550"/>
      <c r="T96" s="550"/>
      <c r="U96" s="550"/>
      <c r="V96" s="550"/>
      <c r="W96" s="550"/>
      <c r="X96" s="550"/>
      <c r="Y96" s="550"/>
      <c r="Z96" s="550"/>
      <c r="AA96" s="550"/>
      <c r="AB96" s="550"/>
      <c r="AC96" s="550"/>
      <c r="AD96" s="550"/>
      <c r="AE96" s="550"/>
      <c r="AF96" s="550"/>
    </row>
    <row r="97" spans="2:32" x14ac:dyDescent="0.2">
      <c r="B97" s="550"/>
      <c r="C97" s="550"/>
      <c r="D97" s="550"/>
      <c r="E97" s="550"/>
      <c r="F97" s="550"/>
      <c r="G97" s="550"/>
      <c r="H97" s="1827"/>
      <c r="I97" s="550"/>
      <c r="J97" s="550"/>
      <c r="K97" s="550"/>
      <c r="L97" s="550"/>
      <c r="M97" s="550"/>
      <c r="N97" s="550"/>
      <c r="O97" s="550"/>
      <c r="P97" s="550"/>
      <c r="Q97" s="550"/>
      <c r="R97" s="550"/>
      <c r="S97" s="550"/>
      <c r="T97" s="550"/>
      <c r="U97" s="550"/>
      <c r="V97" s="550"/>
      <c r="W97" s="550"/>
      <c r="X97" s="550"/>
      <c r="Y97" s="550"/>
      <c r="Z97" s="550"/>
      <c r="AA97" s="550"/>
      <c r="AB97" s="550"/>
      <c r="AC97" s="550"/>
      <c r="AD97" s="550"/>
      <c r="AE97" s="550"/>
      <c r="AF97" s="550"/>
    </row>
    <row r="98" spans="2:32" x14ac:dyDescent="0.2">
      <c r="B98" s="550"/>
      <c r="C98" s="550"/>
      <c r="D98" s="550"/>
      <c r="E98" s="550"/>
      <c r="F98" s="550"/>
      <c r="G98" s="550"/>
      <c r="H98" s="1827"/>
      <c r="I98" s="550"/>
      <c r="J98" s="550"/>
      <c r="K98" s="550"/>
      <c r="L98" s="550"/>
      <c r="M98" s="550"/>
      <c r="N98" s="550"/>
      <c r="O98" s="550"/>
      <c r="P98" s="550"/>
      <c r="Q98" s="550"/>
      <c r="R98" s="550"/>
      <c r="S98" s="550"/>
      <c r="T98" s="550"/>
      <c r="U98" s="550"/>
      <c r="V98" s="550"/>
      <c r="W98" s="550"/>
      <c r="X98" s="550"/>
      <c r="Y98" s="550"/>
      <c r="Z98" s="550"/>
      <c r="AA98" s="550"/>
      <c r="AB98" s="550"/>
      <c r="AC98" s="550"/>
      <c r="AD98" s="550"/>
      <c r="AE98" s="550"/>
      <c r="AF98" s="550"/>
    </row>
    <row r="99" spans="2:32" x14ac:dyDescent="0.2">
      <c r="B99" s="550"/>
      <c r="C99" s="550"/>
      <c r="D99" s="550"/>
      <c r="E99" s="550"/>
      <c r="F99" s="550"/>
      <c r="G99" s="550"/>
      <c r="H99" s="1827"/>
      <c r="I99" s="550"/>
      <c r="J99" s="550"/>
      <c r="K99" s="550"/>
      <c r="L99" s="550"/>
      <c r="M99" s="550"/>
      <c r="N99" s="550"/>
      <c r="O99" s="550"/>
      <c r="P99" s="550"/>
      <c r="Q99" s="550"/>
      <c r="R99" s="550"/>
      <c r="S99" s="550"/>
      <c r="T99" s="550"/>
      <c r="U99" s="550"/>
      <c r="V99" s="550"/>
      <c r="W99" s="550"/>
      <c r="X99" s="550"/>
      <c r="Y99" s="550"/>
      <c r="Z99" s="550"/>
      <c r="AA99" s="550"/>
      <c r="AB99" s="550"/>
      <c r="AC99" s="550"/>
      <c r="AD99" s="550"/>
      <c r="AE99" s="550"/>
      <c r="AF99" s="550"/>
    </row>
    <row r="100" spans="2:32" x14ac:dyDescent="0.2">
      <c r="B100" s="550"/>
      <c r="C100" s="550"/>
      <c r="D100" s="550"/>
      <c r="E100" s="550"/>
      <c r="F100" s="550"/>
      <c r="G100" s="550"/>
      <c r="H100" s="1827"/>
      <c r="I100" s="550"/>
      <c r="J100" s="550"/>
      <c r="K100" s="550"/>
      <c r="L100" s="550"/>
      <c r="M100" s="550"/>
      <c r="N100" s="550"/>
      <c r="O100" s="550"/>
      <c r="P100" s="550"/>
      <c r="Q100" s="550"/>
      <c r="R100" s="550"/>
      <c r="S100" s="550"/>
      <c r="T100" s="550"/>
      <c r="U100" s="550"/>
      <c r="V100" s="550"/>
      <c r="W100" s="550"/>
      <c r="X100" s="550"/>
      <c r="Y100" s="550"/>
      <c r="Z100" s="550"/>
      <c r="AA100" s="550"/>
      <c r="AB100" s="550"/>
      <c r="AC100" s="550"/>
      <c r="AD100" s="550"/>
      <c r="AE100" s="550"/>
      <c r="AF100" s="550"/>
    </row>
    <row r="101" spans="2:32" x14ac:dyDescent="0.2">
      <c r="B101" s="550"/>
      <c r="C101" s="550"/>
      <c r="D101" s="550"/>
      <c r="E101" s="550"/>
      <c r="F101" s="550"/>
      <c r="G101" s="550"/>
      <c r="H101" s="1827"/>
      <c r="I101" s="550"/>
      <c r="J101" s="550"/>
      <c r="K101" s="550"/>
      <c r="L101" s="550"/>
      <c r="M101" s="550"/>
      <c r="N101" s="550"/>
      <c r="O101" s="550"/>
      <c r="P101" s="550"/>
      <c r="Q101" s="550"/>
      <c r="R101" s="550"/>
      <c r="S101" s="550"/>
      <c r="T101" s="550"/>
      <c r="U101" s="550"/>
      <c r="V101" s="550"/>
      <c r="W101" s="550"/>
      <c r="X101" s="550"/>
      <c r="Y101" s="550"/>
      <c r="Z101" s="550"/>
      <c r="AA101" s="550"/>
      <c r="AB101" s="550"/>
      <c r="AC101" s="550"/>
      <c r="AD101" s="550"/>
      <c r="AE101" s="550"/>
      <c r="AF101" s="550"/>
    </row>
    <row r="102" spans="2:32" x14ac:dyDescent="0.2">
      <c r="B102" s="550"/>
      <c r="C102" s="550"/>
      <c r="D102" s="550"/>
      <c r="E102" s="550"/>
      <c r="F102" s="550"/>
      <c r="G102" s="550"/>
      <c r="H102" s="1827"/>
      <c r="I102" s="550"/>
      <c r="J102" s="550"/>
      <c r="K102" s="550"/>
      <c r="L102" s="550"/>
      <c r="M102" s="550"/>
      <c r="N102" s="550"/>
      <c r="O102" s="550"/>
      <c r="P102" s="550"/>
      <c r="Q102" s="550"/>
      <c r="R102" s="550"/>
      <c r="S102" s="550"/>
      <c r="T102" s="550"/>
      <c r="U102" s="550"/>
      <c r="V102" s="550"/>
      <c r="W102" s="550"/>
      <c r="X102" s="550"/>
      <c r="Y102" s="550"/>
      <c r="Z102" s="550"/>
      <c r="AA102" s="550"/>
      <c r="AB102" s="550"/>
      <c r="AC102" s="550"/>
      <c r="AD102" s="550"/>
      <c r="AE102" s="550"/>
      <c r="AF102" s="550"/>
    </row>
    <row r="103" spans="2:32" x14ac:dyDescent="0.2">
      <c r="B103" s="550"/>
      <c r="C103" s="550"/>
      <c r="D103" s="550"/>
      <c r="E103" s="550"/>
      <c r="F103" s="550"/>
      <c r="G103" s="550"/>
      <c r="H103" s="1827"/>
      <c r="I103" s="550"/>
      <c r="J103" s="550"/>
      <c r="K103" s="550"/>
      <c r="L103" s="550"/>
      <c r="M103" s="550"/>
      <c r="N103" s="550"/>
      <c r="O103" s="550"/>
      <c r="P103" s="550"/>
      <c r="Q103" s="550"/>
      <c r="R103" s="550"/>
      <c r="S103" s="550"/>
      <c r="T103" s="550"/>
      <c r="U103" s="550"/>
      <c r="V103" s="550"/>
      <c r="W103" s="550"/>
      <c r="X103" s="550"/>
      <c r="Y103" s="550"/>
      <c r="Z103" s="550"/>
      <c r="AA103" s="550"/>
      <c r="AB103" s="550"/>
      <c r="AC103" s="550"/>
      <c r="AD103" s="550"/>
      <c r="AE103" s="550"/>
      <c r="AF103" s="550"/>
    </row>
    <row r="104" spans="2:32" x14ac:dyDescent="0.2">
      <c r="B104" s="550"/>
      <c r="C104" s="550"/>
      <c r="D104" s="550"/>
      <c r="E104" s="550"/>
      <c r="F104" s="550"/>
      <c r="G104" s="550"/>
      <c r="H104" s="1827"/>
      <c r="I104" s="550"/>
      <c r="J104" s="550"/>
      <c r="K104" s="550"/>
      <c r="L104" s="550"/>
      <c r="M104" s="550"/>
      <c r="N104" s="550"/>
      <c r="O104" s="550"/>
      <c r="P104" s="550"/>
      <c r="Q104" s="550"/>
      <c r="R104" s="550"/>
      <c r="S104" s="550"/>
      <c r="T104" s="550"/>
      <c r="U104" s="550"/>
      <c r="V104" s="550"/>
      <c r="W104" s="550"/>
      <c r="X104" s="550"/>
      <c r="Y104" s="550"/>
      <c r="Z104" s="550"/>
      <c r="AA104" s="550"/>
      <c r="AB104" s="550"/>
      <c r="AC104" s="550"/>
      <c r="AD104" s="550"/>
      <c r="AE104" s="550"/>
      <c r="AF104" s="550"/>
    </row>
    <row r="105" spans="2:32" x14ac:dyDescent="0.2">
      <c r="B105" s="550"/>
      <c r="C105" s="550"/>
      <c r="D105" s="550"/>
      <c r="E105" s="550"/>
      <c r="F105" s="550"/>
      <c r="G105" s="550"/>
      <c r="H105" s="1827"/>
      <c r="I105" s="550"/>
      <c r="J105" s="550"/>
      <c r="K105" s="550"/>
      <c r="L105" s="550"/>
      <c r="M105" s="550"/>
      <c r="N105" s="550"/>
      <c r="O105" s="550"/>
      <c r="P105" s="550"/>
      <c r="Q105" s="550"/>
      <c r="R105" s="550"/>
      <c r="S105" s="550"/>
    </row>
    <row r="106" spans="2:32" x14ac:dyDescent="0.2">
      <c r="B106" s="550"/>
      <c r="C106" s="550"/>
      <c r="D106" s="550"/>
      <c r="E106" s="550"/>
      <c r="F106" s="550"/>
      <c r="G106" s="550"/>
      <c r="H106" s="1827"/>
      <c r="I106" s="550"/>
      <c r="J106" s="550"/>
      <c r="K106" s="550"/>
      <c r="L106" s="550"/>
      <c r="M106" s="550"/>
      <c r="N106" s="550"/>
      <c r="O106" s="550"/>
      <c r="P106" s="550"/>
      <c r="Q106" s="550"/>
      <c r="R106" s="550"/>
      <c r="S106" s="550"/>
    </row>
    <row r="107" spans="2:32" x14ac:dyDescent="0.2">
      <c r="B107" s="550"/>
      <c r="C107" s="550"/>
      <c r="D107" s="550"/>
      <c r="E107" s="550"/>
      <c r="F107" s="550"/>
      <c r="G107" s="550"/>
      <c r="H107" s="1827"/>
      <c r="I107" s="550"/>
      <c r="J107" s="550"/>
      <c r="K107" s="550"/>
      <c r="L107" s="550"/>
      <c r="M107" s="550"/>
      <c r="N107" s="550"/>
      <c r="O107" s="550"/>
      <c r="P107" s="550"/>
      <c r="Q107" s="550"/>
      <c r="R107" s="550"/>
      <c r="S107" s="550"/>
    </row>
    <row r="108" spans="2:32" x14ac:dyDescent="0.2">
      <c r="B108" s="550"/>
      <c r="C108" s="550"/>
      <c r="D108" s="550"/>
      <c r="E108" s="550"/>
      <c r="F108" s="550"/>
      <c r="G108" s="550"/>
      <c r="H108" s="1827"/>
      <c r="I108" s="550"/>
      <c r="J108" s="550"/>
      <c r="K108" s="550"/>
      <c r="L108" s="550"/>
      <c r="M108" s="550"/>
      <c r="N108" s="550"/>
      <c r="O108" s="550"/>
      <c r="P108" s="550"/>
      <c r="Q108" s="550"/>
      <c r="R108" s="550"/>
      <c r="S108" s="550"/>
    </row>
    <row r="109" spans="2:32" x14ac:dyDescent="0.2">
      <c r="B109" s="550"/>
      <c r="C109" s="550"/>
      <c r="D109" s="550"/>
      <c r="E109" s="550"/>
      <c r="F109" s="550"/>
      <c r="G109" s="550"/>
      <c r="H109" s="1827"/>
      <c r="I109" s="550"/>
      <c r="J109" s="550"/>
      <c r="K109" s="550"/>
      <c r="L109" s="550"/>
      <c r="M109" s="550"/>
      <c r="N109" s="550"/>
      <c r="O109" s="550"/>
      <c r="P109" s="550"/>
      <c r="Q109" s="550"/>
      <c r="R109" s="550"/>
      <c r="S109" s="550"/>
    </row>
    <row r="110" spans="2:32" x14ac:dyDescent="0.2">
      <c r="B110" s="550"/>
      <c r="C110" s="550"/>
      <c r="D110" s="550"/>
      <c r="E110" s="550"/>
      <c r="F110" s="550"/>
      <c r="G110" s="550"/>
      <c r="H110" s="1827"/>
      <c r="I110" s="550"/>
      <c r="J110" s="550"/>
      <c r="K110" s="550"/>
      <c r="L110" s="550"/>
      <c r="M110" s="550"/>
      <c r="N110" s="550"/>
      <c r="O110" s="550"/>
      <c r="P110" s="550"/>
      <c r="Q110" s="550"/>
      <c r="R110" s="550"/>
      <c r="S110" s="550"/>
    </row>
    <row r="111" spans="2:32" x14ac:dyDescent="0.2">
      <c r="B111" s="550"/>
      <c r="C111" s="550"/>
      <c r="D111" s="550"/>
      <c r="E111" s="550"/>
      <c r="F111" s="550"/>
      <c r="G111" s="550"/>
      <c r="H111" s="1827"/>
      <c r="I111" s="550"/>
      <c r="J111" s="550"/>
      <c r="K111" s="550"/>
      <c r="L111" s="550"/>
      <c r="M111" s="550"/>
      <c r="N111" s="550"/>
      <c r="O111" s="550"/>
      <c r="P111" s="550"/>
      <c r="Q111" s="550"/>
      <c r="R111" s="550"/>
      <c r="S111" s="550"/>
    </row>
    <row r="112" spans="2:32" x14ac:dyDescent="0.2">
      <c r="B112" s="550"/>
      <c r="C112" s="550"/>
      <c r="D112" s="550"/>
      <c r="E112" s="550"/>
      <c r="F112" s="550"/>
      <c r="G112" s="550"/>
      <c r="H112" s="1827"/>
      <c r="I112" s="550"/>
      <c r="J112" s="550"/>
      <c r="K112" s="550"/>
      <c r="L112" s="550"/>
      <c r="M112" s="550"/>
      <c r="N112" s="550"/>
      <c r="O112" s="550"/>
      <c r="P112" s="550"/>
      <c r="Q112" s="550"/>
      <c r="R112" s="550"/>
      <c r="S112" s="550"/>
    </row>
    <row r="113" spans="2:19" x14ac:dyDescent="0.2">
      <c r="B113" s="550"/>
      <c r="C113" s="550"/>
      <c r="D113" s="550"/>
      <c r="E113" s="550"/>
      <c r="F113" s="550"/>
      <c r="G113" s="550"/>
      <c r="H113" s="1827"/>
      <c r="I113" s="550"/>
      <c r="J113" s="550"/>
      <c r="K113" s="550"/>
      <c r="L113" s="550"/>
      <c r="M113" s="550"/>
      <c r="N113" s="550"/>
      <c r="O113" s="550"/>
      <c r="P113" s="550"/>
      <c r="Q113" s="550"/>
      <c r="R113" s="550"/>
      <c r="S113" s="550"/>
    </row>
    <row r="114" spans="2:19" x14ac:dyDescent="0.2">
      <c r="B114" s="550"/>
      <c r="C114" s="550"/>
      <c r="D114" s="550"/>
      <c r="E114" s="550"/>
      <c r="F114" s="550"/>
      <c r="G114" s="550"/>
      <c r="H114" s="1827"/>
      <c r="I114" s="550"/>
      <c r="J114" s="550"/>
      <c r="K114" s="550"/>
      <c r="L114" s="550"/>
      <c r="M114" s="550"/>
      <c r="N114" s="550"/>
      <c r="O114" s="550"/>
      <c r="P114" s="550"/>
      <c r="Q114" s="550"/>
      <c r="R114" s="550"/>
      <c r="S114" s="550"/>
    </row>
    <row r="115" spans="2:19" x14ac:dyDescent="0.2">
      <c r="B115" s="550"/>
      <c r="C115" s="550"/>
      <c r="D115" s="550"/>
      <c r="E115" s="550"/>
      <c r="F115" s="550"/>
      <c r="G115" s="550"/>
      <c r="H115" s="1827"/>
      <c r="I115" s="550"/>
      <c r="J115" s="550"/>
      <c r="K115" s="550"/>
      <c r="L115" s="550"/>
      <c r="M115" s="550"/>
      <c r="N115" s="550"/>
      <c r="O115" s="550"/>
      <c r="P115" s="550"/>
      <c r="Q115" s="550"/>
      <c r="R115" s="550"/>
      <c r="S115" s="550"/>
    </row>
    <row r="116" spans="2:19" x14ac:dyDescent="0.2">
      <c r="B116" s="550"/>
      <c r="C116" s="550"/>
      <c r="D116" s="550"/>
      <c r="E116" s="550"/>
      <c r="F116" s="550"/>
      <c r="G116" s="550"/>
      <c r="H116" s="1827"/>
      <c r="I116" s="550"/>
      <c r="J116" s="550"/>
      <c r="K116" s="550"/>
      <c r="L116" s="550"/>
      <c r="M116" s="550"/>
      <c r="N116" s="550"/>
      <c r="O116" s="550"/>
      <c r="P116" s="550"/>
      <c r="Q116" s="550"/>
      <c r="R116" s="550"/>
      <c r="S116" s="550"/>
    </row>
  </sheetData>
  <mergeCells count="7">
    <mergeCell ref="A74:G74"/>
    <mergeCell ref="I74:M74"/>
    <mergeCell ref="P74:S74"/>
    <mergeCell ref="A6:S6"/>
    <mergeCell ref="A5:S5"/>
    <mergeCell ref="A8:S8"/>
    <mergeCell ref="A7:S7"/>
  </mergeCells>
  <phoneticPr fontId="0" type="noConversion"/>
  <printOptions horizontalCentered="1" verticalCentered="1"/>
  <pageMargins left="0.19685039370078741" right="0" top="0.15748031496062992" bottom="0" header="0.15748031496062992" footer="0.15748031496062992"/>
  <pageSetup paperSize="5" scale="60" firstPageNumber="0" fitToWidth="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U78"/>
  <sheetViews>
    <sheetView zoomScale="80" zoomScaleNormal="80" workbookViewId="0">
      <selection activeCell="O63" sqref="O63:O64"/>
    </sheetView>
  </sheetViews>
  <sheetFormatPr baseColWidth="10" defaultColWidth="9.140625" defaultRowHeight="12.75" x14ac:dyDescent="0.2"/>
  <cols>
    <col min="1" max="1" width="4.28515625" customWidth="1"/>
    <col min="2" max="2" width="11.140625" customWidth="1"/>
    <col min="3" max="3" width="4.7109375" customWidth="1"/>
    <col min="4" max="4" width="6.85546875" customWidth="1"/>
    <col min="5" max="5" width="15" customWidth="1"/>
    <col min="6" max="6" width="8.42578125" customWidth="1"/>
    <col min="7" max="7" width="6" customWidth="1"/>
    <col min="8" max="8" width="41" style="58" customWidth="1"/>
    <col min="9" max="9" width="12.7109375" customWidth="1"/>
    <col min="10" max="10" width="16.5703125" customWidth="1"/>
    <col min="11" max="11" width="19" customWidth="1"/>
    <col min="12" max="12" width="18.5703125" customWidth="1"/>
    <col min="13" max="13" width="6.140625" customWidth="1"/>
    <col min="14" max="14" width="16.28515625" customWidth="1"/>
    <col min="15" max="15" width="16.42578125" customWidth="1"/>
    <col min="16" max="16" width="9.85546875" customWidth="1"/>
    <col min="17" max="17" width="8.7109375" customWidth="1"/>
    <col min="18" max="18" width="17.140625" customWidth="1"/>
    <col min="19" max="19" width="12.85546875" customWidth="1"/>
    <col min="20" max="20" width="14.28515625" customWidth="1"/>
    <col min="21" max="21" width="12.7109375" customWidth="1"/>
  </cols>
  <sheetData>
    <row r="9" spans="1:19" x14ac:dyDescent="0.2">
      <c r="F9" s="1"/>
      <c r="G9" s="1"/>
      <c r="I9" s="1"/>
      <c r="O9" s="1645"/>
    </row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A12" s="1910" t="s">
        <v>0</v>
      </c>
      <c r="B12" s="1910"/>
      <c r="C12" s="1910"/>
      <c r="D12" s="1910"/>
      <c r="E12" s="1910"/>
      <c r="F12" s="1910"/>
      <c r="G12" s="1910"/>
      <c r="H12" s="1910"/>
      <c r="I12" s="1910"/>
      <c r="J12" s="1910"/>
      <c r="K12" s="1910"/>
      <c r="L12" s="1910"/>
      <c r="M12" s="1910"/>
      <c r="N12" s="1910"/>
      <c r="O12" s="1910"/>
      <c r="P12" s="1910"/>
      <c r="Q12" s="1910"/>
      <c r="R12" s="1910"/>
      <c r="S12" s="1910"/>
    </row>
    <row r="13" spans="1:19" x14ac:dyDescent="0.2">
      <c r="A13" s="1910" t="s">
        <v>1</v>
      </c>
      <c r="B13" s="1910"/>
      <c r="C13" s="1910"/>
      <c r="D13" s="1910"/>
      <c r="E13" s="1910"/>
      <c r="F13" s="1910"/>
      <c r="G13" s="1910"/>
      <c r="H13" s="1910"/>
      <c r="I13" s="1910"/>
      <c r="J13" s="1910"/>
      <c r="K13" s="1910"/>
      <c r="L13" s="1910"/>
      <c r="M13" s="1910"/>
      <c r="N13" s="1910"/>
      <c r="O13" s="1910"/>
      <c r="P13" s="1910"/>
      <c r="Q13" s="1910"/>
      <c r="R13" s="1910"/>
      <c r="S13" s="1910"/>
    </row>
    <row r="14" spans="1:19" x14ac:dyDescent="0.2">
      <c r="A14" s="1910" t="s">
        <v>2</v>
      </c>
      <c r="B14" s="1910"/>
      <c r="C14" s="1910"/>
      <c r="D14" s="1910"/>
      <c r="E14" s="1910"/>
      <c r="F14" s="1910"/>
      <c r="G14" s="1910"/>
      <c r="H14" s="1910"/>
      <c r="I14" s="1910"/>
      <c r="J14" s="1910"/>
      <c r="K14" s="1910"/>
      <c r="L14" s="1910"/>
      <c r="M14" s="1910"/>
      <c r="N14" s="1910"/>
      <c r="O14" s="1910"/>
      <c r="P14" s="1910"/>
      <c r="Q14" s="1910"/>
      <c r="R14" s="1910"/>
      <c r="S14" s="1910"/>
    </row>
    <row r="15" spans="1:19" x14ac:dyDescent="0.2">
      <c r="A15" s="1910" t="s">
        <v>3</v>
      </c>
      <c r="B15" s="1910"/>
      <c r="C15" s="1910"/>
      <c r="D15" s="1910"/>
      <c r="E15" s="1910"/>
      <c r="F15" s="1910"/>
      <c r="G15" s="1910"/>
      <c r="H15" s="1910"/>
      <c r="I15" s="1910"/>
      <c r="J15" s="1910"/>
      <c r="K15" s="1910"/>
      <c r="L15" s="1910"/>
      <c r="M15" s="1910"/>
      <c r="N15" s="1910"/>
      <c r="O15" s="1910"/>
      <c r="P15" s="1910"/>
      <c r="Q15" s="1910"/>
      <c r="R15" s="1910"/>
      <c r="S15" s="1910"/>
    </row>
    <row r="16" spans="1:19" x14ac:dyDescent="0.2">
      <c r="A16" s="1907" t="s">
        <v>1795</v>
      </c>
      <c r="B16" s="1907"/>
      <c r="C16" s="1907"/>
      <c r="D16" s="1907"/>
      <c r="E16" s="1907"/>
      <c r="F16" s="1907"/>
      <c r="G16" s="1907"/>
      <c r="H16" s="1907"/>
      <c r="I16" s="1907"/>
      <c r="J16" s="1907"/>
      <c r="K16" s="1907"/>
      <c r="L16" s="1907"/>
      <c r="M16" s="1907"/>
      <c r="N16" s="1907"/>
      <c r="O16" s="1907"/>
      <c r="P16" s="1907"/>
      <c r="Q16" s="1907"/>
      <c r="R16" s="1907"/>
      <c r="S16" s="1907"/>
    </row>
    <row r="17" spans="1:19" ht="15" x14ac:dyDescent="0.3">
      <c r="A17" s="80"/>
      <c r="B17" s="80"/>
      <c r="C17" s="80"/>
      <c r="D17" s="80"/>
      <c r="E17" s="80"/>
      <c r="F17" s="80"/>
      <c r="G17" s="80"/>
      <c r="H17" s="1155"/>
      <c r="I17" s="80"/>
      <c r="J17" s="80"/>
      <c r="K17" s="80"/>
      <c r="L17" s="80"/>
      <c r="M17" s="115"/>
      <c r="N17" s="115"/>
      <c r="O17" s="115"/>
      <c r="P17" s="115"/>
      <c r="Q17" s="115"/>
      <c r="R17" s="115"/>
      <c r="S17" s="115"/>
    </row>
    <row r="18" spans="1:19" s="1047" customFormat="1" ht="60" x14ac:dyDescent="0.2">
      <c r="A18" s="962" t="s">
        <v>4</v>
      </c>
      <c r="B18" s="962" t="s">
        <v>5</v>
      </c>
      <c r="C18" s="1045" t="s">
        <v>1627</v>
      </c>
      <c r="D18" s="1045" t="s">
        <v>7</v>
      </c>
      <c r="E18" s="1045" t="s">
        <v>1612</v>
      </c>
      <c r="F18" s="962" t="s">
        <v>9</v>
      </c>
      <c r="G18" s="962" t="s">
        <v>10</v>
      </c>
      <c r="H18" s="1046" t="s">
        <v>11</v>
      </c>
      <c r="I18" s="962" t="s">
        <v>12</v>
      </c>
      <c r="J18" s="962" t="s">
        <v>13</v>
      </c>
      <c r="K18" s="962" t="s">
        <v>820</v>
      </c>
      <c r="L18" s="1046" t="s">
        <v>1613</v>
      </c>
      <c r="M18" s="1049" t="s">
        <v>1616</v>
      </c>
      <c r="N18" s="1050" t="s">
        <v>1615</v>
      </c>
      <c r="O18" s="1050" t="s">
        <v>1614</v>
      </c>
      <c r="P18" s="1051" t="s">
        <v>1618</v>
      </c>
      <c r="Q18" s="1050" t="s">
        <v>1617</v>
      </c>
      <c r="R18" s="1051" t="s">
        <v>1787</v>
      </c>
      <c r="S18" s="1051" t="s">
        <v>1619</v>
      </c>
    </row>
    <row r="19" spans="1:19" x14ac:dyDescent="0.2">
      <c r="A19" s="84">
        <v>1</v>
      </c>
      <c r="B19" s="227">
        <v>2</v>
      </c>
      <c r="C19" s="84">
        <v>3</v>
      </c>
      <c r="D19" s="227">
        <v>4</v>
      </c>
      <c r="E19" s="84">
        <v>5</v>
      </c>
      <c r="F19" s="227">
        <v>6</v>
      </c>
      <c r="G19" s="84">
        <v>7</v>
      </c>
      <c r="H19" s="1202">
        <v>8</v>
      </c>
      <c r="I19" s="84">
        <v>9</v>
      </c>
      <c r="J19" s="227">
        <v>10</v>
      </c>
      <c r="K19" s="84">
        <v>11</v>
      </c>
      <c r="L19" s="227">
        <v>12</v>
      </c>
      <c r="M19" s="84">
        <v>13</v>
      </c>
      <c r="N19" s="227">
        <v>14</v>
      </c>
      <c r="O19" s="84">
        <v>15</v>
      </c>
      <c r="P19" s="227">
        <v>16</v>
      </c>
      <c r="Q19" s="84">
        <v>17</v>
      </c>
      <c r="R19" s="227">
        <v>18</v>
      </c>
      <c r="S19" s="84">
        <v>19</v>
      </c>
    </row>
    <row r="20" spans="1:19" ht="15" x14ac:dyDescent="0.2">
      <c r="A20" s="956">
        <v>1</v>
      </c>
      <c r="B20" s="1195">
        <v>40297</v>
      </c>
      <c r="C20" s="1196">
        <v>6</v>
      </c>
      <c r="D20" s="1188">
        <v>61</v>
      </c>
      <c r="E20" s="1188">
        <v>614</v>
      </c>
      <c r="F20" s="1188"/>
      <c r="G20" s="1188">
        <v>1</v>
      </c>
      <c r="H20" s="1187" t="s">
        <v>524</v>
      </c>
      <c r="I20" s="1188"/>
      <c r="J20" s="1188" t="s">
        <v>525</v>
      </c>
      <c r="K20" s="1188" t="s">
        <v>1563</v>
      </c>
      <c r="L20" s="1197">
        <v>26900</v>
      </c>
      <c r="M20" s="1188">
        <v>3</v>
      </c>
      <c r="N20" s="1198"/>
      <c r="O20" s="1198"/>
      <c r="P20" s="1199">
        <v>3</v>
      </c>
      <c r="Q20" s="1200"/>
      <c r="R20" s="1198">
        <v>26900</v>
      </c>
      <c r="S20" s="1198">
        <f t="shared" ref="S20:S58" si="0">IF(M20=0,"N/A",+L20-R20)</f>
        <v>0</v>
      </c>
    </row>
    <row r="21" spans="1:19" ht="15" x14ac:dyDescent="0.2">
      <c r="A21" s="956">
        <v>2</v>
      </c>
      <c r="B21" s="1034">
        <v>41715</v>
      </c>
      <c r="C21" s="1035">
        <v>6</v>
      </c>
      <c r="D21" s="334">
        <v>61</v>
      </c>
      <c r="E21" s="334" t="s">
        <v>1106</v>
      </c>
      <c r="F21" s="1162"/>
      <c r="G21" s="334">
        <v>1</v>
      </c>
      <c r="H21" s="1036" t="s">
        <v>920</v>
      </c>
      <c r="I21" s="1162"/>
      <c r="J21" s="334" t="s">
        <v>28</v>
      </c>
      <c r="K21" s="334" t="s">
        <v>1564</v>
      </c>
      <c r="L21" s="1037">
        <v>4721</v>
      </c>
      <c r="M21" s="338">
        <v>3</v>
      </c>
      <c r="N21" s="1750"/>
      <c r="O21" s="1750"/>
      <c r="P21" s="1799">
        <v>3</v>
      </c>
      <c r="Q21" s="1799"/>
      <c r="R21" s="1750">
        <v>4721</v>
      </c>
      <c r="S21" s="1750">
        <f t="shared" si="0"/>
        <v>0</v>
      </c>
    </row>
    <row r="22" spans="1:19" ht="15" x14ac:dyDescent="0.2">
      <c r="A22" s="956">
        <v>3</v>
      </c>
      <c r="B22" s="1034">
        <v>41715</v>
      </c>
      <c r="C22" s="1035">
        <v>6</v>
      </c>
      <c r="D22" s="334">
        <v>61</v>
      </c>
      <c r="E22" s="334" t="s">
        <v>1106</v>
      </c>
      <c r="F22" s="334" t="s">
        <v>89</v>
      </c>
      <c r="G22" s="334">
        <v>1</v>
      </c>
      <c r="H22" s="1036" t="s">
        <v>31</v>
      </c>
      <c r="I22" s="1159"/>
      <c r="J22" s="334" t="s">
        <v>73</v>
      </c>
      <c r="K22" s="334" t="s">
        <v>1564</v>
      </c>
      <c r="L22" s="1037">
        <v>11620</v>
      </c>
      <c r="M22" s="338">
        <v>3</v>
      </c>
      <c r="N22" s="1750"/>
      <c r="O22" s="1750"/>
      <c r="P22" s="1799">
        <v>3</v>
      </c>
      <c r="Q22" s="1799"/>
      <c r="R22" s="1750">
        <v>11620</v>
      </c>
      <c r="S22" s="1750">
        <f t="shared" si="0"/>
        <v>0</v>
      </c>
    </row>
    <row r="23" spans="1:19" ht="15" x14ac:dyDescent="0.2">
      <c r="A23" s="956">
        <v>4</v>
      </c>
      <c r="B23" s="1034">
        <v>39245</v>
      </c>
      <c r="C23" s="1035">
        <v>6</v>
      </c>
      <c r="D23" s="334">
        <v>61</v>
      </c>
      <c r="E23" s="334">
        <v>614</v>
      </c>
      <c r="F23" s="1162"/>
      <c r="G23" s="334">
        <v>1</v>
      </c>
      <c r="H23" s="1036" t="s">
        <v>88</v>
      </c>
      <c r="I23" s="1162"/>
      <c r="J23" s="334" t="s">
        <v>73</v>
      </c>
      <c r="K23" s="334" t="s">
        <v>1564</v>
      </c>
      <c r="L23" s="1037">
        <v>123.2</v>
      </c>
      <c r="M23" s="338">
        <v>3</v>
      </c>
      <c r="N23" s="952"/>
      <c r="O23" s="952"/>
      <c r="P23" s="1192">
        <v>3</v>
      </c>
      <c r="Q23" s="1192"/>
      <c r="R23" s="952">
        <v>123.2</v>
      </c>
      <c r="S23" s="952">
        <f t="shared" si="0"/>
        <v>0</v>
      </c>
    </row>
    <row r="24" spans="1:19" ht="15" x14ac:dyDescent="0.2">
      <c r="A24" s="956">
        <v>5</v>
      </c>
      <c r="B24" s="1034">
        <v>39890</v>
      </c>
      <c r="C24" s="1035">
        <v>6</v>
      </c>
      <c r="D24" s="1183">
        <v>61</v>
      </c>
      <c r="E24" s="334">
        <v>616</v>
      </c>
      <c r="F24" s="1201"/>
      <c r="G24" s="334">
        <v>1</v>
      </c>
      <c r="H24" s="1036" t="s">
        <v>37</v>
      </c>
      <c r="I24" s="1172"/>
      <c r="J24" s="334" t="s">
        <v>98</v>
      </c>
      <c r="K24" s="334" t="s">
        <v>1564</v>
      </c>
      <c r="L24" s="1037">
        <v>5772.39</v>
      </c>
      <c r="M24" s="338">
        <v>3</v>
      </c>
      <c r="N24" s="952"/>
      <c r="O24" s="952"/>
      <c r="P24" s="1192">
        <v>3</v>
      </c>
      <c r="Q24" s="1192"/>
      <c r="R24" s="952">
        <v>5772.39</v>
      </c>
      <c r="S24" s="952">
        <f t="shared" si="0"/>
        <v>0</v>
      </c>
    </row>
    <row r="25" spans="1:19" ht="15" x14ac:dyDescent="0.2">
      <c r="A25" s="956">
        <v>6</v>
      </c>
      <c r="B25" s="1034">
        <v>41152</v>
      </c>
      <c r="C25" s="1035">
        <v>6</v>
      </c>
      <c r="D25" s="1183">
        <v>61</v>
      </c>
      <c r="E25" s="334">
        <v>617</v>
      </c>
      <c r="F25" s="334"/>
      <c r="G25" s="334">
        <v>1</v>
      </c>
      <c r="H25" s="1036" t="s">
        <v>798</v>
      </c>
      <c r="I25" s="1159"/>
      <c r="J25" s="334" t="s">
        <v>773</v>
      </c>
      <c r="K25" s="334" t="s">
        <v>1564</v>
      </c>
      <c r="L25" s="1037">
        <v>4057.68</v>
      </c>
      <c r="M25" s="338">
        <v>3</v>
      </c>
      <c r="N25" s="952">
        <v>0</v>
      </c>
      <c r="O25" s="952">
        <f>IF(M25=0,"N/A",+N25/12)</f>
        <v>0</v>
      </c>
      <c r="P25" s="1192">
        <v>3</v>
      </c>
      <c r="Q25" s="1192"/>
      <c r="R25" s="952">
        <v>4057.68</v>
      </c>
      <c r="S25" s="952">
        <f t="shared" si="0"/>
        <v>0</v>
      </c>
    </row>
    <row r="26" spans="1:19" ht="15" x14ac:dyDescent="0.2">
      <c r="A26" s="956">
        <v>7</v>
      </c>
      <c r="B26" s="1034">
        <v>39909</v>
      </c>
      <c r="C26" s="1035">
        <v>6</v>
      </c>
      <c r="D26" s="334">
        <v>61</v>
      </c>
      <c r="E26" s="334">
        <v>617</v>
      </c>
      <c r="F26" s="334"/>
      <c r="G26" s="334">
        <v>1</v>
      </c>
      <c r="H26" s="1036" t="s">
        <v>93</v>
      </c>
      <c r="I26" s="1159" t="s">
        <v>147</v>
      </c>
      <c r="J26" s="334" t="s">
        <v>42</v>
      </c>
      <c r="K26" s="334" t="s">
        <v>1564</v>
      </c>
      <c r="L26" s="1037">
        <v>2540.4</v>
      </c>
      <c r="M26" s="338">
        <v>5</v>
      </c>
      <c r="N26" s="952"/>
      <c r="O26" s="952"/>
      <c r="P26" s="1192">
        <v>5</v>
      </c>
      <c r="Q26" s="1192"/>
      <c r="R26" s="952">
        <v>2540.4</v>
      </c>
      <c r="S26" s="952">
        <f t="shared" si="0"/>
        <v>0</v>
      </c>
    </row>
    <row r="27" spans="1:19" ht="15" x14ac:dyDescent="0.2">
      <c r="A27" s="956">
        <v>8</v>
      </c>
      <c r="B27" s="1034">
        <v>36889</v>
      </c>
      <c r="C27" s="1035">
        <v>6</v>
      </c>
      <c r="D27" s="334">
        <v>61</v>
      </c>
      <c r="E27" s="334">
        <v>617</v>
      </c>
      <c r="F27" s="334"/>
      <c r="G27" s="334">
        <v>1</v>
      </c>
      <c r="H27" s="1036" t="s">
        <v>94</v>
      </c>
      <c r="I27" s="1159"/>
      <c r="J27" s="334"/>
      <c r="K27" s="334" t="s">
        <v>1564</v>
      </c>
      <c r="L27" s="1037">
        <v>3431.93</v>
      </c>
      <c r="M27" s="338">
        <v>10</v>
      </c>
      <c r="N27" s="952"/>
      <c r="O27" s="952"/>
      <c r="P27" s="1192">
        <v>10</v>
      </c>
      <c r="Q27" s="1192"/>
      <c r="R27" s="952">
        <v>3431.93</v>
      </c>
      <c r="S27" s="952">
        <f t="shared" si="0"/>
        <v>0</v>
      </c>
    </row>
    <row r="28" spans="1:19" ht="15" x14ac:dyDescent="0.2">
      <c r="A28" s="956">
        <v>9</v>
      </c>
      <c r="B28" s="1034">
        <v>36889</v>
      </c>
      <c r="C28" s="1035">
        <v>6</v>
      </c>
      <c r="D28" s="334">
        <v>61</v>
      </c>
      <c r="E28" s="334">
        <v>617</v>
      </c>
      <c r="F28" s="1159">
        <v>125537</v>
      </c>
      <c r="G28" s="334">
        <v>1</v>
      </c>
      <c r="H28" s="1036" t="s">
        <v>22</v>
      </c>
      <c r="I28" s="1159"/>
      <c r="J28" s="334"/>
      <c r="K28" s="334" t="s">
        <v>1564</v>
      </c>
      <c r="L28" s="1037">
        <v>7000</v>
      </c>
      <c r="M28" s="338">
        <v>10</v>
      </c>
      <c r="N28" s="952"/>
      <c r="O28" s="952"/>
      <c r="P28" s="1192">
        <v>10</v>
      </c>
      <c r="Q28" s="1192"/>
      <c r="R28" s="952">
        <v>7000</v>
      </c>
      <c r="S28" s="952">
        <f t="shared" si="0"/>
        <v>0</v>
      </c>
    </row>
    <row r="29" spans="1:19" ht="15" x14ac:dyDescent="0.2">
      <c r="A29" s="956">
        <v>10</v>
      </c>
      <c r="B29" s="1034">
        <v>39542</v>
      </c>
      <c r="C29" s="1035">
        <v>6</v>
      </c>
      <c r="D29" s="334">
        <v>61</v>
      </c>
      <c r="E29" s="334">
        <v>617</v>
      </c>
      <c r="F29" s="334"/>
      <c r="G29" s="334">
        <v>1</v>
      </c>
      <c r="H29" s="1036" t="s">
        <v>61</v>
      </c>
      <c r="I29" s="334"/>
      <c r="J29" s="334"/>
      <c r="K29" s="334" t="s">
        <v>1564</v>
      </c>
      <c r="L29" s="1037">
        <v>17632</v>
      </c>
      <c r="M29" s="338">
        <v>10</v>
      </c>
      <c r="N29" s="339">
        <f>IF(M29=0,"N/A",+L29/M29)</f>
        <v>1763.2</v>
      </c>
      <c r="O29" s="339">
        <f>IF(M29=0,"N/A",+N29/12)</f>
        <v>146.93333333333334</v>
      </c>
      <c r="P29" s="340">
        <v>9</v>
      </c>
      <c r="Q29" s="340">
        <v>2</v>
      </c>
      <c r="R29" s="339">
        <f>IF(M29=0,"N/A",+N29*P29+O29*Q29)</f>
        <v>16162.666666666668</v>
      </c>
      <c r="S29" s="339">
        <f t="shared" si="0"/>
        <v>1469.3333333333321</v>
      </c>
    </row>
    <row r="30" spans="1:19" ht="15" x14ac:dyDescent="0.2">
      <c r="A30" s="956">
        <v>11</v>
      </c>
      <c r="B30" s="1034">
        <v>42075</v>
      </c>
      <c r="C30" s="1035">
        <v>6</v>
      </c>
      <c r="D30" s="334">
        <v>61</v>
      </c>
      <c r="E30" s="334" t="s">
        <v>1106</v>
      </c>
      <c r="F30" s="334"/>
      <c r="G30" s="334">
        <v>1</v>
      </c>
      <c r="H30" s="1036" t="s">
        <v>1175</v>
      </c>
      <c r="I30" s="334"/>
      <c r="J30" s="334" t="s">
        <v>129</v>
      </c>
      <c r="K30" s="334" t="s">
        <v>1564</v>
      </c>
      <c r="L30" s="1037">
        <v>2906</v>
      </c>
      <c r="M30" s="338">
        <v>3</v>
      </c>
      <c r="N30" s="339">
        <f>IF(M30=0,"N/A",+L30/M30)</f>
        <v>968.66666666666663</v>
      </c>
      <c r="O30" s="339">
        <f>IF(M30=0,"N/A",+N30/12)</f>
        <v>80.722222222222214</v>
      </c>
      <c r="P30" s="340">
        <v>2</v>
      </c>
      <c r="Q30" s="340">
        <v>3</v>
      </c>
      <c r="R30" s="339">
        <f>IF(M30=0,"N/A",+N30*P30+O30*Q30)</f>
        <v>2179.5</v>
      </c>
      <c r="S30" s="339">
        <f>IF(M30=0,"N/A",+L30-R30)</f>
        <v>726.5</v>
      </c>
    </row>
    <row r="31" spans="1:19" ht="15" x14ac:dyDescent="0.2">
      <c r="A31" s="956">
        <v>12</v>
      </c>
      <c r="B31" s="1034">
        <v>42144</v>
      </c>
      <c r="C31" s="1035">
        <v>6</v>
      </c>
      <c r="D31" s="334">
        <v>61</v>
      </c>
      <c r="E31" s="334" t="s">
        <v>1106</v>
      </c>
      <c r="F31" s="334"/>
      <c r="G31" s="334">
        <v>1</v>
      </c>
      <c r="H31" s="1036" t="s">
        <v>1605</v>
      </c>
      <c r="I31" s="334"/>
      <c r="J31" s="334" t="s">
        <v>167</v>
      </c>
      <c r="K31" s="334" t="s">
        <v>1564</v>
      </c>
      <c r="L31" s="1037">
        <v>14819</v>
      </c>
      <c r="M31" s="338">
        <v>3</v>
      </c>
      <c r="N31" s="339">
        <f>IF(M31=0,"N/A",+L31/M31)</f>
        <v>4939.666666666667</v>
      </c>
      <c r="O31" s="339">
        <f>IF(M31=0,"N/A",+N31/12)</f>
        <v>411.63888888888891</v>
      </c>
      <c r="P31" s="340">
        <v>2</v>
      </c>
      <c r="Q31" s="340">
        <v>1</v>
      </c>
      <c r="R31" s="339">
        <f>IF(M31=0,"N/A",+N31*P31+O31*Q31)</f>
        <v>10290.972222222223</v>
      </c>
      <c r="S31" s="339">
        <f>IF(M31=0,"N/A",+L31-R31)</f>
        <v>4528.0277777777774</v>
      </c>
    </row>
    <row r="32" spans="1:19" ht="30" x14ac:dyDescent="0.2">
      <c r="A32" s="956">
        <v>13</v>
      </c>
      <c r="B32" s="1034">
        <v>42122</v>
      </c>
      <c r="C32" s="1035">
        <v>6</v>
      </c>
      <c r="D32" s="334">
        <v>61</v>
      </c>
      <c r="E32" s="334" t="s">
        <v>1113</v>
      </c>
      <c r="F32" s="334"/>
      <c r="G32" s="334">
        <v>1</v>
      </c>
      <c r="H32" s="1036" t="s">
        <v>1178</v>
      </c>
      <c r="I32" s="334"/>
      <c r="J32" s="334"/>
      <c r="K32" s="334" t="s">
        <v>1565</v>
      </c>
      <c r="L32" s="1037">
        <v>17110</v>
      </c>
      <c r="M32" s="338">
        <v>5</v>
      </c>
      <c r="N32" s="339">
        <f t="shared" ref="N32:N37" si="1">IF(M32=0,"N/A",+L32/M32)</f>
        <v>3422</v>
      </c>
      <c r="O32" s="1658">
        <f t="shared" ref="O32:O37" si="2">IF(M32=0,"N/A",+N32/12)</f>
        <v>285.16666666666669</v>
      </c>
      <c r="P32" s="340">
        <v>2</v>
      </c>
      <c r="Q32" s="340">
        <v>2</v>
      </c>
      <c r="R32" s="339">
        <f t="shared" ref="R32:R37" si="3">IF(M32=0,"N/A",+N32*P32+O32*Q32)</f>
        <v>7414.333333333333</v>
      </c>
      <c r="S32" s="339">
        <f t="shared" ref="S32:S37" si="4">IF(M32=0,"N/A",+L32-R32)</f>
        <v>9695.6666666666679</v>
      </c>
    </row>
    <row r="33" spans="1:19" ht="15" x14ac:dyDescent="0.2">
      <c r="A33" s="956">
        <v>14</v>
      </c>
      <c r="B33" s="1034">
        <v>42275</v>
      </c>
      <c r="C33" s="1035">
        <v>6</v>
      </c>
      <c r="D33" s="334">
        <v>61</v>
      </c>
      <c r="E33" s="334" t="s">
        <v>1106</v>
      </c>
      <c r="F33" s="334"/>
      <c r="G33" s="334">
        <v>3</v>
      </c>
      <c r="H33" s="1036" t="s">
        <v>1175</v>
      </c>
      <c r="I33" s="334"/>
      <c r="J33" s="334" t="s">
        <v>129</v>
      </c>
      <c r="K33" s="334" t="s">
        <v>1564</v>
      </c>
      <c r="L33" s="1037">
        <v>8085.03</v>
      </c>
      <c r="M33" s="1629">
        <v>3</v>
      </c>
      <c r="N33" s="339">
        <f t="shared" si="1"/>
        <v>2695.0099999999998</v>
      </c>
      <c r="O33" s="339">
        <f t="shared" si="2"/>
        <v>224.58416666666665</v>
      </c>
      <c r="P33" s="340">
        <v>1</v>
      </c>
      <c r="Q33" s="340">
        <v>9</v>
      </c>
      <c r="R33" s="339">
        <f t="shared" si="3"/>
        <v>4716.2674999999999</v>
      </c>
      <c r="S33" s="339">
        <f t="shared" si="4"/>
        <v>3368.7624999999998</v>
      </c>
    </row>
    <row r="34" spans="1:19" ht="15" x14ac:dyDescent="0.2">
      <c r="A34" s="956">
        <v>15</v>
      </c>
      <c r="B34" s="1034">
        <v>42185</v>
      </c>
      <c r="C34" s="1035">
        <v>6</v>
      </c>
      <c r="D34" s="334">
        <v>61</v>
      </c>
      <c r="E34" s="334" t="s">
        <v>1107</v>
      </c>
      <c r="F34" s="334"/>
      <c r="G34" s="334">
        <v>2</v>
      </c>
      <c r="H34" s="1036" t="s">
        <v>1295</v>
      </c>
      <c r="I34" s="334"/>
      <c r="J34" s="334"/>
      <c r="K34" s="334" t="s">
        <v>1564</v>
      </c>
      <c r="L34" s="1037">
        <v>11788.2</v>
      </c>
      <c r="M34" s="338">
        <v>10</v>
      </c>
      <c r="N34" s="339">
        <f t="shared" si="1"/>
        <v>1178.8200000000002</v>
      </c>
      <c r="O34" s="1658">
        <f t="shared" si="2"/>
        <v>98.235000000000014</v>
      </c>
      <c r="P34" s="340">
        <v>2</v>
      </c>
      <c r="Q34" s="340"/>
      <c r="R34" s="339">
        <f t="shared" si="3"/>
        <v>2357.6400000000003</v>
      </c>
      <c r="S34" s="339">
        <f t="shared" si="4"/>
        <v>9430.5600000000013</v>
      </c>
    </row>
    <row r="35" spans="1:19" ht="30" x14ac:dyDescent="0.2">
      <c r="A35" s="956">
        <v>16</v>
      </c>
      <c r="B35" s="1034">
        <v>42325</v>
      </c>
      <c r="C35" s="1035">
        <v>6</v>
      </c>
      <c r="D35" s="334">
        <v>61</v>
      </c>
      <c r="E35" s="334" t="s">
        <v>1106</v>
      </c>
      <c r="F35" s="334"/>
      <c r="G35" s="334">
        <v>1</v>
      </c>
      <c r="H35" s="1036" t="s">
        <v>1378</v>
      </c>
      <c r="I35" s="334"/>
      <c r="J35" s="334" t="s">
        <v>118</v>
      </c>
      <c r="K35" s="334" t="s">
        <v>1594</v>
      </c>
      <c r="L35" s="1037">
        <v>30500</v>
      </c>
      <c r="M35" s="1629">
        <v>3</v>
      </c>
      <c r="N35" s="339">
        <f t="shared" si="1"/>
        <v>10166.666666666666</v>
      </c>
      <c r="O35" s="339">
        <f t="shared" si="2"/>
        <v>847.22222222222217</v>
      </c>
      <c r="P35" s="340">
        <v>1</v>
      </c>
      <c r="Q35" s="340">
        <v>7</v>
      </c>
      <c r="R35" s="339">
        <f t="shared" si="3"/>
        <v>16097.222222222221</v>
      </c>
      <c r="S35" s="339">
        <f t="shared" si="4"/>
        <v>14402.777777777779</v>
      </c>
    </row>
    <row r="36" spans="1:19" ht="15" x14ac:dyDescent="0.2">
      <c r="A36" s="956">
        <v>17</v>
      </c>
      <c r="B36" s="1034">
        <v>42325</v>
      </c>
      <c r="C36" s="1035">
        <v>6</v>
      </c>
      <c r="D36" s="334">
        <v>61</v>
      </c>
      <c r="E36" s="334" t="s">
        <v>1106</v>
      </c>
      <c r="F36" s="334"/>
      <c r="G36" s="334">
        <v>1</v>
      </c>
      <c r="H36" s="1036" t="s">
        <v>932</v>
      </c>
      <c r="I36" s="334"/>
      <c r="J36" s="334" t="s">
        <v>118</v>
      </c>
      <c r="K36" s="334" t="s">
        <v>1594</v>
      </c>
      <c r="L36" s="1037">
        <v>5583</v>
      </c>
      <c r="M36" s="338">
        <v>3</v>
      </c>
      <c r="N36" s="339">
        <f t="shared" si="1"/>
        <v>1861</v>
      </c>
      <c r="O36" s="339">
        <f t="shared" si="2"/>
        <v>155.08333333333334</v>
      </c>
      <c r="P36" s="340">
        <v>1</v>
      </c>
      <c r="Q36" s="340">
        <v>7</v>
      </c>
      <c r="R36" s="339">
        <f t="shared" si="3"/>
        <v>2946.5833333333335</v>
      </c>
      <c r="S36" s="339">
        <f t="shared" si="4"/>
        <v>2636.4166666666665</v>
      </c>
    </row>
    <row r="37" spans="1:19" s="1038" customFormat="1" ht="29.25" customHeight="1" x14ac:dyDescent="0.2">
      <c r="A37" s="956">
        <v>18</v>
      </c>
      <c r="B37" s="1034">
        <v>42325</v>
      </c>
      <c r="C37" s="1035">
        <v>6</v>
      </c>
      <c r="D37" s="334">
        <v>61</v>
      </c>
      <c r="E37" s="334" t="s">
        <v>1106</v>
      </c>
      <c r="F37" s="334"/>
      <c r="G37" s="334">
        <v>1</v>
      </c>
      <c r="H37" s="1036" t="s">
        <v>1297</v>
      </c>
      <c r="I37" s="334"/>
      <c r="J37" s="334" t="s">
        <v>1298</v>
      </c>
      <c r="K37" s="334" t="s">
        <v>1564</v>
      </c>
      <c r="L37" s="1037">
        <v>6325</v>
      </c>
      <c r="M37" s="338">
        <v>3</v>
      </c>
      <c r="N37" s="339">
        <f t="shared" si="1"/>
        <v>2108.3333333333335</v>
      </c>
      <c r="O37" s="339">
        <f t="shared" si="2"/>
        <v>175.69444444444446</v>
      </c>
      <c r="P37" s="340">
        <v>1</v>
      </c>
      <c r="Q37" s="340">
        <v>7</v>
      </c>
      <c r="R37" s="339">
        <f t="shared" si="3"/>
        <v>3338.1944444444448</v>
      </c>
      <c r="S37" s="339">
        <f t="shared" si="4"/>
        <v>2986.8055555555552</v>
      </c>
    </row>
    <row r="38" spans="1:19" ht="15" x14ac:dyDescent="0.2">
      <c r="A38" s="956">
        <v>19</v>
      </c>
      <c r="B38" s="1034">
        <v>41990</v>
      </c>
      <c r="C38" s="1035">
        <v>6</v>
      </c>
      <c r="D38" s="334">
        <v>61</v>
      </c>
      <c r="E38" s="334" t="s">
        <v>1107</v>
      </c>
      <c r="F38" s="334"/>
      <c r="G38" s="334">
        <v>2</v>
      </c>
      <c r="H38" s="1036" t="s">
        <v>994</v>
      </c>
      <c r="I38" s="1159"/>
      <c r="J38" s="334"/>
      <c r="K38" s="334" t="s">
        <v>1564</v>
      </c>
      <c r="L38" s="1037">
        <v>2360</v>
      </c>
      <c r="M38" s="338">
        <v>10</v>
      </c>
      <c r="N38" s="339">
        <f>IF(M38=0,"N/A",+L38/M38)</f>
        <v>236</v>
      </c>
      <c r="O38" s="1658">
        <f>IF(M38=0,"N/A",+N38/12)</f>
        <v>19.666666666666668</v>
      </c>
      <c r="P38" s="340">
        <v>2</v>
      </c>
      <c r="Q38" s="340">
        <v>7</v>
      </c>
      <c r="R38" s="339">
        <f>IF(M38=0,"N/A",+N38*P38+O38*Q38)</f>
        <v>609.66666666666674</v>
      </c>
      <c r="S38" s="339">
        <f t="shared" si="0"/>
        <v>1750.3333333333333</v>
      </c>
    </row>
    <row r="39" spans="1:19" ht="15" x14ac:dyDescent="0.2">
      <c r="A39" s="956">
        <v>20</v>
      </c>
      <c r="B39" s="1034">
        <v>39604</v>
      </c>
      <c r="C39" s="1035">
        <v>6</v>
      </c>
      <c r="D39" s="334">
        <v>61</v>
      </c>
      <c r="E39" s="1800">
        <v>617</v>
      </c>
      <c r="F39" s="334"/>
      <c r="G39" s="334">
        <v>1</v>
      </c>
      <c r="H39" s="1036" t="s">
        <v>96</v>
      </c>
      <c r="I39" s="1159"/>
      <c r="J39" s="334" t="s">
        <v>19</v>
      </c>
      <c r="K39" s="334" t="s">
        <v>1564</v>
      </c>
      <c r="L39" s="1037">
        <v>5628.32</v>
      </c>
      <c r="M39" s="338">
        <v>10</v>
      </c>
      <c r="N39" s="339">
        <f>IF(M39=0,"N/A",+L39/M39)</f>
        <v>562.83199999999999</v>
      </c>
      <c r="O39" s="339">
        <f>IF(M39=0,"N/A",+N39/12)</f>
        <v>46.902666666666669</v>
      </c>
      <c r="P39" s="340">
        <v>9</v>
      </c>
      <c r="Q39" s="340"/>
      <c r="R39" s="339">
        <f>IF(M39=0,"N/A",+N39*P39+O39*Q39)</f>
        <v>5065.4880000000003</v>
      </c>
      <c r="S39" s="339">
        <f t="shared" si="0"/>
        <v>562.83199999999943</v>
      </c>
    </row>
    <row r="40" spans="1:19" ht="15" x14ac:dyDescent="0.2">
      <c r="A40" s="956">
        <v>21</v>
      </c>
      <c r="B40" s="1034">
        <v>37617</v>
      </c>
      <c r="C40" s="1035">
        <v>6</v>
      </c>
      <c r="D40" s="334">
        <v>61</v>
      </c>
      <c r="E40" s="334">
        <v>617</v>
      </c>
      <c r="F40" s="1159">
        <v>35478</v>
      </c>
      <c r="G40" s="334">
        <v>1</v>
      </c>
      <c r="H40" s="1036" t="s">
        <v>21</v>
      </c>
      <c r="I40" s="1159"/>
      <c r="J40" s="334"/>
      <c r="K40" s="334" t="s">
        <v>1564</v>
      </c>
      <c r="L40" s="1037">
        <v>10000</v>
      </c>
      <c r="M40" s="338">
        <v>10</v>
      </c>
      <c r="N40" s="952"/>
      <c r="O40" s="952"/>
      <c r="P40" s="1192">
        <v>10</v>
      </c>
      <c r="Q40" s="1192"/>
      <c r="R40" s="952">
        <v>10000</v>
      </c>
      <c r="S40" s="952">
        <f t="shared" si="0"/>
        <v>0</v>
      </c>
    </row>
    <row r="41" spans="1:19" ht="15" x14ac:dyDescent="0.2">
      <c r="A41" s="956">
        <v>22</v>
      </c>
      <c r="B41" s="1034">
        <v>39184</v>
      </c>
      <c r="C41" s="1035">
        <v>6</v>
      </c>
      <c r="D41" s="334">
        <v>61</v>
      </c>
      <c r="E41" s="334">
        <v>617</v>
      </c>
      <c r="F41" s="334"/>
      <c r="G41" s="334">
        <v>1</v>
      </c>
      <c r="H41" s="1036" t="s">
        <v>197</v>
      </c>
      <c r="I41" s="1159"/>
      <c r="J41" s="334" t="s">
        <v>68</v>
      </c>
      <c r="K41" s="334" t="s">
        <v>1564</v>
      </c>
      <c r="L41" s="1037">
        <v>15400</v>
      </c>
      <c r="M41" s="338">
        <v>10</v>
      </c>
      <c r="N41" s="952"/>
      <c r="O41" s="952"/>
      <c r="P41" s="1192">
        <v>10</v>
      </c>
      <c r="Q41" s="1192"/>
      <c r="R41" s="952">
        <v>15400</v>
      </c>
      <c r="S41" s="952">
        <f>IF(M41=0,"N/A",+L41-R41)</f>
        <v>0</v>
      </c>
    </row>
    <row r="42" spans="1:19" ht="15" x14ac:dyDescent="0.2">
      <c r="A42" s="956">
        <v>23</v>
      </c>
      <c r="B42" s="1034">
        <v>36085</v>
      </c>
      <c r="C42" s="1035">
        <v>6</v>
      </c>
      <c r="D42" s="334">
        <v>61</v>
      </c>
      <c r="E42" s="334">
        <v>619</v>
      </c>
      <c r="F42" s="1159"/>
      <c r="G42" s="334">
        <v>1</v>
      </c>
      <c r="H42" s="1036" t="s">
        <v>44</v>
      </c>
      <c r="I42" s="1159"/>
      <c r="J42" s="334"/>
      <c r="K42" s="334" t="s">
        <v>1564</v>
      </c>
      <c r="L42" s="1037">
        <v>1200</v>
      </c>
      <c r="M42" s="338">
        <v>10</v>
      </c>
      <c r="N42" s="952"/>
      <c r="O42" s="952"/>
      <c r="P42" s="1192">
        <v>10</v>
      </c>
      <c r="Q42" s="1192"/>
      <c r="R42" s="952">
        <v>1200</v>
      </c>
      <c r="S42" s="952">
        <f t="shared" si="0"/>
        <v>0</v>
      </c>
    </row>
    <row r="43" spans="1:19" ht="15" x14ac:dyDescent="0.2">
      <c r="A43" s="956">
        <v>24</v>
      </c>
      <c r="B43" s="1034">
        <v>40101</v>
      </c>
      <c r="C43" s="1035">
        <v>6</v>
      </c>
      <c r="D43" s="334">
        <v>61</v>
      </c>
      <c r="E43" s="334">
        <v>614</v>
      </c>
      <c r="F43" s="334"/>
      <c r="G43" s="334">
        <v>1</v>
      </c>
      <c r="H43" s="1036" t="s">
        <v>432</v>
      </c>
      <c r="I43" s="1159"/>
      <c r="J43" s="334" t="s">
        <v>28</v>
      </c>
      <c r="K43" s="334" t="s">
        <v>1566</v>
      </c>
      <c r="L43" s="1037">
        <v>6710</v>
      </c>
      <c r="M43" s="338">
        <v>3</v>
      </c>
      <c r="N43" s="952"/>
      <c r="O43" s="952"/>
      <c r="P43" s="1192">
        <v>3</v>
      </c>
      <c r="Q43" s="1192"/>
      <c r="R43" s="952">
        <v>6710</v>
      </c>
      <c r="S43" s="952">
        <f t="shared" si="0"/>
        <v>0</v>
      </c>
    </row>
    <row r="44" spans="1:19" ht="15" x14ac:dyDescent="0.2">
      <c r="A44" s="956">
        <v>25</v>
      </c>
      <c r="B44" s="1034">
        <v>40816</v>
      </c>
      <c r="C44" s="1035">
        <v>6</v>
      </c>
      <c r="D44" s="334">
        <v>61</v>
      </c>
      <c r="E44" s="334">
        <v>614</v>
      </c>
      <c r="F44" s="334" t="s">
        <v>89</v>
      </c>
      <c r="G44" s="334">
        <v>1</v>
      </c>
      <c r="H44" s="1036" t="s">
        <v>30</v>
      </c>
      <c r="I44" s="1159"/>
      <c r="J44" s="334" t="s">
        <v>549</v>
      </c>
      <c r="K44" s="334" t="s">
        <v>1566</v>
      </c>
      <c r="L44" s="1037">
        <v>1895</v>
      </c>
      <c r="M44" s="338">
        <v>3</v>
      </c>
      <c r="N44" s="952"/>
      <c r="O44" s="952"/>
      <c r="P44" s="1192">
        <v>3</v>
      </c>
      <c r="Q44" s="1192"/>
      <c r="R44" s="952">
        <v>1895</v>
      </c>
      <c r="S44" s="952">
        <f t="shared" si="0"/>
        <v>0</v>
      </c>
    </row>
    <row r="45" spans="1:19" ht="15" x14ac:dyDescent="0.2">
      <c r="A45" s="956">
        <v>26</v>
      </c>
      <c r="B45" s="1034">
        <v>40101</v>
      </c>
      <c r="C45" s="1035">
        <v>6</v>
      </c>
      <c r="D45" s="334">
        <v>61</v>
      </c>
      <c r="E45" s="334">
        <v>614</v>
      </c>
      <c r="F45" s="334"/>
      <c r="G45" s="334">
        <v>1</v>
      </c>
      <c r="H45" s="1036" t="s">
        <v>340</v>
      </c>
      <c r="I45" s="1159"/>
      <c r="J45" s="334" t="s">
        <v>77</v>
      </c>
      <c r="K45" s="334" t="s">
        <v>1566</v>
      </c>
      <c r="L45" s="1037">
        <v>140</v>
      </c>
      <c r="M45" s="338">
        <v>3</v>
      </c>
      <c r="N45" s="952"/>
      <c r="O45" s="952"/>
      <c r="P45" s="1192">
        <v>3</v>
      </c>
      <c r="Q45" s="1192"/>
      <c r="R45" s="952">
        <v>140</v>
      </c>
      <c r="S45" s="952">
        <f t="shared" si="0"/>
        <v>0</v>
      </c>
    </row>
    <row r="46" spans="1:19" ht="15" x14ac:dyDescent="0.2">
      <c r="A46" s="956">
        <v>27</v>
      </c>
      <c r="B46" s="1034">
        <v>41394</v>
      </c>
      <c r="C46" s="1035">
        <v>6</v>
      </c>
      <c r="D46" s="334">
        <v>61</v>
      </c>
      <c r="E46" s="334">
        <v>614</v>
      </c>
      <c r="F46" s="334"/>
      <c r="G46" s="334">
        <v>1</v>
      </c>
      <c r="H46" s="1036" t="s">
        <v>93</v>
      </c>
      <c r="I46" s="1159" t="s">
        <v>436</v>
      </c>
      <c r="J46" s="334" t="s">
        <v>437</v>
      </c>
      <c r="K46" s="334" t="s">
        <v>1566</v>
      </c>
      <c r="L46" s="1037">
        <v>2453</v>
      </c>
      <c r="M46" s="338">
        <v>5</v>
      </c>
      <c r="N46" s="339">
        <f>IF(M46=0,"N/A",+L46/M46)</f>
        <v>490.6</v>
      </c>
      <c r="O46" s="339">
        <f>IF(M46=0,"N/A",+N46/12)</f>
        <v>40.883333333333333</v>
      </c>
      <c r="P46" s="340">
        <v>4</v>
      </c>
      <c r="Q46" s="340">
        <v>2</v>
      </c>
      <c r="R46" s="339">
        <f>IF(M46=0,"N/A",+N46*P46+O46*Q46)</f>
        <v>2044.1666666666667</v>
      </c>
      <c r="S46" s="339">
        <f t="shared" si="0"/>
        <v>408.83333333333326</v>
      </c>
    </row>
    <row r="47" spans="1:19" ht="15" x14ac:dyDescent="0.2">
      <c r="A47" s="956">
        <v>28</v>
      </c>
      <c r="B47" s="1034">
        <v>39245</v>
      </c>
      <c r="C47" s="1035">
        <v>6</v>
      </c>
      <c r="D47" s="334">
        <v>61</v>
      </c>
      <c r="E47" s="334">
        <v>614</v>
      </c>
      <c r="F47" s="334"/>
      <c r="G47" s="334">
        <v>1</v>
      </c>
      <c r="H47" s="1036" t="s">
        <v>78</v>
      </c>
      <c r="I47" s="1159"/>
      <c r="J47" s="334" t="s">
        <v>995</v>
      </c>
      <c r="K47" s="334" t="s">
        <v>1566</v>
      </c>
      <c r="L47" s="1037">
        <v>2043.32</v>
      </c>
      <c r="M47" s="338">
        <v>3</v>
      </c>
      <c r="N47" s="952"/>
      <c r="O47" s="952"/>
      <c r="P47" s="1192">
        <v>3</v>
      </c>
      <c r="Q47" s="1192"/>
      <c r="R47" s="952">
        <v>2043.32</v>
      </c>
      <c r="S47" s="952">
        <f t="shared" si="0"/>
        <v>0</v>
      </c>
    </row>
    <row r="48" spans="1:19" ht="15" x14ac:dyDescent="0.2">
      <c r="A48" s="956">
        <v>29</v>
      </c>
      <c r="B48" s="1034">
        <v>36889</v>
      </c>
      <c r="C48" s="1035">
        <v>6</v>
      </c>
      <c r="D48" s="334">
        <v>61</v>
      </c>
      <c r="E48" s="334">
        <v>616</v>
      </c>
      <c r="F48" s="334"/>
      <c r="G48" s="334">
        <v>1</v>
      </c>
      <c r="H48" s="1036" t="s">
        <v>90</v>
      </c>
      <c r="I48" s="1159"/>
      <c r="J48" s="334" t="s">
        <v>438</v>
      </c>
      <c r="K48" s="334" t="s">
        <v>1566</v>
      </c>
      <c r="L48" s="1037">
        <v>8000</v>
      </c>
      <c r="M48" s="338">
        <v>3</v>
      </c>
      <c r="N48" s="952"/>
      <c r="O48" s="952"/>
      <c r="P48" s="1192">
        <v>3</v>
      </c>
      <c r="Q48" s="1192"/>
      <c r="R48" s="952">
        <v>8000</v>
      </c>
      <c r="S48" s="952">
        <f t="shared" si="0"/>
        <v>0</v>
      </c>
    </row>
    <row r="49" spans="1:20" ht="15" x14ac:dyDescent="0.2">
      <c r="A49" s="956">
        <v>30</v>
      </c>
      <c r="B49" s="1034">
        <v>36889</v>
      </c>
      <c r="C49" s="1035">
        <v>6</v>
      </c>
      <c r="D49" s="334">
        <v>61</v>
      </c>
      <c r="E49" s="334">
        <v>617</v>
      </c>
      <c r="F49" s="334">
        <v>125538</v>
      </c>
      <c r="G49" s="334">
        <v>1</v>
      </c>
      <c r="H49" s="1036" t="s">
        <v>1606</v>
      </c>
      <c r="I49" s="1159"/>
      <c r="J49" s="334"/>
      <c r="K49" s="334" t="s">
        <v>1566</v>
      </c>
      <c r="L49" s="1037">
        <v>3200</v>
      </c>
      <c r="M49" s="338">
        <v>10</v>
      </c>
      <c r="N49" s="952"/>
      <c r="O49" s="952"/>
      <c r="P49" s="1192">
        <v>10</v>
      </c>
      <c r="Q49" s="1192"/>
      <c r="R49" s="952">
        <v>3200</v>
      </c>
      <c r="S49" s="952">
        <f t="shared" si="0"/>
        <v>0</v>
      </c>
    </row>
    <row r="50" spans="1:20" ht="15" x14ac:dyDescent="0.2">
      <c r="A50" s="956">
        <v>31</v>
      </c>
      <c r="B50" s="1034">
        <v>39445</v>
      </c>
      <c r="C50" s="1035">
        <v>6</v>
      </c>
      <c r="D50" s="334">
        <v>61</v>
      </c>
      <c r="E50" s="334">
        <v>617</v>
      </c>
      <c r="F50" s="334">
        <v>127911</v>
      </c>
      <c r="G50" s="334">
        <v>1</v>
      </c>
      <c r="H50" s="1036" t="s">
        <v>45</v>
      </c>
      <c r="I50" s="1159"/>
      <c r="J50" s="334" t="s">
        <v>24</v>
      </c>
      <c r="K50" s="334" t="s">
        <v>1566</v>
      </c>
      <c r="L50" s="1037">
        <v>3381.4</v>
      </c>
      <c r="M50" s="338">
        <v>10</v>
      </c>
      <c r="N50" s="339">
        <f>IF(M50=0,"N/A",+L50/M50)</f>
        <v>338.14</v>
      </c>
      <c r="O50" s="339">
        <f>IF(M50=0,"N/A",+N50/12)</f>
        <v>28.178333333333331</v>
      </c>
      <c r="P50" s="340">
        <v>9</v>
      </c>
      <c r="Q50" s="340">
        <v>6</v>
      </c>
      <c r="R50" s="339">
        <f>IF(M50=0,"N/A",+N50*P50+O50*Q50)</f>
        <v>3212.33</v>
      </c>
      <c r="S50" s="339">
        <f t="shared" si="0"/>
        <v>169.07000000000016</v>
      </c>
    </row>
    <row r="51" spans="1:20" ht="15" x14ac:dyDescent="0.2">
      <c r="A51" s="956">
        <v>32</v>
      </c>
      <c r="B51" s="1034">
        <v>37982</v>
      </c>
      <c r="C51" s="1035">
        <v>6</v>
      </c>
      <c r="D51" s="334">
        <v>61</v>
      </c>
      <c r="E51" s="334">
        <v>617</v>
      </c>
      <c r="F51" s="334"/>
      <c r="G51" s="334">
        <v>1</v>
      </c>
      <c r="H51" s="1036" t="s">
        <v>99</v>
      </c>
      <c r="I51" s="1159"/>
      <c r="J51" s="334" t="s">
        <v>19</v>
      </c>
      <c r="K51" s="334" t="s">
        <v>1566</v>
      </c>
      <c r="L51" s="1037">
        <v>8574.7199999999993</v>
      </c>
      <c r="M51" s="338">
        <v>10</v>
      </c>
      <c r="N51" s="952"/>
      <c r="O51" s="952"/>
      <c r="P51" s="1192">
        <v>10</v>
      </c>
      <c r="Q51" s="1192"/>
      <c r="R51" s="952">
        <v>8574.7199999999993</v>
      </c>
      <c r="S51" s="952">
        <f t="shared" si="0"/>
        <v>0</v>
      </c>
    </row>
    <row r="52" spans="1:20" ht="15" x14ac:dyDescent="0.2">
      <c r="A52" s="956">
        <v>33</v>
      </c>
      <c r="B52" s="1034">
        <v>41990</v>
      </c>
      <c r="C52" s="1035">
        <v>6</v>
      </c>
      <c r="D52" s="334">
        <v>61</v>
      </c>
      <c r="E52" s="334" t="s">
        <v>1107</v>
      </c>
      <c r="F52" s="334"/>
      <c r="G52" s="334">
        <v>1</v>
      </c>
      <c r="H52" s="1036" t="s">
        <v>993</v>
      </c>
      <c r="I52" s="1159"/>
      <c r="J52" s="334" t="s">
        <v>528</v>
      </c>
      <c r="K52" s="334" t="s">
        <v>1566</v>
      </c>
      <c r="L52" s="1037">
        <v>2938.2</v>
      </c>
      <c r="M52" s="338">
        <v>10</v>
      </c>
      <c r="N52" s="339">
        <f>IF(M52=0,"N/A",+L52/M52)</f>
        <v>293.82</v>
      </c>
      <c r="O52" s="1658">
        <f>IF(M52=0,"N/A",+N52/12)</f>
        <v>24.484999999999999</v>
      </c>
      <c r="P52" s="340">
        <v>2</v>
      </c>
      <c r="Q52" s="340">
        <v>6</v>
      </c>
      <c r="R52" s="339">
        <f>IF(M52=0,"N/A",+N52*P52+O52*Q52)</f>
        <v>734.55</v>
      </c>
      <c r="S52" s="339">
        <f t="shared" si="0"/>
        <v>2203.6499999999996</v>
      </c>
    </row>
    <row r="53" spans="1:20" ht="15" x14ac:dyDescent="0.2">
      <c r="A53" s="956">
        <v>34</v>
      </c>
      <c r="B53" s="1034">
        <v>38338</v>
      </c>
      <c r="C53" s="1035">
        <v>6</v>
      </c>
      <c r="D53" s="334">
        <v>61</v>
      </c>
      <c r="E53" s="334">
        <v>617</v>
      </c>
      <c r="F53" s="334">
        <v>125089</v>
      </c>
      <c r="G53" s="334">
        <v>1</v>
      </c>
      <c r="H53" s="1036" t="s">
        <v>43</v>
      </c>
      <c r="I53" s="1159"/>
      <c r="J53" s="334" t="s">
        <v>19</v>
      </c>
      <c r="K53" s="334" t="s">
        <v>1566</v>
      </c>
      <c r="L53" s="1037">
        <v>2494</v>
      </c>
      <c r="M53" s="338">
        <v>10</v>
      </c>
      <c r="N53" s="952"/>
      <c r="O53" s="952"/>
      <c r="P53" s="1192">
        <v>10</v>
      </c>
      <c r="Q53" s="1192"/>
      <c r="R53" s="952">
        <v>2494</v>
      </c>
      <c r="S53" s="952">
        <f t="shared" si="0"/>
        <v>0</v>
      </c>
    </row>
    <row r="54" spans="1:20" ht="15" x14ac:dyDescent="0.2">
      <c r="A54" s="956">
        <v>35</v>
      </c>
      <c r="B54" s="1034">
        <v>38013</v>
      </c>
      <c r="C54" s="1035">
        <v>6</v>
      </c>
      <c r="D54" s="334">
        <v>61</v>
      </c>
      <c r="E54" s="334">
        <v>617</v>
      </c>
      <c r="F54" s="334">
        <v>125088</v>
      </c>
      <c r="G54" s="334">
        <v>1</v>
      </c>
      <c r="H54" s="1036" t="s">
        <v>43</v>
      </c>
      <c r="I54" s="1159"/>
      <c r="J54" s="334" t="s">
        <v>19</v>
      </c>
      <c r="K54" s="334" t="s">
        <v>1566</v>
      </c>
      <c r="L54" s="1037">
        <v>3132</v>
      </c>
      <c r="M54" s="338">
        <v>10</v>
      </c>
      <c r="N54" s="952"/>
      <c r="O54" s="952"/>
      <c r="P54" s="1192">
        <v>10</v>
      </c>
      <c r="Q54" s="1192"/>
      <c r="R54" s="952">
        <v>3132</v>
      </c>
      <c r="S54" s="952">
        <f t="shared" si="0"/>
        <v>0</v>
      </c>
    </row>
    <row r="55" spans="1:20" ht="15" x14ac:dyDescent="0.2">
      <c r="A55" s="956">
        <v>36</v>
      </c>
      <c r="B55" s="1034">
        <v>38013</v>
      </c>
      <c r="C55" s="1035">
        <v>6</v>
      </c>
      <c r="D55" s="334">
        <v>61</v>
      </c>
      <c r="E55" s="334">
        <v>617</v>
      </c>
      <c r="F55" s="334">
        <v>125088</v>
      </c>
      <c r="G55" s="334">
        <v>1</v>
      </c>
      <c r="H55" s="1036" t="s">
        <v>43</v>
      </c>
      <c r="I55" s="1159"/>
      <c r="J55" s="334" t="s">
        <v>19</v>
      </c>
      <c r="K55" s="334" t="s">
        <v>1566</v>
      </c>
      <c r="L55" s="1037">
        <v>3132</v>
      </c>
      <c r="M55" s="338">
        <v>10</v>
      </c>
      <c r="N55" s="952"/>
      <c r="O55" s="952"/>
      <c r="P55" s="1192">
        <v>10</v>
      </c>
      <c r="Q55" s="1192"/>
      <c r="R55" s="952">
        <v>3132</v>
      </c>
      <c r="S55" s="952">
        <f t="shared" si="0"/>
        <v>0</v>
      </c>
    </row>
    <row r="56" spans="1:20" ht="15" x14ac:dyDescent="0.2">
      <c r="A56" s="956">
        <v>37</v>
      </c>
      <c r="B56" s="1034">
        <v>42669</v>
      </c>
      <c r="C56" s="1035">
        <v>6</v>
      </c>
      <c r="D56" s="334">
        <v>61</v>
      </c>
      <c r="E56" s="334">
        <v>614</v>
      </c>
      <c r="F56" s="334"/>
      <c r="G56" s="334">
        <v>2</v>
      </c>
      <c r="H56" s="1036" t="s">
        <v>31</v>
      </c>
      <c r="I56" s="1159"/>
      <c r="J56" s="334" t="s">
        <v>118</v>
      </c>
      <c r="K56" s="334" t="s">
        <v>1595</v>
      </c>
      <c r="L56" s="1037">
        <v>28316.34</v>
      </c>
      <c r="M56" s="338">
        <v>3</v>
      </c>
      <c r="N56" s="339">
        <v>12772.11</v>
      </c>
      <c r="O56" s="339">
        <v>1064.3399999999999</v>
      </c>
      <c r="P56" s="340"/>
      <c r="Q56" s="340">
        <v>8</v>
      </c>
      <c r="R56" s="339">
        <v>2128.3679999999999</v>
      </c>
      <c r="S56" s="339">
        <f t="shared" si="0"/>
        <v>26187.972000000002</v>
      </c>
    </row>
    <row r="57" spans="1:20" ht="15" x14ac:dyDescent="0.2">
      <c r="A57" s="956">
        <v>38</v>
      </c>
      <c r="B57" s="1034">
        <v>42669</v>
      </c>
      <c r="C57" s="1035">
        <v>6</v>
      </c>
      <c r="D57" s="334">
        <v>61</v>
      </c>
      <c r="E57" s="334">
        <v>614</v>
      </c>
      <c r="F57" s="334"/>
      <c r="G57" s="334">
        <v>1</v>
      </c>
      <c r="H57" s="1036" t="s">
        <v>1380</v>
      </c>
      <c r="I57" s="1159"/>
      <c r="J57" s="334" t="s">
        <v>1381</v>
      </c>
      <c r="K57" s="334" t="s">
        <v>1608</v>
      </c>
      <c r="L57" s="1037">
        <v>4591.6400000000003</v>
      </c>
      <c r="M57" s="338">
        <v>3</v>
      </c>
      <c r="N57" s="339">
        <v>1530.55</v>
      </c>
      <c r="O57" s="339">
        <v>127.75</v>
      </c>
      <c r="P57" s="340"/>
      <c r="Q57" s="340">
        <v>8</v>
      </c>
      <c r="R57" s="339">
        <v>255.1</v>
      </c>
      <c r="S57" s="339">
        <f t="shared" si="0"/>
        <v>4336.54</v>
      </c>
    </row>
    <row r="58" spans="1:20" ht="15" x14ac:dyDescent="0.2">
      <c r="A58" s="956">
        <v>39</v>
      </c>
      <c r="B58" s="1034">
        <v>42659</v>
      </c>
      <c r="C58" s="1035">
        <v>6</v>
      </c>
      <c r="D58" s="334">
        <v>61</v>
      </c>
      <c r="E58" s="334">
        <v>614</v>
      </c>
      <c r="F58" s="334"/>
      <c r="G58" s="334">
        <v>1</v>
      </c>
      <c r="H58" s="1036" t="s">
        <v>1388</v>
      </c>
      <c r="I58" s="1159"/>
      <c r="J58" s="334" t="s">
        <v>1389</v>
      </c>
      <c r="K58" s="334" t="s">
        <v>1629</v>
      </c>
      <c r="L58" s="1037">
        <v>14667.73</v>
      </c>
      <c r="M58" s="338">
        <v>3</v>
      </c>
      <c r="N58" s="339">
        <v>4889.24</v>
      </c>
      <c r="O58" s="339">
        <v>407.44</v>
      </c>
      <c r="P58" s="340"/>
      <c r="Q58" s="340">
        <v>8</v>
      </c>
      <c r="R58" s="339">
        <v>814.88</v>
      </c>
      <c r="S58" s="339">
        <f t="shared" si="0"/>
        <v>13852.85</v>
      </c>
    </row>
    <row r="59" spans="1:20" ht="15" x14ac:dyDescent="0.2">
      <c r="A59" s="956">
        <v>40</v>
      </c>
      <c r="B59" s="1034">
        <v>41801</v>
      </c>
      <c r="C59" s="1035">
        <v>6</v>
      </c>
      <c r="D59" s="334">
        <v>61</v>
      </c>
      <c r="E59" s="334" t="s">
        <v>1107</v>
      </c>
      <c r="F59" s="334"/>
      <c r="G59" s="334">
        <v>1</v>
      </c>
      <c r="H59" s="1036" t="s">
        <v>967</v>
      </c>
      <c r="I59" s="1159"/>
      <c r="J59" s="334" t="s">
        <v>968</v>
      </c>
      <c r="K59" s="334" t="s">
        <v>1629</v>
      </c>
      <c r="L59" s="1037">
        <v>6264.62</v>
      </c>
      <c r="M59" s="338">
        <v>10</v>
      </c>
      <c r="N59" s="339">
        <f>IF(M59=0,"N/A",+L59/M59)</f>
        <v>626.46199999999999</v>
      </c>
      <c r="O59" s="339">
        <f>IF(M59=0,"N/A",+N59/12)</f>
        <v>52.205166666666663</v>
      </c>
      <c r="P59" s="340">
        <v>3</v>
      </c>
      <c r="Q59" s="340"/>
      <c r="R59" s="339">
        <f>IF(M59=0,"N/A",+N59*P59+O59*Q59)</f>
        <v>1879.386</v>
      </c>
      <c r="S59" s="339">
        <f t="shared" ref="S59:S65" si="5">IF(M59=0,"N/A",+L59-R59)</f>
        <v>4385.2340000000004</v>
      </c>
      <c r="T59" s="814"/>
    </row>
    <row r="60" spans="1:20" ht="16.5" x14ac:dyDescent="0.3">
      <c r="A60" s="956">
        <v>41</v>
      </c>
      <c r="B60" s="155">
        <v>41701</v>
      </c>
      <c r="C60" s="1035">
        <v>6</v>
      </c>
      <c r="D60" s="147">
        <v>61</v>
      </c>
      <c r="E60" s="147" t="s">
        <v>1108</v>
      </c>
      <c r="F60" s="147"/>
      <c r="G60" s="147">
        <v>1</v>
      </c>
      <c r="H60" s="955" t="s">
        <v>1052</v>
      </c>
      <c r="I60" s="147"/>
      <c r="J60" s="147" t="s">
        <v>240</v>
      </c>
      <c r="K60" s="85" t="s">
        <v>1632</v>
      </c>
      <c r="L60" s="169">
        <v>43660</v>
      </c>
      <c r="M60" s="170">
        <v>10</v>
      </c>
      <c r="N60" s="101">
        <f>IF(M60=0,"N/A",+L60/M60)</f>
        <v>4366</v>
      </c>
      <c r="O60" s="101">
        <f>IF(M60=0,"N/A",+N60/12)</f>
        <v>363.83333333333331</v>
      </c>
      <c r="P60" s="163">
        <v>3</v>
      </c>
      <c r="Q60" s="163">
        <v>3</v>
      </c>
      <c r="R60" s="101">
        <f>IF(M60=0,"N/A",+N60*P60+O60*Q60)</f>
        <v>14189.5</v>
      </c>
      <c r="S60" s="888">
        <f t="shared" si="5"/>
        <v>29470.5</v>
      </c>
      <c r="T60" s="814"/>
    </row>
    <row r="61" spans="1:20" ht="16.5" x14ac:dyDescent="0.3">
      <c r="A61" s="956">
        <v>42</v>
      </c>
      <c r="B61" s="125">
        <v>36796</v>
      </c>
      <c r="C61" s="1035">
        <v>6</v>
      </c>
      <c r="D61" s="85">
        <v>61</v>
      </c>
      <c r="E61" s="85">
        <v>612</v>
      </c>
      <c r="F61" s="85"/>
      <c r="G61" s="85">
        <v>1</v>
      </c>
      <c r="H61" s="953" t="s">
        <v>717</v>
      </c>
      <c r="I61" s="85"/>
      <c r="J61" s="85"/>
      <c r="K61" s="85" t="s">
        <v>1632</v>
      </c>
      <c r="L61" s="111">
        <v>6570</v>
      </c>
      <c r="M61" s="112">
        <v>10</v>
      </c>
      <c r="N61" s="89"/>
      <c r="O61" s="89"/>
      <c r="P61" s="194">
        <v>10</v>
      </c>
      <c r="Q61" s="194"/>
      <c r="R61" s="89">
        <v>6570</v>
      </c>
      <c r="S61" s="89">
        <f t="shared" si="5"/>
        <v>0</v>
      </c>
      <c r="T61" s="814"/>
    </row>
    <row r="62" spans="1:20" ht="16.5" x14ac:dyDescent="0.3">
      <c r="A62" s="956">
        <v>43</v>
      </c>
      <c r="B62" s="124">
        <v>42402</v>
      </c>
      <c r="C62" s="1035">
        <v>6</v>
      </c>
      <c r="D62" s="85">
        <v>61</v>
      </c>
      <c r="E62" s="85">
        <v>614</v>
      </c>
      <c r="F62" s="87"/>
      <c r="G62" s="85">
        <v>1</v>
      </c>
      <c r="H62" s="937" t="s">
        <v>1414</v>
      </c>
      <c r="I62" s="85"/>
      <c r="J62" s="85" t="s">
        <v>1415</v>
      </c>
      <c r="K62" s="85" t="s">
        <v>1632</v>
      </c>
      <c r="L62" s="111">
        <v>33389</v>
      </c>
      <c r="M62" s="112">
        <v>3</v>
      </c>
      <c r="N62" s="101">
        <f>IF(M62=0,"N/A",+L62/M62)</f>
        <v>11129.666666666666</v>
      </c>
      <c r="O62" s="103">
        <f>IF(M62=0,"N/A",+N62/12)</f>
        <v>927.47222222222217</v>
      </c>
      <c r="P62" s="232">
        <v>1</v>
      </c>
      <c r="Q62" s="521">
        <v>4</v>
      </c>
      <c r="R62" s="103">
        <f>IF(M62=0,"N/A",+N62*P62+O62*Q62)</f>
        <v>14839.555555555555</v>
      </c>
      <c r="S62" s="101">
        <f t="shared" si="5"/>
        <v>18549.444444444445</v>
      </c>
      <c r="T62" s="814"/>
    </row>
    <row r="63" spans="1:20" ht="16.5" x14ac:dyDescent="0.3">
      <c r="A63" s="956">
        <v>44</v>
      </c>
      <c r="B63" s="124">
        <v>42402</v>
      </c>
      <c r="C63" s="1035">
        <v>6</v>
      </c>
      <c r="D63" s="85">
        <v>61</v>
      </c>
      <c r="E63" s="85">
        <v>616</v>
      </c>
      <c r="F63" s="87"/>
      <c r="G63" s="85">
        <v>1</v>
      </c>
      <c r="H63" s="937" t="s">
        <v>1418</v>
      </c>
      <c r="I63" s="85" t="s">
        <v>1419</v>
      </c>
      <c r="J63" s="85" t="s">
        <v>1420</v>
      </c>
      <c r="K63" s="85" t="s">
        <v>1632</v>
      </c>
      <c r="L63" s="111">
        <v>15155</v>
      </c>
      <c r="M63" s="112">
        <v>5</v>
      </c>
      <c r="N63" s="101">
        <f>IF(M63=0,"N/A",+L63/M63)</f>
        <v>3031</v>
      </c>
      <c r="O63" s="1725">
        <f>IF(M63=0,"N/A",+N63/12)</f>
        <v>252.58333333333334</v>
      </c>
      <c r="P63" s="232">
        <v>1</v>
      </c>
      <c r="Q63" s="521">
        <v>4</v>
      </c>
      <c r="R63" s="103">
        <f>IF(M63=0,"N/A",+N63*P63+O63*Q63)</f>
        <v>4041.3333333333335</v>
      </c>
      <c r="S63" s="101">
        <f t="shared" si="5"/>
        <v>11113.666666666666</v>
      </c>
      <c r="T63" s="814"/>
    </row>
    <row r="64" spans="1:20" ht="16.5" x14ac:dyDescent="0.3">
      <c r="A64" s="956">
        <v>45</v>
      </c>
      <c r="B64" s="124">
        <v>42402</v>
      </c>
      <c r="C64" s="1035">
        <v>6</v>
      </c>
      <c r="D64" s="85">
        <v>61</v>
      </c>
      <c r="E64" s="85">
        <v>616</v>
      </c>
      <c r="F64" s="87"/>
      <c r="G64" s="85">
        <v>1</v>
      </c>
      <c r="H64" s="937" t="s">
        <v>1421</v>
      </c>
      <c r="I64" s="85" t="s">
        <v>1422</v>
      </c>
      <c r="J64" s="85" t="s">
        <v>1423</v>
      </c>
      <c r="K64" s="85" t="s">
        <v>1632</v>
      </c>
      <c r="L64" s="111">
        <v>140714</v>
      </c>
      <c r="M64" s="112">
        <v>5</v>
      </c>
      <c r="N64" s="101">
        <f>IF(M64=0,"N/A",+L64/M64)</f>
        <v>28142.799999999999</v>
      </c>
      <c r="O64" s="1725">
        <f>IF(M64=0,"N/A",+N64/12)</f>
        <v>2345.2333333333331</v>
      </c>
      <c r="P64" s="232">
        <v>1</v>
      </c>
      <c r="Q64" s="521">
        <v>4</v>
      </c>
      <c r="R64" s="103">
        <f>IF(M64=0,"N/A",+N64*P64+O64*Q64)</f>
        <v>37523.73333333333</v>
      </c>
      <c r="S64" s="101">
        <f t="shared" si="5"/>
        <v>103190.26666666666</v>
      </c>
      <c r="T64" s="814"/>
    </row>
    <row r="65" spans="1:21" ht="16.5" x14ac:dyDescent="0.3">
      <c r="A65" s="956"/>
      <c r="B65" s="124">
        <v>42761</v>
      </c>
      <c r="C65" s="1035">
        <v>6</v>
      </c>
      <c r="D65" s="85">
        <v>61</v>
      </c>
      <c r="E65" s="85" t="s">
        <v>1700</v>
      </c>
      <c r="F65" s="87"/>
      <c r="G65" s="85">
        <v>1</v>
      </c>
      <c r="H65" s="937" t="s">
        <v>1703</v>
      </c>
      <c r="I65" s="85" t="s">
        <v>1704</v>
      </c>
      <c r="J65" s="85" t="s">
        <v>105</v>
      </c>
      <c r="K65" s="85" t="s">
        <v>1632</v>
      </c>
      <c r="L65" s="111">
        <v>9084.48</v>
      </c>
      <c r="M65" s="112">
        <v>5</v>
      </c>
      <c r="N65" s="101">
        <f>IF(M65=0,"N/A",+L65/M65)</f>
        <v>1816.896</v>
      </c>
      <c r="O65" s="103">
        <f>IF(M65=0,"N/A",+N65/12)</f>
        <v>151.40799999999999</v>
      </c>
      <c r="P65" s="232"/>
      <c r="Q65" s="521">
        <v>5</v>
      </c>
      <c r="R65" s="103">
        <f>IF(M65=0,"N/A",+N65*P65+O65*Q65)</f>
        <v>757.04</v>
      </c>
      <c r="S65" s="101">
        <f t="shared" si="5"/>
        <v>8327.4399999999987</v>
      </c>
      <c r="T65" s="814"/>
    </row>
    <row r="66" spans="1:21" ht="15" x14ac:dyDescent="0.3">
      <c r="A66" s="568"/>
      <c r="B66" s="936"/>
      <c r="C66" s="1035"/>
      <c r="D66" s="85"/>
      <c r="E66" s="85"/>
      <c r="F66" s="85"/>
      <c r="G66" s="85"/>
      <c r="H66" s="1203"/>
      <c r="I66" s="87"/>
      <c r="J66" s="87"/>
      <c r="K66" s="87" t="s">
        <v>1702</v>
      </c>
      <c r="L66" s="1194">
        <f>SUM(L20:L59)</f>
        <v>317437.12000000005</v>
      </c>
      <c r="M66" s="1194"/>
      <c r="N66" s="1194">
        <f>SUM(N20:N59)</f>
        <v>50843.117333333328</v>
      </c>
      <c r="O66" s="1194">
        <f>SUM(O29:O65)</f>
        <v>8277.661666666665</v>
      </c>
      <c r="P66" s="1194"/>
      <c r="Q66" s="1194"/>
      <c r="R66" s="1194">
        <f>SUM(R20:R59)</f>
        <v>214334.95505555553</v>
      </c>
      <c r="S66" s="1194">
        <f>SUM(S20:S59)</f>
        <v>103102.16494444445</v>
      </c>
      <c r="T66" s="18">
        <f>SUM(R66:S66)</f>
        <v>317437.12</v>
      </c>
      <c r="U66" s="18"/>
    </row>
    <row r="67" spans="1:21" x14ac:dyDescent="0.2">
      <c r="A67" s="1"/>
      <c r="F67" s="1"/>
      <c r="G67" s="1"/>
      <c r="H67" s="1204"/>
      <c r="I67" s="1"/>
      <c r="J67" s="4"/>
    </row>
    <row r="68" spans="1:21" ht="15" x14ac:dyDescent="0.3">
      <c r="A68" s="1"/>
      <c r="C68" s="1627"/>
      <c r="D68" s="1630">
        <v>611</v>
      </c>
      <c r="E68" s="1733">
        <v>194.61</v>
      </c>
      <c r="F68" s="1"/>
      <c r="G68" s="1"/>
      <c r="H68" s="1204"/>
      <c r="I68" s="1"/>
      <c r="J68" s="4"/>
    </row>
    <row r="69" spans="1:21" ht="15" x14ac:dyDescent="0.3">
      <c r="A69" s="1"/>
      <c r="C69" s="1627"/>
      <c r="D69" s="1630">
        <v>613</v>
      </c>
      <c r="E69" s="1732">
        <v>1894.94</v>
      </c>
      <c r="F69" s="1"/>
      <c r="G69" s="1"/>
      <c r="H69" s="1204"/>
      <c r="I69" s="1"/>
      <c r="J69" s="4"/>
    </row>
    <row r="70" spans="1:21" ht="15" x14ac:dyDescent="0.3">
      <c r="A70" s="1"/>
      <c r="C70" s="1627"/>
      <c r="D70" s="1630">
        <v>614</v>
      </c>
      <c r="E70" s="1733">
        <v>3083.12</v>
      </c>
      <c r="F70" s="1"/>
      <c r="G70" s="1"/>
      <c r="H70" s="1204"/>
      <c r="I70" s="1"/>
      <c r="J70" s="4"/>
    </row>
    <row r="71" spans="1:21" ht="15" x14ac:dyDescent="0.3">
      <c r="A71" s="1"/>
      <c r="C71" s="1627"/>
      <c r="D71" s="1630">
        <v>616</v>
      </c>
      <c r="E71" s="1732">
        <v>2597.8200000000002</v>
      </c>
      <c r="F71" s="1"/>
      <c r="G71" s="1"/>
      <c r="H71" s="1204"/>
      <c r="I71" s="1"/>
      <c r="J71" s="4"/>
    </row>
    <row r="72" spans="1:21" ht="15" x14ac:dyDescent="0.3">
      <c r="A72" s="1"/>
      <c r="C72" s="1627"/>
      <c r="D72" s="1630">
        <v>617</v>
      </c>
      <c r="E72" s="1733">
        <v>222.01</v>
      </c>
      <c r="F72" s="1"/>
      <c r="G72" s="1"/>
      <c r="H72" s="1204"/>
      <c r="I72" s="1"/>
      <c r="J72" s="4"/>
    </row>
    <row r="73" spans="1:21" ht="15" x14ac:dyDescent="0.3">
      <c r="A73" s="1"/>
      <c r="C73" s="1627"/>
      <c r="D73" s="1630">
        <v>623</v>
      </c>
      <c r="E73" s="1732">
        <v>285.17</v>
      </c>
      <c r="F73" s="1"/>
      <c r="G73" s="1"/>
      <c r="H73" s="1204"/>
      <c r="I73" s="1"/>
      <c r="J73" s="4"/>
    </row>
    <row r="74" spans="1:21" x14ac:dyDescent="0.2">
      <c r="A74" s="1"/>
      <c r="E74" s="1652">
        <f>SUM(E68:E73)</f>
        <v>8277.67</v>
      </c>
      <c r="F74" s="1"/>
      <c r="G74" s="1"/>
      <c r="H74" s="1204"/>
      <c r="I74" s="1"/>
      <c r="J74" s="4"/>
    </row>
    <row r="75" spans="1:21" x14ac:dyDescent="0.2">
      <c r="C75" s="10"/>
      <c r="D75" s="10"/>
      <c r="E75" s="10"/>
      <c r="G75" s="37"/>
      <c r="H75" s="1205"/>
      <c r="J75" s="3"/>
      <c r="K75" s="3"/>
      <c r="L75" s="3"/>
      <c r="M75" s="3"/>
      <c r="O75" s="3"/>
    </row>
    <row r="76" spans="1:21" ht="12" customHeight="1" x14ac:dyDescent="0.2">
      <c r="A76" s="45"/>
      <c r="B76" s="45"/>
      <c r="C76" s="45"/>
      <c r="D76" s="45"/>
      <c r="E76" s="45"/>
      <c r="F76" s="45"/>
      <c r="G76" s="45"/>
      <c r="I76" s="45"/>
      <c r="J76" s="45"/>
      <c r="K76" s="45"/>
      <c r="L76" s="45"/>
      <c r="M76" s="45"/>
      <c r="N76" s="15"/>
      <c r="O76" s="14"/>
      <c r="P76" s="1048"/>
      <c r="Q76" s="1048"/>
      <c r="R76" s="1048"/>
      <c r="S76" s="1048"/>
    </row>
    <row r="77" spans="1:21" x14ac:dyDescent="0.2">
      <c r="A77" s="1905" t="s">
        <v>51</v>
      </c>
      <c r="B77" s="1905"/>
      <c r="C77" s="1905"/>
      <c r="D77" s="1905"/>
      <c r="E77" s="1905"/>
      <c r="F77" s="1905"/>
      <c r="G77" s="1905"/>
      <c r="H77" s="1206"/>
      <c r="I77" s="1906" t="s">
        <v>1620</v>
      </c>
      <c r="J77" s="1906"/>
      <c r="K77" s="1906"/>
      <c r="L77" s="1906"/>
      <c r="M77" s="1906"/>
      <c r="O77" s="34"/>
      <c r="P77" s="1905" t="s">
        <v>1621</v>
      </c>
      <c r="Q77" s="1905"/>
      <c r="R77" s="1905"/>
      <c r="S77" s="1905"/>
    </row>
    <row r="78" spans="1:21" x14ac:dyDescent="0.2">
      <c r="L78" s="3"/>
      <c r="M78" s="3"/>
    </row>
  </sheetData>
  <mergeCells count="8">
    <mergeCell ref="A77:G77"/>
    <mergeCell ref="I77:M77"/>
    <mergeCell ref="P77:S77"/>
    <mergeCell ref="A12:S12"/>
    <mergeCell ref="A13:S13"/>
    <mergeCell ref="A14:S14"/>
    <mergeCell ref="A15:S15"/>
    <mergeCell ref="A16:S16"/>
  </mergeCells>
  <phoneticPr fontId="0" type="noConversion"/>
  <printOptions horizontalCentered="1"/>
  <pageMargins left="0.25" right="0.25" top="0.75" bottom="0.75" header="0.3" footer="0.3"/>
  <pageSetup paperSize="5" scale="69" firstPageNumber="0" fitToWidth="3" orientation="landscape" r:id="rId1"/>
  <headerFooter alignWithMargins="0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E26" sqref="E26"/>
    </sheetView>
  </sheetViews>
  <sheetFormatPr baseColWidth="10" defaultRowHeight="12.75" x14ac:dyDescent="0.2"/>
  <sheetData/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8" workbookViewId="0">
      <selection activeCell="J66" sqref="J66:J67"/>
    </sheetView>
  </sheetViews>
  <sheetFormatPr baseColWidth="10" defaultRowHeight="12.75" x14ac:dyDescent="0.2"/>
  <sheetData/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38"/>
  <sheetViews>
    <sheetView view="pageBreakPreview" topLeftCell="A7" zoomScale="80" zoomScaleNormal="85" zoomScaleSheetLayoutView="80" workbookViewId="0">
      <selection activeCell="Q26" sqref="Q26"/>
    </sheetView>
  </sheetViews>
  <sheetFormatPr baseColWidth="10" defaultColWidth="9.140625" defaultRowHeight="12.75" x14ac:dyDescent="0.2"/>
  <cols>
    <col min="1" max="1" width="3.7109375" customWidth="1"/>
    <col min="2" max="2" width="12.42578125" customWidth="1"/>
    <col min="3" max="3" width="7.28515625" customWidth="1"/>
    <col min="4" max="4" width="6.5703125" customWidth="1"/>
    <col min="5" max="5" width="10.5703125" customWidth="1"/>
    <col min="6" max="6" width="4.5703125" customWidth="1"/>
    <col min="7" max="7" width="5.28515625" customWidth="1"/>
    <col min="8" max="8" width="34" customWidth="1"/>
    <col min="9" max="9" width="7" customWidth="1"/>
    <col min="10" max="10" width="14" customWidth="1"/>
    <col min="11" max="11" width="17.28515625" customWidth="1"/>
    <col min="12" max="12" width="20.28515625" customWidth="1"/>
    <col min="13" max="13" width="6.5703125" customWidth="1"/>
    <col min="14" max="14" width="14.7109375" customWidth="1"/>
    <col min="15" max="15" width="18.140625" customWidth="1"/>
    <col min="16" max="16" width="11.5703125" customWidth="1"/>
    <col min="17" max="17" width="12.42578125" customWidth="1"/>
    <col min="18" max="18" width="17.85546875" customWidth="1"/>
    <col min="19" max="19" width="13.7109375" customWidth="1"/>
  </cols>
  <sheetData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A10" s="291" t="s">
        <v>52</v>
      </c>
      <c r="B10" s="291"/>
      <c r="C10" s="291"/>
      <c r="D10" s="291"/>
      <c r="E10" s="291"/>
      <c r="F10" s="291"/>
      <c r="G10" s="291"/>
      <c r="H10" s="291"/>
      <c r="I10" s="291"/>
      <c r="J10" s="291"/>
      <c r="K10" s="290" t="s">
        <v>0</v>
      </c>
      <c r="L10" s="291"/>
      <c r="M10" s="292"/>
      <c r="N10" s="292"/>
      <c r="O10" s="292"/>
      <c r="P10" s="292"/>
      <c r="Q10" s="292"/>
      <c r="R10" s="292"/>
      <c r="S10" s="292"/>
    </row>
    <row r="11" spans="1:19" x14ac:dyDescent="0.2">
      <c r="A11" s="1910" t="s">
        <v>1</v>
      </c>
      <c r="B11" s="1910"/>
      <c r="C11" s="1910"/>
      <c r="D11" s="1910"/>
      <c r="E11" s="1910"/>
      <c r="F11" s="1910"/>
      <c r="G11" s="1910"/>
      <c r="H11" s="1910"/>
      <c r="I11" s="1910"/>
      <c r="J11" s="1910"/>
      <c r="K11" s="1910"/>
      <c r="L11" s="1910"/>
      <c r="M11" s="1910"/>
      <c r="N11" s="1910"/>
      <c r="O11" s="1910"/>
      <c r="P11" s="1910"/>
      <c r="Q11" s="1910"/>
      <c r="R11" s="1910"/>
      <c r="S11" s="1910"/>
    </row>
    <row r="12" spans="1:19" x14ac:dyDescent="0.2">
      <c r="A12" s="1910" t="s">
        <v>2</v>
      </c>
      <c r="B12" s="1910"/>
      <c r="C12" s="1910"/>
      <c r="D12" s="1910"/>
      <c r="E12" s="1910"/>
      <c r="F12" s="1910"/>
      <c r="G12" s="1910"/>
      <c r="H12" s="1910"/>
      <c r="I12" s="1910"/>
      <c r="J12" s="1910"/>
      <c r="K12" s="1910"/>
      <c r="L12" s="1910"/>
      <c r="M12" s="1910"/>
      <c r="N12" s="1910"/>
      <c r="O12" s="1910"/>
      <c r="P12" s="1910"/>
      <c r="Q12" s="1910"/>
      <c r="R12" s="1910"/>
      <c r="S12" s="1910"/>
    </row>
    <row r="13" spans="1:19" x14ac:dyDescent="0.2">
      <c r="A13" s="1910" t="s">
        <v>3</v>
      </c>
      <c r="B13" s="1910"/>
      <c r="C13" s="1910"/>
      <c r="D13" s="1910"/>
      <c r="E13" s="1910"/>
      <c r="F13" s="1910"/>
      <c r="G13" s="1910"/>
      <c r="H13" s="1910"/>
      <c r="I13" s="1910"/>
      <c r="J13" s="1910"/>
      <c r="K13" s="1910"/>
      <c r="L13" s="1910"/>
      <c r="M13" s="1910"/>
      <c r="N13" s="1910"/>
      <c r="O13" s="1910"/>
      <c r="P13" s="1910"/>
      <c r="Q13" s="1910"/>
      <c r="R13" s="1910"/>
      <c r="S13" s="1910"/>
    </row>
    <row r="14" spans="1:19" x14ac:dyDescent="0.2">
      <c r="A14" s="1907" t="s">
        <v>1790</v>
      </c>
      <c r="B14" s="1907"/>
      <c r="C14" s="1907"/>
      <c r="D14" s="1907"/>
      <c r="E14" s="1907"/>
      <c r="F14" s="1907"/>
      <c r="G14" s="1907"/>
      <c r="H14" s="1907"/>
      <c r="I14" s="1907"/>
      <c r="J14" s="1907"/>
      <c r="K14" s="1907"/>
      <c r="L14" s="1907"/>
      <c r="M14" s="1907"/>
      <c r="N14" s="1907"/>
      <c r="O14" s="1907"/>
      <c r="P14" s="1907"/>
      <c r="Q14" s="1907"/>
      <c r="R14" s="1907"/>
      <c r="S14" s="1907"/>
    </row>
    <row r="15" spans="1:19" ht="15" x14ac:dyDescent="0.3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115"/>
      <c r="N15" s="115"/>
      <c r="O15" s="115"/>
      <c r="P15" s="115"/>
      <c r="Q15" s="115"/>
      <c r="R15" s="115"/>
      <c r="S15" s="115"/>
    </row>
    <row r="16" spans="1:19" s="1047" customFormat="1" ht="36" x14ac:dyDescent="0.2">
      <c r="A16" s="962" t="s">
        <v>4</v>
      </c>
      <c r="B16" s="962" t="s">
        <v>5</v>
      </c>
      <c r="C16" s="1045" t="s">
        <v>1627</v>
      </c>
      <c r="D16" s="1045" t="s">
        <v>7</v>
      </c>
      <c r="E16" s="1045" t="s">
        <v>1612</v>
      </c>
      <c r="F16" s="962" t="s">
        <v>9</v>
      </c>
      <c r="G16" s="962" t="s">
        <v>10</v>
      </c>
      <c r="H16" s="1046" t="s">
        <v>11</v>
      </c>
      <c r="I16" s="962" t="s">
        <v>12</v>
      </c>
      <c r="J16" s="962" t="s">
        <v>13</v>
      </c>
      <c r="K16" s="962" t="s">
        <v>820</v>
      </c>
      <c r="L16" s="1046" t="s">
        <v>1613</v>
      </c>
      <c r="M16" s="1049" t="s">
        <v>1616</v>
      </c>
      <c r="N16" s="1050" t="s">
        <v>1615</v>
      </c>
      <c r="O16" s="1050" t="s">
        <v>1614</v>
      </c>
      <c r="P16" s="1051" t="s">
        <v>1618</v>
      </c>
      <c r="Q16" s="1050" t="s">
        <v>1617</v>
      </c>
      <c r="R16" s="1051" t="s">
        <v>1787</v>
      </c>
      <c r="S16" s="1051" t="s">
        <v>1619</v>
      </c>
    </row>
    <row r="17" spans="1:21" x14ac:dyDescent="0.2">
      <c r="A17" s="84">
        <v>1</v>
      </c>
      <c r="B17" s="84">
        <v>2</v>
      </c>
      <c r="C17" s="84">
        <v>3</v>
      </c>
      <c r="D17" s="84">
        <v>4</v>
      </c>
      <c r="E17" s="84">
        <v>5</v>
      </c>
      <c r="F17" s="84">
        <v>6</v>
      </c>
      <c r="G17" s="84">
        <v>7</v>
      </c>
      <c r="H17" s="84">
        <v>8</v>
      </c>
      <c r="I17" s="84">
        <v>9</v>
      </c>
      <c r="J17" s="84">
        <v>10</v>
      </c>
      <c r="K17" s="84">
        <v>11</v>
      </c>
      <c r="L17" s="84">
        <v>12</v>
      </c>
      <c r="M17" s="84">
        <v>13</v>
      </c>
      <c r="N17" s="84">
        <v>14</v>
      </c>
      <c r="O17" s="84">
        <v>15</v>
      </c>
      <c r="P17" s="84">
        <v>16</v>
      </c>
      <c r="Q17" s="84">
        <v>17</v>
      </c>
      <c r="R17" s="84">
        <v>18</v>
      </c>
      <c r="S17" s="84">
        <v>19</v>
      </c>
    </row>
    <row r="18" spans="1:21" ht="15" x14ac:dyDescent="0.3">
      <c r="A18" s="84">
        <v>1</v>
      </c>
      <c r="B18" s="124">
        <v>40633</v>
      </c>
      <c r="C18" s="215">
        <v>6</v>
      </c>
      <c r="D18" s="235">
        <v>61</v>
      </c>
      <c r="E18" s="85">
        <v>616</v>
      </c>
      <c r="F18" s="192"/>
      <c r="G18" s="86">
        <v>1</v>
      </c>
      <c r="H18" s="192" t="s">
        <v>682</v>
      </c>
      <c r="I18" s="84"/>
      <c r="J18" s="86" t="s">
        <v>98</v>
      </c>
      <c r="K18" s="86" t="s">
        <v>54</v>
      </c>
      <c r="L18" s="111">
        <v>18755.04</v>
      </c>
      <c r="M18" s="193">
        <v>3</v>
      </c>
      <c r="N18" s="89"/>
      <c r="O18" s="89"/>
      <c r="P18" s="194">
        <v>3</v>
      </c>
      <c r="Q18" s="194"/>
      <c r="R18" s="89">
        <v>18755.04</v>
      </c>
      <c r="S18" s="89">
        <f t="shared" ref="S18:S27" si="0">IF(M18=0,"N/A",+L18-R18)</f>
        <v>0</v>
      </c>
    </row>
    <row r="19" spans="1:21" ht="15" x14ac:dyDescent="0.3">
      <c r="A19" s="84">
        <v>2</v>
      </c>
      <c r="B19" s="125">
        <v>41990</v>
      </c>
      <c r="C19" s="215">
        <v>6</v>
      </c>
      <c r="D19" s="85">
        <v>61</v>
      </c>
      <c r="E19" s="85" t="s">
        <v>1107</v>
      </c>
      <c r="F19" s="85"/>
      <c r="G19" s="85">
        <v>1</v>
      </c>
      <c r="H19" s="87" t="s">
        <v>993</v>
      </c>
      <c r="I19" s="87"/>
      <c r="J19" s="85" t="s">
        <v>528</v>
      </c>
      <c r="K19" s="86" t="s">
        <v>54</v>
      </c>
      <c r="L19" s="111">
        <v>2938.2</v>
      </c>
      <c r="M19" s="112">
        <v>10</v>
      </c>
      <c r="N19" s="101">
        <f>IF(M19=0,"N/A",+L19/M19)</f>
        <v>293.82</v>
      </c>
      <c r="O19" s="1664">
        <f>IF(M19=0,"N/A",+N19/12)</f>
        <v>24.484999999999999</v>
      </c>
      <c r="P19" s="102">
        <v>2</v>
      </c>
      <c r="Q19" s="102">
        <v>6</v>
      </c>
      <c r="R19" s="101">
        <f>IF(M19=0,"N/A",+N19*P19+O19*Q19)</f>
        <v>734.55</v>
      </c>
      <c r="S19" s="101">
        <f t="shared" si="0"/>
        <v>2203.6499999999996</v>
      </c>
    </row>
    <row r="20" spans="1:21" ht="15" x14ac:dyDescent="0.3">
      <c r="A20" s="84">
        <v>3</v>
      </c>
      <c r="B20" s="125">
        <v>42359</v>
      </c>
      <c r="C20" s="215">
        <v>6</v>
      </c>
      <c r="D20" s="85">
        <v>61</v>
      </c>
      <c r="E20" s="85">
        <v>617</v>
      </c>
      <c r="F20" s="85"/>
      <c r="G20" s="85">
        <v>1</v>
      </c>
      <c r="H20" s="87" t="s">
        <v>55</v>
      </c>
      <c r="I20" s="87"/>
      <c r="J20" s="85" t="s">
        <v>24</v>
      </c>
      <c r="K20" s="86" t="s">
        <v>54</v>
      </c>
      <c r="L20" s="111">
        <v>5782</v>
      </c>
      <c r="M20" s="112">
        <v>5</v>
      </c>
      <c r="N20" s="101">
        <f>IF(M20=0,"N/A",+L20/M20)</f>
        <v>1156.4000000000001</v>
      </c>
      <c r="O20" s="1664">
        <f>IF(M20=0,"N/A",+N20/12)</f>
        <v>96.366666666666674</v>
      </c>
      <c r="P20" s="102">
        <v>1</v>
      </c>
      <c r="Q20" s="102">
        <v>6</v>
      </c>
      <c r="R20" s="101">
        <f>IF(M20=0,"N/A",+N20*P20+O20*Q20)</f>
        <v>1734.6000000000001</v>
      </c>
      <c r="S20" s="101">
        <f>IF(M20=0,"N/A",+L20-R20)</f>
        <v>4047.3999999999996</v>
      </c>
      <c r="T20" s="349"/>
    </row>
    <row r="21" spans="1:21" ht="15" x14ac:dyDescent="0.3">
      <c r="A21" s="84">
        <v>4</v>
      </c>
      <c r="B21" s="124">
        <v>40833</v>
      </c>
      <c r="C21" s="215">
        <v>6</v>
      </c>
      <c r="D21" s="235">
        <v>61</v>
      </c>
      <c r="E21" s="85">
        <v>617</v>
      </c>
      <c r="F21" s="192"/>
      <c r="G21" s="86">
        <v>1</v>
      </c>
      <c r="H21" s="192" t="s">
        <v>55</v>
      </c>
      <c r="I21" s="84"/>
      <c r="J21" s="86" t="s">
        <v>24</v>
      </c>
      <c r="K21" s="86" t="s">
        <v>1661</v>
      </c>
      <c r="L21" s="111">
        <v>1180</v>
      </c>
      <c r="M21" s="193">
        <v>10</v>
      </c>
      <c r="N21" s="101">
        <f t="shared" ref="N21:N26" si="1">IF(M21=0,"N/A",+L21/M21)</f>
        <v>118</v>
      </c>
      <c r="O21" s="1664">
        <f t="shared" ref="O21:O26" si="2">IF(M21=0,"N/A",+N21/12)</f>
        <v>9.8333333333333339</v>
      </c>
      <c r="P21" s="187">
        <v>5</v>
      </c>
      <c r="Q21" s="187">
        <v>8</v>
      </c>
      <c r="R21" s="101">
        <f t="shared" ref="R21:R26" si="3">IF(M21=0,"N/A",+N21*P21+O21*Q21)</f>
        <v>668.66666666666663</v>
      </c>
      <c r="S21" s="101">
        <f t="shared" si="0"/>
        <v>511.33333333333337</v>
      </c>
    </row>
    <row r="22" spans="1:21" ht="15" x14ac:dyDescent="0.3">
      <c r="A22" s="84">
        <v>5</v>
      </c>
      <c r="B22" s="124">
        <v>39539</v>
      </c>
      <c r="C22" s="215">
        <v>6</v>
      </c>
      <c r="D22" s="235">
        <v>61</v>
      </c>
      <c r="E22" s="85">
        <v>617</v>
      </c>
      <c r="F22" s="86"/>
      <c r="G22" s="86">
        <v>1</v>
      </c>
      <c r="H22" s="192" t="s">
        <v>56</v>
      </c>
      <c r="I22" s="86"/>
      <c r="J22" s="86" t="s">
        <v>19</v>
      </c>
      <c r="K22" s="86" t="s">
        <v>54</v>
      </c>
      <c r="L22" s="111">
        <v>14060.13</v>
      </c>
      <c r="M22" s="193">
        <v>10</v>
      </c>
      <c r="N22" s="101">
        <f t="shared" si="1"/>
        <v>1406.0129999999999</v>
      </c>
      <c r="O22" s="1664">
        <f t="shared" si="2"/>
        <v>117.16775</v>
      </c>
      <c r="P22" s="187">
        <v>9</v>
      </c>
      <c r="Q22" s="187">
        <v>2</v>
      </c>
      <c r="R22" s="101">
        <f t="shared" si="3"/>
        <v>12888.452499999998</v>
      </c>
      <c r="S22" s="101">
        <f t="shared" si="0"/>
        <v>1171.6775000000016</v>
      </c>
    </row>
    <row r="23" spans="1:21" ht="15" x14ac:dyDescent="0.3">
      <c r="A23" s="84">
        <v>6</v>
      </c>
      <c r="B23" s="124">
        <v>38352</v>
      </c>
      <c r="C23" s="215">
        <v>6</v>
      </c>
      <c r="D23" s="235">
        <v>61</v>
      </c>
      <c r="E23" s="85">
        <v>617</v>
      </c>
      <c r="F23" s="86"/>
      <c r="G23" s="86">
        <v>1</v>
      </c>
      <c r="H23" s="192" t="s">
        <v>57</v>
      </c>
      <c r="I23" s="86"/>
      <c r="J23" s="86"/>
      <c r="K23" s="86" t="s">
        <v>54</v>
      </c>
      <c r="L23" s="111">
        <v>2500</v>
      </c>
      <c r="M23" s="193">
        <v>10</v>
      </c>
      <c r="N23" s="89"/>
      <c r="O23" s="1260"/>
      <c r="P23" s="194">
        <v>10</v>
      </c>
      <c r="Q23" s="194"/>
      <c r="R23" s="89">
        <v>2500</v>
      </c>
      <c r="S23" s="89">
        <f>IF(M23=0,"N/A",+L23-R23)</f>
        <v>0</v>
      </c>
    </row>
    <row r="24" spans="1:21" ht="15" x14ac:dyDescent="0.3">
      <c r="A24" s="84">
        <v>7</v>
      </c>
      <c r="B24" s="124">
        <v>39660</v>
      </c>
      <c r="C24" s="215">
        <v>6</v>
      </c>
      <c r="D24" s="235">
        <v>61</v>
      </c>
      <c r="E24" s="85">
        <v>617</v>
      </c>
      <c r="F24" s="86"/>
      <c r="G24" s="86">
        <v>1</v>
      </c>
      <c r="H24" s="192" t="s">
        <v>58</v>
      </c>
      <c r="I24" s="86"/>
      <c r="J24" s="86" t="s">
        <v>19</v>
      </c>
      <c r="K24" s="86" t="s">
        <v>54</v>
      </c>
      <c r="L24" s="111">
        <v>14662.4</v>
      </c>
      <c r="M24" s="193">
        <v>10</v>
      </c>
      <c r="N24" s="101">
        <f t="shared" si="1"/>
        <v>1466.24</v>
      </c>
      <c r="O24" s="1664">
        <f t="shared" si="2"/>
        <v>122.18666666666667</v>
      </c>
      <c r="P24" s="187">
        <v>8</v>
      </c>
      <c r="Q24" s="187">
        <v>11</v>
      </c>
      <c r="R24" s="101">
        <f t="shared" si="3"/>
        <v>13073.973333333333</v>
      </c>
      <c r="S24" s="101">
        <f t="shared" si="0"/>
        <v>1588.4266666666663</v>
      </c>
    </row>
    <row r="25" spans="1:21" ht="15" x14ac:dyDescent="0.3">
      <c r="A25" s="84">
        <v>8</v>
      </c>
      <c r="B25" s="124">
        <v>39660</v>
      </c>
      <c r="C25" s="215">
        <v>6</v>
      </c>
      <c r="D25" s="235">
        <v>61</v>
      </c>
      <c r="E25" s="85">
        <v>617</v>
      </c>
      <c r="F25" s="86"/>
      <c r="G25" s="86">
        <v>1</v>
      </c>
      <c r="H25" s="192" t="s">
        <v>59</v>
      </c>
      <c r="I25" s="86"/>
      <c r="J25" s="86" t="s">
        <v>19</v>
      </c>
      <c r="K25" s="86" t="s">
        <v>54</v>
      </c>
      <c r="L25" s="111">
        <v>12249.6</v>
      </c>
      <c r="M25" s="193">
        <v>10</v>
      </c>
      <c r="N25" s="101">
        <f t="shared" si="1"/>
        <v>1224.96</v>
      </c>
      <c r="O25" s="1664">
        <f t="shared" si="2"/>
        <v>102.08</v>
      </c>
      <c r="P25" s="187">
        <v>8</v>
      </c>
      <c r="Q25" s="187">
        <v>11</v>
      </c>
      <c r="R25" s="101">
        <f t="shared" si="3"/>
        <v>10922.56</v>
      </c>
      <c r="S25" s="101">
        <f t="shared" si="0"/>
        <v>1327.0400000000009</v>
      </c>
    </row>
    <row r="26" spans="1:21" ht="15" x14ac:dyDescent="0.3">
      <c r="A26" s="84">
        <v>9</v>
      </c>
      <c r="B26" s="125">
        <v>41082</v>
      </c>
      <c r="C26" s="215">
        <v>6</v>
      </c>
      <c r="D26" s="235">
        <v>61</v>
      </c>
      <c r="E26" s="85">
        <v>617</v>
      </c>
      <c r="F26" s="87"/>
      <c r="G26" s="86">
        <v>2</v>
      </c>
      <c r="H26" s="87" t="s">
        <v>821</v>
      </c>
      <c r="I26" s="86"/>
      <c r="J26" s="86"/>
      <c r="K26" s="86" t="s">
        <v>54</v>
      </c>
      <c r="L26" s="111">
        <v>6264</v>
      </c>
      <c r="M26" s="193">
        <v>10</v>
      </c>
      <c r="N26" s="101">
        <f t="shared" si="1"/>
        <v>626.4</v>
      </c>
      <c r="O26" s="1664">
        <f t="shared" si="2"/>
        <v>52.199999999999996</v>
      </c>
      <c r="P26" s="187">
        <v>5</v>
      </c>
      <c r="Q26" s="187"/>
      <c r="R26" s="101">
        <f t="shared" si="3"/>
        <v>3132</v>
      </c>
      <c r="S26" s="101">
        <f t="shared" si="0"/>
        <v>3132</v>
      </c>
    </row>
    <row r="27" spans="1:21" ht="15" x14ac:dyDescent="0.3">
      <c r="A27" s="192"/>
      <c r="B27" s="124">
        <v>36085</v>
      </c>
      <c r="C27" s="215">
        <v>6</v>
      </c>
      <c r="D27" s="235">
        <v>61</v>
      </c>
      <c r="E27" s="85">
        <v>617</v>
      </c>
      <c r="F27" s="87"/>
      <c r="G27" s="85">
        <v>2</v>
      </c>
      <c r="H27" s="87" t="s">
        <v>50</v>
      </c>
      <c r="I27" s="87"/>
      <c r="J27" s="87"/>
      <c r="K27" s="86" t="s">
        <v>54</v>
      </c>
      <c r="L27" s="111">
        <v>800</v>
      </c>
      <c r="M27" s="193">
        <v>10</v>
      </c>
      <c r="N27" s="89"/>
      <c r="O27" s="89"/>
      <c r="P27" s="194">
        <v>10</v>
      </c>
      <c r="Q27" s="194"/>
      <c r="R27" s="89">
        <v>800</v>
      </c>
      <c r="S27" s="89">
        <f t="shared" si="0"/>
        <v>0</v>
      </c>
    </row>
    <row r="28" spans="1:21" ht="15" x14ac:dyDescent="0.3">
      <c r="A28" s="22"/>
      <c r="B28" s="936"/>
      <c r="C28" s="192"/>
      <c r="D28" s="192"/>
      <c r="E28" s="192"/>
      <c r="F28" s="86"/>
      <c r="G28" s="86"/>
      <c r="H28" s="87"/>
      <c r="I28" s="86"/>
      <c r="J28" s="87"/>
      <c r="K28" s="192"/>
      <c r="L28" s="299">
        <f>SUM(L18:L27)</f>
        <v>79191.37000000001</v>
      </c>
      <c r="M28" s="299"/>
      <c r="N28" s="299">
        <f>SUM(N19:N27)</f>
        <v>6291.8329999999996</v>
      </c>
      <c r="O28" s="299">
        <f>SUM(O19:O27)</f>
        <v>524.31941666666671</v>
      </c>
      <c r="P28" s="299"/>
      <c r="Q28" s="299"/>
      <c r="R28" s="299">
        <f>SUM(R18:R27)</f>
        <v>65209.842499999999</v>
      </c>
      <c r="S28" s="299">
        <f>SUM(S18:S27)</f>
        <v>13981.5275</v>
      </c>
      <c r="U28" s="18"/>
    </row>
    <row r="29" spans="1:21" x14ac:dyDescent="0.2">
      <c r="F29" s="1"/>
      <c r="G29" s="1"/>
      <c r="H29" s="4"/>
      <c r="I29" s="1"/>
      <c r="J29" s="4"/>
      <c r="N29" s="3"/>
      <c r="O29" s="3"/>
    </row>
    <row r="30" spans="1:21" ht="15" x14ac:dyDescent="0.3">
      <c r="D30" s="1642">
        <v>611</v>
      </c>
      <c r="E30" s="1643">
        <v>24.49</v>
      </c>
      <c r="F30" s="1"/>
      <c r="G30" s="1"/>
      <c r="H30" s="4"/>
      <c r="I30" s="1"/>
      <c r="J30" s="4"/>
      <c r="S30" s="18"/>
    </row>
    <row r="31" spans="1:21" ht="15" x14ac:dyDescent="0.3">
      <c r="D31" s="1642">
        <v>617</v>
      </c>
      <c r="E31" s="1643">
        <v>499.83</v>
      </c>
      <c r="F31" s="1"/>
      <c r="G31" s="1"/>
      <c r="H31" s="4"/>
      <c r="I31" s="1"/>
      <c r="J31" s="4"/>
      <c r="N31" s="1645"/>
      <c r="S31" s="18"/>
    </row>
    <row r="32" spans="1:21" x14ac:dyDescent="0.2">
      <c r="D32" s="1651"/>
      <c r="E32" s="1645">
        <f>SUM(E30:E31)</f>
        <v>524.31999999999994</v>
      </c>
      <c r="F32" s="1"/>
      <c r="G32" s="1"/>
      <c r="H32" s="4"/>
      <c r="I32" s="1"/>
      <c r="J32" s="4"/>
      <c r="S32" s="18"/>
    </row>
    <row r="33" spans="1:19" x14ac:dyDescent="0.2">
      <c r="F33" s="1"/>
      <c r="G33" s="1"/>
      <c r="H33" s="4"/>
      <c r="I33" s="1"/>
      <c r="J33" s="4"/>
      <c r="S33" s="18"/>
    </row>
    <row r="34" spans="1:19" x14ac:dyDescent="0.2">
      <c r="F34" s="1"/>
      <c r="G34" s="1"/>
      <c r="H34" s="4"/>
      <c r="I34" s="1"/>
      <c r="J34" s="4"/>
      <c r="R34" s="18"/>
    </row>
    <row r="35" spans="1:19" x14ac:dyDescent="0.2">
      <c r="F35" s="1"/>
      <c r="G35" s="1"/>
      <c r="H35" s="4"/>
      <c r="I35" s="1"/>
      <c r="J35" s="4"/>
    </row>
    <row r="36" spans="1:19" x14ac:dyDescent="0.2">
      <c r="G36" s="1"/>
      <c r="H36" s="1"/>
      <c r="I36" s="4"/>
      <c r="J36" s="1"/>
      <c r="K36" s="4"/>
    </row>
    <row r="37" spans="1:19" ht="12" customHeight="1" x14ac:dyDescent="0.2">
      <c r="A37" s="45"/>
      <c r="B37" s="45"/>
      <c r="C37" s="45"/>
      <c r="D37" s="45"/>
      <c r="E37" s="45"/>
      <c r="F37" s="45"/>
      <c r="G37" s="45"/>
      <c r="H37" s="58"/>
      <c r="I37" s="45"/>
      <c r="J37" s="45"/>
      <c r="K37" s="45"/>
      <c r="L37" s="45"/>
      <c r="M37" s="45"/>
      <c r="N37" s="15"/>
      <c r="O37" s="14"/>
      <c r="P37" s="1048"/>
      <c r="Q37" s="1048"/>
      <c r="R37" s="1048"/>
      <c r="S37" s="1048"/>
    </row>
    <row r="38" spans="1:19" x14ac:dyDescent="0.2">
      <c r="A38" s="1905" t="s">
        <v>51</v>
      </c>
      <c r="B38" s="1905"/>
      <c r="C38" s="1905"/>
      <c r="D38" s="1905"/>
      <c r="E38" s="1905"/>
      <c r="F38" s="1905"/>
      <c r="G38" s="1905"/>
      <c r="H38" s="1206"/>
      <c r="I38" s="1906" t="s">
        <v>1620</v>
      </c>
      <c r="J38" s="1906"/>
      <c r="K38" s="1906"/>
      <c r="L38" s="1906"/>
      <c r="M38" s="1906"/>
      <c r="O38" s="34"/>
      <c r="P38" s="1905" t="s">
        <v>1621</v>
      </c>
      <c r="Q38" s="1905"/>
      <c r="R38" s="1905"/>
      <c r="S38" s="1905"/>
    </row>
  </sheetData>
  <mergeCells count="7">
    <mergeCell ref="A38:G38"/>
    <mergeCell ref="I38:M38"/>
    <mergeCell ref="P38:S38"/>
    <mergeCell ref="A11:S11"/>
    <mergeCell ref="A12:S12"/>
    <mergeCell ref="A13:S13"/>
    <mergeCell ref="A14:S14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1" sqref="D21"/>
    </sheetView>
  </sheetViews>
  <sheetFormatPr baseColWidth="10"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T52"/>
  <sheetViews>
    <sheetView view="pageBreakPreview" topLeftCell="A16" zoomScale="80" zoomScaleNormal="70" zoomScaleSheetLayoutView="80" workbookViewId="0">
      <selection activeCell="Q31" sqref="Q31"/>
    </sheetView>
  </sheetViews>
  <sheetFormatPr baseColWidth="10" defaultColWidth="9.140625" defaultRowHeight="12.75" x14ac:dyDescent="0.2"/>
  <cols>
    <col min="1" max="1" width="4.5703125" customWidth="1"/>
    <col min="2" max="2" width="13.42578125" customWidth="1"/>
    <col min="3" max="3" width="9.28515625" customWidth="1"/>
    <col min="4" max="4" width="7" customWidth="1"/>
    <col min="5" max="5" width="16.140625" customWidth="1"/>
    <col min="6" max="6" width="8.140625" customWidth="1"/>
    <col min="7" max="7" width="5.28515625" customWidth="1"/>
    <col min="8" max="8" width="37.85546875" customWidth="1"/>
    <col min="9" max="9" width="11.28515625" customWidth="1"/>
    <col min="10" max="10" width="13" customWidth="1"/>
    <col min="11" max="11" width="18.42578125" customWidth="1"/>
    <col min="12" max="12" width="15.7109375" customWidth="1"/>
    <col min="13" max="13" width="7" customWidth="1"/>
    <col min="14" max="14" width="11.5703125" customWidth="1"/>
    <col min="15" max="15" width="11.28515625" customWidth="1"/>
    <col min="16" max="16" width="10" customWidth="1"/>
    <col min="17" max="17" width="9.85546875" customWidth="1"/>
    <col min="18" max="18" width="19.5703125" customWidth="1"/>
    <col min="19" max="19" width="13.42578125" customWidth="1"/>
    <col min="20" max="20" width="14" customWidth="1"/>
  </cols>
  <sheetData>
    <row r="9" spans="1:19" x14ac:dyDescent="0.2">
      <c r="F9" s="1"/>
      <c r="G9" s="1"/>
      <c r="J9" s="1"/>
    </row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F13" s="1"/>
      <c r="G13" s="1"/>
      <c r="I13" s="1"/>
    </row>
    <row r="14" spans="1:19" x14ac:dyDescent="0.2">
      <c r="A14" s="1910" t="s">
        <v>0</v>
      </c>
      <c r="B14" s="1910"/>
      <c r="C14" s="1910"/>
      <c r="D14" s="1910"/>
      <c r="E14" s="1910"/>
      <c r="F14" s="1910"/>
      <c r="G14" s="1910"/>
      <c r="H14" s="1910"/>
      <c r="I14" s="1910"/>
      <c r="J14" s="1910"/>
      <c r="K14" s="1910"/>
      <c r="L14" s="1910"/>
      <c r="M14" s="1910"/>
      <c r="N14" s="1910"/>
      <c r="O14" s="1910"/>
      <c r="P14" s="1910"/>
      <c r="Q14" s="1910"/>
      <c r="R14" s="1910"/>
      <c r="S14" s="1910"/>
    </row>
    <row r="15" spans="1:19" x14ac:dyDescent="0.2">
      <c r="A15" s="1910" t="s">
        <v>1</v>
      </c>
      <c r="B15" s="1910"/>
      <c r="C15" s="1910"/>
      <c r="D15" s="1910"/>
      <c r="E15" s="1910"/>
      <c r="F15" s="1910"/>
      <c r="G15" s="1910"/>
      <c r="H15" s="1910"/>
      <c r="I15" s="1910"/>
      <c r="J15" s="1910"/>
      <c r="K15" s="1910"/>
      <c r="L15" s="1910"/>
      <c r="M15" s="1910"/>
      <c r="N15" s="1910"/>
      <c r="O15" s="1910"/>
      <c r="P15" s="1910"/>
      <c r="Q15" s="1910"/>
      <c r="R15" s="1910"/>
      <c r="S15" s="1910"/>
    </row>
    <row r="16" spans="1:19" x14ac:dyDescent="0.2">
      <c r="A16" s="1910" t="s">
        <v>2</v>
      </c>
      <c r="B16" s="1910"/>
      <c r="C16" s="1910"/>
      <c r="D16" s="1910"/>
      <c r="E16" s="1910"/>
      <c r="F16" s="1910"/>
      <c r="G16" s="1910"/>
      <c r="H16" s="1910"/>
      <c r="I16" s="1910"/>
      <c r="J16" s="1910"/>
      <c r="K16" s="1910"/>
      <c r="L16" s="1910"/>
      <c r="M16" s="1910"/>
      <c r="N16" s="1910"/>
      <c r="O16" s="1910"/>
      <c r="P16" s="1910"/>
      <c r="Q16" s="1910"/>
      <c r="R16" s="1910"/>
      <c r="S16" s="1910"/>
    </row>
    <row r="17" spans="1:19" x14ac:dyDescent="0.2">
      <c r="A17" s="1910" t="s">
        <v>3</v>
      </c>
      <c r="B17" s="1910"/>
      <c r="C17" s="1910"/>
      <c r="D17" s="1910"/>
      <c r="E17" s="1910"/>
      <c r="F17" s="1910"/>
      <c r="G17" s="1910"/>
      <c r="H17" s="1910"/>
      <c r="I17" s="1910"/>
      <c r="J17" s="1910"/>
      <c r="K17" s="1910"/>
      <c r="L17" s="1910"/>
      <c r="M17" s="1910"/>
      <c r="N17" s="1910"/>
      <c r="O17" s="1910"/>
      <c r="P17" s="1910"/>
      <c r="Q17" s="1910"/>
      <c r="R17" s="1910"/>
      <c r="S17" s="1910"/>
    </row>
    <row r="18" spans="1:19" x14ac:dyDescent="0.2">
      <c r="A18" s="1907" t="s">
        <v>1796</v>
      </c>
      <c r="B18" s="1907"/>
      <c r="C18" s="1907"/>
      <c r="D18" s="1907"/>
      <c r="E18" s="1907"/>
      <c r="F18" s="1907"/>
      <c r="G18" s="1907"/>
      <c r="H18" s="1907"/>
      <c r="I18" s="1907"/>
      <c r="J18" s="1907"/>
      <c r="K18" s="1907"/>
      <c r="L18" s="1907"/>
      <c r="M18" s="1907"/>
      <c r="N18" s="1907"/>
      <c r="O18" s="1907"/>
      <c r="P18" s="1907"/>
      <c r="Q18" s="1907"/>
      <c r="R18" s="1907"/>
      <c r="S18" s="1907"/>
    </row>
    <row r="19" spans="1:19" ht="15" x14ac:dyDescent="0.3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115"/>
      <c r="N19" s="115"/>
      <c r="O19" s="115"/>
      <c r="P19" s="115"/>
      <c r="Q19" s="115"/>
      <c r="R19" s="115"/>
      <c r="S19" s="115"/>
    </row>
    <row r="20" spans="1:19" s="1047" customFormat="1" ht="36" x14ac:dyDescent="0.2">
      <c r="A20" s="962" t="s">
        <v>4</v>
      </c>
      <c r="B20" s="962" t="s">
        <v>5</v>
      </c>
      <c r="C20" s="1045" t="s">
        <v>1627</v>
      </c>
      <c r="D20" s="1045" t="s">
        <v>7</v>
      </c>
      <c r="E20" s="1045" t="s">
        <v>1612</v>
      </c>
      <c r="F20" s="962" t="s">
        <v>9</v>
      </c>
      <c r="G20" s="962" t="s">
        <v>10</v>
      </c>
      <c r="H20" s="1046" t="s">
        <v>11</v>
      </c>
      <c r="I20" s="962" t="s">
        <v>12</v>
      </c>
      <c r="J20" s="962" t="s">
        <v>13</v>
      </c>
      <c r="K20" s="962" t="s">
        <v>820</v>
      </c>
      <c r="L20" s="1046" t="s">
        <v>1613</v>
      </c>
      <c r="M20" s="1049" t="s">
        <v>1616</v>
      </c>
      <c r="N20" s="1050" t="s">
        <v>1615</v>
      </c>
      <c r="O20" s="1050" t="s">
        <v>1614</v>
      </c>
      <c r="P20" s="1051" t="s">
        <v>1618</v>
      </c>
      <c r="Q20" s="1050" t="s">
        <v>1617</v>
      </c>
      <c r="R20" s="1051" t="s">
        <v>1787</v>
      </c>
      <c r="S20" s="1051" t="s">
        <v>1619</v>
      </c>
    </row>
    <row r="21" spans="1:19" x14ac:dyDescent="0.2">
      <c r="A21" s="84">
        <v>1</v>
      </c>
      <c r="B21" s="84">
        <v>2</v>
      </c>
      <c r="C21" s="84">
        <v>3</v>
      </c>
      <c r="D21" s="84">
        <v>4</v>
      </c>
      <c r="E21" s="84">
        <v>5</v>
      </c>
      <c r="F21" s="84">
        <v>6</v>
      </c>
      <c r="G21" s="84">
        <v>7</v>
      </c>
      <c r="H21" s="84">
        <v>8</v>
      </c>
      <c r="I21" s="84">
        <v>9</v>
      </c>
      <c r="J21" s="84">
        <v>10</v>
      </c>
      <c r="K21" s="84">
        <v>11</v>
      </c>
      <c r="L21" s="84">
        <v>12</v>
      </c>
      <c r="M21" s="84">
        <v>13</v>
      </c>
      <c r="N21" s="84">
        <v>14</v>
      </c>
      <c r="O21" s="84">
        <v>15</v>
      </c>
      <c r="P21" s="129">
        <v>16</v>
      </c>
      <c r="Q21" s="182">
        <v>17</v>
      </c>
      <c r="R21" s="183">
        <v>18</v>
      </c>
      <c r="S21" s="183">
        <v>19</v>
      </c>
    </row>
    <row r="22" spans="1:19" ht="15" x14ac:dyDescent="0.3">
      <c r="A22" s="84">
        <v>1</v>
      </c>
      <c r="B22" s="124">
        <v>36889</v>
      </c>
      <c r="C22" s="216">
        <v>6</v>
      </c>
      <c r="D22" s="85">
        <v>61</v>
      </c>
      <c r="E22" s="85">
        <v>617</v>
      </c>
      <c r="F22" s="85">
        <v>125065</v>
      </c>
      <c r="G22" s="85">
        <v>1</v>
      </c>
      <c r="H22" s="87" t="s">
        <v>197</v>
      </c>
      <c r="I22" s="85"/>
      <c r="J22" s="85" t="s">
        <v>322</v>
      </c>
      <c r="K22" s="86" t="s">
        <v>1567</v>
      </c>
      <c r="L22" s="351">
        <v>2000</v>
      </c>
      <c r="M22" s="112">
        <v>10</v>
      </c>
      <c r="N22" s="89"/>
      <c r="O22" s="89"/>
      <c r="P22" s="194">
        <v>10</v>
      </c>
      <c r="Q22" s="194"/>
      <c r="R22" s="89">
        <v>2000</v>
      </c>
      <c r="S22" s="89">
        <f t="shared" ref="S22:S37" si="0">IF(M22=0,"N/A",+L22-R22)</f>
        <v>0</v>
      </c>
    </row>
    <row r="23" spans="1:19" ht="15" x14ac:dyDescent="0.3">
      <c r="A23" s="84">
        <v>2</v>
      </c>
      <c r="B23" s="124">
        <v>36846</v>
      </c>
      <c r="C23" s="216">
        <v>6</v>
      </c>
      <c r="D23" s="85">
        <v>61</v>
      </c>
      <c r="E23" s="85">
        <v>617</v>
      </c>
      <c r="F23" s="85"/>
      <c r="G23" s="85">
        <v>1</v>
      </c>
      <c r="H23" s="96" t="s">
        <v>197</v>
      </c>
      <c r="I23" s="85"/>
      <c r="J23" s="85" t="s">
        <v>239</v>
      </c>
      <c r="K23" s="86" t="s">
        <v>1567</v>
      </c>
      <c r="L23" s="111">
        <v>54300</v>
      </c>
      <c r="M23" s="112">
        <v>10</v>
      </c>
      <c r="N23" s="89"/>
      <c r="O23" s="89"/>
      <c r="P23" s="194">
        <v>10</v>
      </c>
      <c r="Q23" s="194"/>
      <c r="R23" s="89">
        <v>54300</v>
      </c>
      <c r="S23" s="89">
        <f t="shared" si="0"/>
        <v>0</v>
      </c>
    </row>
    <row r="24" spans="1:19" ht="15" x14ac:dyDescent="0.3">
      <c r="A24" s="84">
        <v>3</v>
      </c>
      <c r="B24" s="124">
        <v>41715</v>
      </c>
      <c r="C24" s="216">
        <v>6</v>
      </c>
      <c r="D24" s="85">
        <v>61</v>
      </c>
      <c r="E24" s="85" t="s">
        <v>1106</v>
      </c>
      <c r="F24" s="85"/>
      <c r="G24" s="85">
        <v>1</v>
      </c>
      <c r="H24" s="96" t="s">
        <v>30</v>
      </c>
      <c r="I24" s="86" t="s">
        <v>986</v>
      </c>
      <c r="J24" s="86" t="s">
        <v>129</v>
      </c>
      <c r="K24" s="86" t="s">
        <v>1567</v>
      </c>
      <c r="L24" s="186">
        <v>2635</v>
      </c>
      <c r="M24" s="86">
        <v>3</v>
      </c>
      <c r="N24" s="378"/>
      <c r="O24" s="1801"/>
      <c r="P24" s="989">
        <v>3</v>
      </c>
      <c r="Q24" s="989"/>
      <c r="R24" s="378">
        <v>2635</v>
      </c>
      <c r="S24" s="378">
        <f t="shared" si="0"/>
        <v>0</v>
      </c>
    </row>
    <row r="25" spans="1:19" ht="15" x14ac:dyDescent="0.3">
      <c r="A25" s="84">
        <v>4</v>
      </c>
      <c r="B25" s="124">
        <v>42359</v>
      </c>
      <c r="C25" s="216">
        <v>6</v>
      </c>
      <c r="D25" s="85">
        <v>61</v>
      </c>
      <c r="E25" s="85" t="s">
        <v>1332</v>
      </c>
      <c r="F25" s="85"/>
      <c r="G25" s="85">
        <v>1</v>
      </c>
      <c r="H25" s="96" t="s">
        <v>1181</v>
      </c>
      <c r="I25" s="86" t="s">
        <v>1182</v>
      </c>
      <c r="J25" s="86" t="s">
        <v>303</v>
      </c>
      <c r="K25" s="86" t="s">
        <v>1567</v>
      </c>
      <c r="L25" s="186">
        <v>57820</v>
      </c>
      <c r="M25" s="86">
        <v>5</v>
      </c>
      <c r="N25" s="101">
        <f>IF(M25=0,"N/A",+L25/M25)</f>
        <v>11564</v>
      </c>
      <c r="O25" s="1725">
        <f t="shared" ref="O25:O30" si="1">IF(M25=0,"N/A",+N25/12)</f>
        <v>963.66666666666663</v>
      </c>
      <c r="P25" s="187">
        <v>1</v>
      </c>
      <c r="Q25" s="187">
        <v>6</v>
      </c>
      <c r="R25" s="189">
        <f>IF(M25=0,"N/A",+N25*P25+O25*Q25)</f>
        <v>17346</v>
      </c>
      <c r="S25" s="189">
        <f t="shared" si="0"/>
        <v>40474</v>
      </c>
    </row>
    <row r="26" spans="1:19" ht="15" x14ac:dyDescent="0.3">
      <c r="A26" s="84">
        <v>5</v>
      </c>
      <c r="B26" s="124">
        <v>42359</v>
      </c>
      <c r="C26" s="216">
        <v>6</v>
      </c>
      <c r="D26" s="85">
        <v>61</v>
      </c>
      <c r="E26" s="85" t="s">
        <v>1333</v>
      </c>
      <c r="F26" s="85"/>
      <c r="G26" s="85">
        <v>1</v>
      </c>
      <c r="H26" s="96" t="s">
        <v>1183</v>
      </c>
      <c r="I26" s="86" t="s">
        <v>1184</v>
      </c>
      <c r="J26" s="86"/>
      <c r="K26" s="86" t="s">
        <v>1567</v>
      </c>
      <c r="L26" s="186">
        <v>9558</v>
      </c>
      <c r="M26" s="86">
        <v>5</v>
      </c>
      <c r="N26" s="101">
        <f>IF(M26=0,"N/A",+L26/M26)</f>
        <v>1911.6</v>
      </c>
      <c r="O26" s="1725">
        <f t="shared" si="1"/>
        <v>159.29999999999998</v>
      </c>
      <c r="P26" s="187">
        <v>1</v>
      </c>
      <c r="Q26" s="187">
        <v>6</v>
      </c>
      <c r="R26" s="189">
        <f>IF(M26=0,"N/A",+N26*P26+O26*Q26)</f>
        <v>2867.3999999999996</v>
      </c>
      <c r="S26" s="189">
        <f t="shared" si="0"/>
        <v>6690.6</v>
      </c>
    </row>
    <row r="27" spans="1:19" ht="15" x14ac:dyDescent="0.3">
      <c r="A27" s="84">
        <v>6</v>
      </c>
      <c r="B27" s="124">
        <v>42325</v>
      </c>
      <c r="C27" s="216">
        <v>6</v>
      </c>
      <c r="D27" s="85">
        <v>61</v>
      </c>
      <c r="E27" s="85" t="s">
        <v>1106</v>
      </c>
      <c r="F27" s="85"/>
      <c r="G27" s="85">
        <v>1</v>
      </c>
      <c r="H27" s="96" t="s">
        <v>1299</v>
      </c>
      <c r="I27" s="86"/>
      <c r="J27" s="86" t="s">
        <v>167</v>
      </c>
      <c r="K27" s="86" t="s">
        <v>1567</v>
      </c>
      <c r="L27" s="186">
        <v>11255.01</v>
      </c>
      <c r="M27" s="86">
        <v>3</v>
      </c>
      <c r="N27" s="101">
        <f>IF(M27=0,"N/A",+L27/M27)</f>
        <v>3751.67</v>
      </c>
      <c r="O27" s="1725">
        <f t="shared" si="1"/>
        <v>312.63916666666665</v>
      </c>
      <c r="P27" s="187">
        <v>1</v>
      </c>
      <c r="Q27" s="187">
        <v>7</v>
      </c>
      <c r="R27" s="189">
        <f>+N27</f>
        <v>3751.67</v>
      </c>
      <c r="S27" s="189">
        <f t="shared" si="0"/>
        <v>7503.34</v>
      </c>
    </row>
    <row r="28" spans="1:19" ht="15" x14ac:dyDescent="0.3">
      <c r="A28" s="84">
        <v>7</v>
      </c>
      <c r="B28" s="125">
        <v>40255</v>
      </c>
      <c r="C28" s="216">
        <v>6</v>
      </c>
      <c r="D28" s="85">
        <v>61</v>
      </c>
      <c r="E28" s="85">
        <v>612</v>
      </c>
      <c r="F28" s="227"/>
      <c r="G28" s="85">
        <v>1</v>
      </c>
      <c r="H28" s="87" t="s">
        <v>406</v>
      </c>
      <c r="I28" s="190" t="s">
        <v>530</v>
      </c>
      <c r="J28" s="191" t="s">
        <v>68</v>
      </c>
      <c r="K28" s="86" t="s">
        <v>1567</v>
      </c>
      <c r="L28" s="195">
        <v>37995</v>
      </c>
      <c r="M28" s="112">
        <v>5</v>
      </c>
      <c r="N28" s="91"/>
      <c r="O28" s="91"/>
      <c r="P28" s="90">
        <v>5</v>
      </c>
      <c r="Q28" s="90"/>
      <c r="R28" s="294">
        <v>37995</v>
      </c>
      <c r="S28" s="89">
        <f t="shared" si="0"/>
        <v>0</v>
      </c>
    </row>
    <row r="29" spans="1:19" ht="15" x14ac:dyDescent="0.3">
      <c r="A29" s="84">
        <v>8</v>
      </c>
      <c r="B29" s="125">
        <v>40290</v>
      </c>
      <c r="C29" s="216">
        <v>6</v>
      </c>
      <c r="D29" s="85">
        <v>61</v>
      </c>
      <c r="E29" s="85">
        <v>612</v>
      </c>
      <c r="F29" s="85"/>
      <c r="G29" s="85">
        <v>1</v>
      </c>
      <c r="H29" s="87" t="s">
        <v>532</v>
      </c>
      <c r="I29" s="190" t="s">
        <v>531</v>
      </c>
      <c r="J29" s="191"/>
      <c r="K29" s="86" t="s">
        <v>1567</v>
      </c>
      <c r="L29" s="196">
        <v>3040</v>
      </c>
      <c r="M29" s="112">
        <v>5</v>
      </c>
      <c r="N29" s="91"/>
      <c r="O29" s="91"/>
      <c r="P29" s="90">
        <v>5</v>
      </c>
      <c r="Q29" s="542"/>
      <c r="R29" s="294">
        <v>3040</v>
      </c>
      <c r="S29" s="89">
        <f t="shared" si="0"/>
        <v>0</v>
      </c>
    </row>
    <row r="30" spans="1:19" ht="15" x14ac:dyDescent="0.3">
      <c r="A30" s="84">
        <v>9</v>
      </c>
      <c r="B30" s="296">
        <v>40149</v>
      </c>
      <c r="C30" s="216">
        <v>6</v>
      </c>
      <c r="D30" s="92">
        <v>61</v>
      </c>
      <c r="E30" s="92">
        <v>617</v>
      </c>
      <c r="F30" s="93"/>
      <c r="G30" s="92">
        <v>1</v>
      </c>
      <c r="H30" s="295" t="s">
        <v>592</v>
      </c>
      <c r="I30" s="93"/>
      <c r="J30" s="92"/>
      <c r="K30" s="86" t="s">
        <v>1567</v>
      </c>
      <c r="L30" s="94">
        <v>10000</v>
      </c>
      <c r="M30" s="95">
        <v>10</v>
      </c>
      <c r="N30" s="101">
        <f>IF(M30=0,"N/A",+L30/M30)</f>
        <v>1000</v>
      </c>
      <c r="O30" s="1725">
        <f t="shared" si="1"/>
        <v>83.333333333333329</v>
      </c>
      <c r="P30" s="102">
        <v>7</v>
      </c>
      <c r="Q30" s="102">
        <v>7</v>
      </c>
      <c r="R30" s="293">
        <f>IF(M30=0,"N/A",+N30*P30+O30*Q30)</f>
        <v>7583.333333333333</v>
      </c>
      <c r="S30" s="189">
        <f t="shared" si="0"/>
        <v>2416.666666666667</v>
      </c>
    </row>
    <row r="31" spans="1:19" ht="15" x14ac:dyDescent="0.3">
      <c r="A31" s="84">
        <v>10</v>
      </c>
      <c r="B31" s="201">
        <v>36085</v>
      </c>
      <c r="C31" s="216">
        <v>6</v>
      </c>
      <c r="D31" s="92">
        <v>61</v>
      </c>
      <c r="E31" s="92">
        <v>617</v>
      </c>
      <c r="F31" s="93"/>
      <c r="G31" s="92">
        <v>2</v>
      </c>
      <c r="H31" s="93" t="s">
        <v>46</v>
      </c>
      <c r="I31" s="93"/>
      <c r="J31" s="92"/>
      <c r="K31" s="86" t="s">
        <v>1567</v>
      </c>
      <c r="L31" s="94">
        <v>3000</v>
      </c>
      <c r="M31" s="95">
        <v>10</v>
      </c>
      <c r="N31" s="89"/>
      <c r="O31" s="1837"/>
      <c r="P31" s="90">
        <v>10</v>
      </c>
      <c r="Q31" s="90"/>
      <c r="R31" s="294">
        <v>3000</v>
      </c>
      <c r="S31" s="91">
        <f t="shared" si="0"/>
        <v>0</v>
      </c>
    </row>
    <row r="32" spans="1:19" ht="15" x14ac:dyDescent="0.3">
      <c r="A32" s="84">
        <v>11</v>
      </c>
      <c r="B32" s="201">
        <v>36828</v>
      </c>
      <c r="C32" s="216">
        <v>6</v>
      </c>
      <c r="D32" s="92">
        <v>61</v>
      </c>
      <c r="E32" s="92">
        <v>617</v>
      </c>
      <c r="F32" s="93"/>
      <c r="G32" s="92">
        <v>10</v>
      </c>
      <c r="H32" s="93" t="s">
        <v>47</v>
      </c>
      <c r="I32" s="93"/>
      <c r="J32" s="92"/>
      <c r="K32" s="86" t="s">
        <v>1567</v>
      </c>
      <c r="L32" s="94">
        <v>300</v>
      </c>
      <c r="M32" s="95">
        <v>10</v>
      </c>
      <c r="N32" s="89"/>
      <c r="O32" s="1837"/>
      <c r="P32" s="90">
        <v>10</v>
      </c>
      <c r="Q32" s="90"/>
      <c r="R32" s="294">
        <v>300</v>
      </c>
      <c r="S32" s="91">
        <f t="shared" si="0"/>
        <v>0</v>
      </c>
    </row>
    <row r="33" spans="1:20" ht="15" x14ac:dyDescent="0.3">
      <c r="A33" s="84">
        <v>12</v>
      </c>
      <c r="B33" s="201">
        <v>37434</v>
      </c>
      <c r="C33" s="216">
        <v>6</v>
      </c>
      <c r="D33" s="92">
        <v>61</v>
      </c>
      <c r="E33" s="92">
        <v>617</v>
      </c>
      <c r="F33" s="93"/>
      <c r="G33" s="92">
        <v>2</v>
      </c>
      <c r="H33" s="93" t="s">
        <v>23</v>
      </c>
      <c r="I33" s="93"/>
      <c r="J33" s="92" t="s">
        <v>24</v>
      </c>
      <c r="K33" s="86" t="s">
        <v>1567</v>
      </c>
      <c r="L33" s="94">
        <v>950</v>
      </c>
      <c r="M33" s="95">
        <v>10</v>
      </c>
      <c r="N33" s="89"/>
      <c r="O33" s="1837"/>
      <c r="P33" s="90">
        <v>10</v>
      </c>
      <c r="Q33" s="90"/>
      <c r="R33" s="294">
        <v>950</v>
      </c>
      <c r="S33" s="91">
        <f t="shared" si="0"/>
        <v>0</v>
      </c>
    </row>
    <row r="34" spans="1:20" ht="15" x14ac:dyDescent="0.3">
      <c r="A34" s="84">
        <v>13</v>
      </c>
      <c r="B34" s="201">
        <v>36085</v>
      </c>
      <c r="C34" s="216">
        <v>6</v>
      </c>
      <c r="D34" s="92">
        <v>61</v>
      </c>
      <c r="E34" s="92">
        <v>617</v>
      </c>
      <c r="F34" s="93"/>
      <c r="G34" s="92">
        <v>1</v>
      </c>
      <c r="H34" s="93" t="s">
        <v>48</v>
      </c>
      <c r="I34" s="93"/>
      <c r="J34" s="92"/>
      <c r="K34" s="86" t="s">
        <v>1567</v>
      </c>
      <c r="L34" s="94">
        <v>2500</v>
      </c>
      <c r="M34" s="95">
        <v>10</v>
      </c>
      <c r="N34" s="89"/>
      <c r="O34" s="1837"/>
      <c r="P34" s="90">
        <v>10</v>
      </c>
      <c r="Q34" s="1802"/>
      <c r="R34" s="294">
        <v>2500</v>
      </c>
      <c r="S34" s="91">
        <f t="shared" si="0"/>
        <v>0</v>
      </c>
    </row>
    <row r="35" spans="1:20" ht="15" x14ac:dyDescent="0.3">
      <c r="A35" s="84">
        <v>14</v>
      </c>
      <c r="B35" s="201">
        <v>36086</v>
      </c>
      <c r="C35" s="216">
        <v>6</v>
      </c>
      <c r="D35" s="92">
        <v>61</v>
      </c>
      <c r="E35" s="92">
        <v>617</v>
      </c>
      <c r="F35" s="93"/>
      <c r="G35" s="92">
        <v>1</v>
      </c>
      <c r="H35" s="93" t="s">
        <v>819</v>
      </c>
      <c r="I35" s="93"/>
      <c r="J35" s="92"/>
      <c r="K35" s="86" t="s">
        <v>1567</v>
      </c>
      <c r="L35" s="94">
        <v>3500</v>
      </c>
      <c r="M35" s="95">
        <v>10</v>
      </c>
      <c r="N35" s="89"/>
      <c r="O35" s="1837"/>
      <c r="P35" s="90">
        <v>10</v>
      </c>
      <c r="Q35" s="90"/>
      <c r="R35" s="294">
        <v>3500</v>
      </c>
      <c r="S35" s="91">
        <f t="shared" si="0"/>
        <v>0</v>
      </c>
    </row>
    <row r="36" spans="1:20" ht="15" x14ac:dyDescent="0.3">
      <c r="A36" s="84">
        <v>15</v>
      </c>
      <c r="B36" s="204">
        <v>36085</v>
      </c>
      <c r="C36" s="218">
        <v>6</v>
      </c>
      <c r="D36" s="105">
        <v>61</v>
      </c>
      <c r="E36" s="105">
        <v>617</v>
      </c>
      <c r="F36" s="106"/>
      <c r="G36" s="105">
        <v>3</v>
      </c>
      <c r="H36" s="106" t="s">
        <v>50</v>
      </c>
      <c r="I36" s="106"/>
      <c r="J36" s="106"/>
      <c r="K36" s="86" t="s">
        <v>1567</v>
      </c>
      <c r="L36" s="107">
        <v>800</v>
      </c>
      <c r="M36" s="130">
        <v>10</v>
      </c>
      <c r="N36" s="297"/>
      <c r="O36" s="1838"/>
      <c r="P36" s="131">
        <v>10</v>
      </c>
      <c r="Q36" s="131"/>
      <c r="R36" s="298">
        <v>800</v>
      </c>
      <c r="S36" s="132">
        <f t="shared" si="0"/>
        <v>0</v>
      </c>
    </row>
    <row r="37" spans="1:20" ht="16.5" customHeight="1" x14ac:dyDescent="0.3">
      <c r="A37" s="84">
        <v>16</v>
      </c>
      <c r="B37" s="125">
        <v>40310</v>
      </c>
      <c r="C37" s="450">
        <v>1</v>
      </c>
      <c r="D37" s="85">
        <v>61</v>
      </c>
      <c r="E37" s="85">
        <v>612</v>
      </c>
      <c r="F37" s="85"/>
      <c r="G37" s="85">
        <v>1</v>
      </c>
      <c r="H37" s="937" t="s">
        <v>319</v>
      </c>
      <c r="I37" s="85"/>
      <c r="J37" s="191" t="s">
        <v>399</v>
      </c>
      <c r="K37" s="85" t="s">
        <v>1105</v>
      </c>
      <c r="L37" s="196">
        <v>2615</v>
      </c>
      <c r="M37" s="353">
        <v>5</v>
      </c>
      <c r="N37" s="91">
        <v>0</v>
      </c>
      <c r="O37" s="1837"/>
      <c r="P37" s="90">
        <v>5</v>
      </c>
      <c r="Q37" s="1026"/>
      <c r="R37" s="294">
        <v>2615</v>
      </c>
      <c r="S37" s="89">
        <f t="shared" si="0"/>
        <v>0</v>
      </c>
      <c r="T37" s="68" t="s">
        <v>1632</v>
      </c>
    </row>
    <row r="38" spans="1:20" ht="15" x14ac:dyDescent="0.3">
      <c r="A38" s="1486"/>
      <c r="B38" s="134"/>
      <c r="C38" s="134"/>
      <c r="D38" s="134"/>
      <c r="E38" s="134"/>
      <c r="F38" s="135"/>
      <c r="G38" s="135"/>
      <c r="H38" s="136"/>
      <c r="I38" s="135"/>
      <c r="J38" s="136"/>
      <c r="K38" s="134"/>
      <c r="L38" s="299">
        <f>SUM(L22:L36)</f>
        <v>199653.01</v>
      </c>
      <c r="M38" s="299"/>
      <c r="N38" s="299">
        <f>SUM(N22:N36)</f>
        <v>18227.27</v>
      </c>
      <c r="O38" s="299">
        <f>SUM(O25:O37)</f>
        <v>1518.9391666666666</v>
      </c>
      <c r="P38" s="299"/>
      <c r="Q38" s="299"/>
      <c r="R38" s="299">
        <f>SUM(R22:R36)</f>
        <v>142568.40333333332</v>
      </c>
      <c r="S38" s="299">
        <f>SUM(S22:S36)</f>
        <v>57084.606666666667</v>
      </c>
      <c r="T38" s="18"/>
    </row>
    <row r="39" spans="1:20" x14ac:dyDescent="0.2">
      <c r="F39" s="1"/>
      <c r="G39" s="1"/>
      <c r="H39" s="4"/>
      <c r="I39" s="1"/>
      <c r="J39" s="4"/>
    </row>
    <row r="40" spans="1:20" ht="15" x14ac:dyDescent="0.3">
      <c r="D40" s="1643">
        <v>613</v>
      </c>
      <c r="E40" s="1644">
        <v>1435.61</v>
      </c>
      <c r="F40" s="1"/>
      <c r="G40" s="1"/>
      <c r="H40" s="4"/>
      <c r="I40" s="1"/>
      <c r="J40" s="4"/>
    </row>
    <row r="41" spans="1:20" ht="15" x14ac:dyDescent="0.3">
      <c r="D41" s="1643">
        <v>617</v>
      </c>
      <c r="E41" s="1644">
        <v>83.33</v>
      </c>
      <c r="F41" s="1"/>
      <c r="G41" s="1"/>
      <c r="H41" s="4"/>
      <c r="I41" s="1"/>
      <c r="J41" s="4"/>
    </row>
    <row r="42" spans="1:20" x14ac:dyDescent="0.2">
      <c r="D42" s="1645"/>
      <c r="E42" s="1652">
        <f>SUM(E40:E41)</f>
        <v>1518.9399999999998</v>
      </c>
      <c r="F42" s="1"/>
      <c r="G42" s="1"/>
      <c r="H42" s="4"/>
      <c r="I42" s="1"/>
      <c r="J42" s="4"/>
    </row>
    <row r="43" spans="1:20" x14ac:dyDescent="0.2">
      <c r="D43" s="1645"/>
      <c r="E43" s="1645"/>
      <c r="F43" s="1"/>
      <c r="G43" s="1"/>
      <c r="H43" s="4"/>
      <c r="I43" s="1"/>
      <c r="J43" s="4"/>
    </row>
    <row r="44" spans="1:20" x14ac:dyDescent="0.2">
      <c r="L44" s="3"/>
      <c r="M44" s="3"/>
    </row>
    <row r="45" spans="1:20" x14ac:dyDescent="0.2">
      <c r="B45" s="789"/>
      <c r="C45" s="1915"/>
      <c r="D45" s="1915"/>
      <c r="E45" s="1915"/>
      <c r="F45" s="1915"/>
      <c r="G45" s="9"/>
      <c r="H45" s="12"/>
      <c r="I45" s="12"/>
      <c r="J45" s="5"/>
      <c r="K45" s="75"/>
      <c r="L45" s="5"/>
      <c r="M45" s="3"/>
      <c r="N45" s="3"/>
      <c r="O45" s="75"/>
      <c r="P45" s="3"/>
      <c r="Q45" s="3"/>
      <c r="R45" s="3"/>
    </row>
    <row r="46" spans="1:20" ht="12" customHeight="1" x14ac:dyDescent="0.2">
      <c r="A46" s="45"/>
      <c r="B46" s="45"/>
      <c r="C46" s="45"/>
      <c r="D46" s="45"/>
      <c r="E46" s="45"/>
      <c r="F46" s="45"/>
      <c r="G46" s="45"/>
      <c r="H46" s="58"/>
      <c r="I46" s="45"/>
      <c r="J46" s="45"/>
      <c r="K46" s="45"/>
      <c r="L46" s="45"/>
      <c r="M46" s="45"/>
      <c r="N46" s="15"/>
      <c r="O46" s="14"/>
      <c r="P46" s="1048"/>
      <c r="Q46" s="1048"/>
      <c r="R46" s="1048"/>
      <c r="S46" s="1048"/>
    </row>
    <row r="47" spans="1:20" x14ac:dyDescent="0.2">
      <c r="A47" s="1905" t="s">
        <v>51</v>
      </c>
      <c r="B47" s="1905"/>
      <c r="C47" s="1905"/>
      <c r="D47" s="1905"/>
      <c r="E47" s="1905"/>
      <c r="F47" s="1905"/>
      <c r="G47" s="1905"/>
      <c r="H47" s="1206"/>
      <c r="I47" s="1906" t="s">
        <v>1620</v>
      </c>
      <c r="J47" s="1906"/>
      <c r="K47" s="1906"/>
      <c r="L47" s="1906"/>
      <c r="M47" s="1906"/>
      <c r="O47" s="34"/>
      <c r="P47" s="1905" t="s">
        <v>1621</v>
      </c>
      <c r="Q47" s="1905"/>
      <c r="R47" s="1905"/>
      <c r="S47" s="1905"/>
    </row>
    <row r="52" spans="14:14" x14ac:dyDescent="0.2">
      <c r="N52" s="781"/>
    </row>
  </sheetData>
  <mergeCells count="9">
    <mergeCell ref="A47:G47"/>
    <mergeCell ref="I47:M47"/>
    <mergeCell ref="P47:S47"/>
    <mergeCell ref="A15:S15"/>
    <mergeCell ref="A14:S14"/>
    <mergeCell ref="A17:S17"/>
    <mergeCell ref="A16:S16"/>
    <mergeCell ref="C45:F45"/>
    <mergeCell ref="A18:S18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68" firstPageNumber="0" fitToWidth="3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55"/>
  <sheetViews>
    <sheetView view="pageBreakPreview" topLeftCell="B10" zoomScaleNormal="100" zoomScaleSheetLayoutView="100" workbookViewId="0">
      <selection activeCell="P38" sqref="P38"/>
    </sheetView>
  </sheetViews>
  <sheetFormatPr baseColWidth="10" defaultColWidth="9.140625" defaultRowHeight="12.75" x14ac:dyDescent="0.2"/>
  <cols>
    <col min="1" max="1" width="3.5703125" customWidth="1"/>
    <col min="2" max="2" width="11.140625" customWidth="1"/>
    <col min="3" max="3" width="8.85546875" customWidth="1"/>
    <col min="4" max="4" width="9.7109375" customWidth="1"/>
    <col min="5" max="5" width="9.5703125" customWidth="1"/>
    <col min="6" max="6" width="4.140625" customWidth="1"/>
    <col min="7" max="7" width="5.7109375" customWidth="1"/>
    <col min="8" max="8" width="26.42578125" customWidth="1"/>
    <col min="9" max="9" width="9.7109375" customWidth="1"/>
    <col min="10" max="10" width="11" customWidth="1"/>
    <col min="11" max="11" width="24" customWidth="1"/>
    <col min="12" max="12" width="13.7109375" customWidth="1"/>
    <col min="13" max="13" width="5" customWidth="1"/>
    <col min="14" max="14" width="11.5703125" customWidth="1"/>
    <col min="15" max="15" width="11.140625" customWidth="1"/>
    <col min="16" max="16" width="6" customWidth="1"/>
    <col min="17" max="17" width="5.7109375" customWidth="1"/>
    <col min="18" max="18" width="13.140625" customWidth="1"/>
    <col min="19" max="19" width="13.7109375" customWidth="1"/>
    <col min="20" max="20" width="12" customWidth="1"/>
  </cols>
  <sheetData>
    <row r="6" spans="1:22" x14ac:dyDescent="0.2">
      <c r="A6" s="398"/>
      <c r="B6" s="398"/>
      <c r="C6" s="398"/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398"/>
      <c r="R6" s="398"/>
      <c r="S6" s="398"/>
    </row>
    <row r="7" spans="1:22" x14ac:dyDescent="0.2">
      <c r="A7" s="398"/>
      <c r="B7" s="398"/>
      <c r="C7" s="398"/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  <c r="P7" s="398"/>
      <c r="Q7" s="398"/>
      <c r="R7" s="398"/>
      <c r="S7" s="398"/>
    </row>
    <row r="8" spans="1:22" x14ac:dyDescent="0.2">
      <c r="A8" s="398"/>
      <c r="B8" s="398"/>
      <c r="C8" s="398"/>
      <c r="D8" s="398"/>
      <c r="E8" s="398"/>
      <c r="F8" s="398"/>
      <c r="G8" s="398"/>
      <c r="H8" s="398"/>
      <c r="I8" s="398"/>
      <c r="J8" s="398"/>
      <c r="K8" s="398"/>
      <c r="L8" s="398"/>
      <c r="M8" s="398"/>
      <c r="N8" s="398"/>
      <c r="O8" s="398"/>
      <c r="P8" s="398"/>
      <c r="Q8" s="398"/>
      <c r="R8" s="398"/>
      <c r="S8" s="398"/>
    </row>
    <row r="9" spans="1:22" x14ac:dyDescent="0.2">
      <c r="A9" s="398"/>
      <c r="B9" s="398"/>
      <c r="C9" s="398"/>
      <c r="D9" s="398"/>
      <c r="E9" s="398"/>
      <c r="F9" s="398"/>
      <c r="G9" s="398"/>
      <c r="H9" s="398"/>
      <c r="I9" s="398"/>
      <c r="J9" s="398"/>
      <c r="K9" s="398"/>
      <c r="L9" s="398"/>
      <c r="M9" s="398"/>
      <c r="N9" s="398"/>
      <c r="O9" s="398"/>
      <c r="P9" s="398"/>
      <c r="Q9" s="398"/>
      <c r="R9" s="398"/>
      <c r="S9" s="398"/>
    </row>
    <row r="10" spans="1:22" x14ac:dyDescent="0.2">
      <c r="A10" s="398"/>
      <c r="B10" s="398"/>
      <c r="C10" s="398"/>
      <c r="D10" s="398"/>
      <c r="E10" s="398"/>
      <c r="F10" s="470"/>
      <c r="G10" s="470"/>
      <c r="H10" s="398"/>
      <c r="I10" s="470"/>
      <c r="J10" s="398"/>
      <c r="K10" s="398"/>
      <c r="L10" s="398"/>
      <c r="M10" s="398"/>
      <c r="N10" s="398"/>
      <c r="O10" s="398"/>
      <c r="P10" s="398"/>
      <c r="Q10" s="398"/>
      <c r="R10" s="398"/>
      <c r="S10" s="398"/>
    </row>
    <row r="11" spans="1:22" x14ac:dyDescent="0.2">
      <c r="A11" s="398"/>
      <c r="B11" s="398"/>
      <c r="C11" s="398"/>
      <c r="D11" s="398"/>
      <c r="E11" s="398"/>
      <c r="F11" s="470"/>
      <c r="G11" s="470"/>
      <c r="H11" s="398"/>
      <c r="I11" s="470"/>
      <c r="J11" s="398"/>
      <c r="K11" s="398"/>
      <c r="L11" s="398"/>
      <c r="M11" s="398"/>
      <c r="N11" s="398"/>
      <c r="O11" s="398"/>
      <c r="P11" s="398"/>
      <c r="Q11" s="398"/>
      <c r="R11" s="398"/>
      <c r="S11" s="398"/>
    </row>
    <row r="12" spans="1:22" x14ac:dyDescent="0.2">
      <c r="A12" s="398"/>
      <c r="B12" s="398"/>
      <c r="C12" s="398"/>
      <c r="D12" s="398"/>
      <c r="E12" s="398"/>
      <c r="F12" s="470"/>
      <c r="G12" s="470"/>
      <c r="H12" s="398"/>
      <c r="I12" s="470"/>
      <c r="J12" s="398"/>
      <c r="K12" s="398"/>
      <c r="L12" s="398"/>
      <c r="M12" s="398"/>
      <c r="N12" s="398"/>
      <c r="O12" s="398"/>
      <c r="P12" s="398"/>
      <c r="Q12" s="398"/>
      <c r="R12" s="398"/>
      <c r="S12" s="398"/>
    </row>
    <row r="13" spans="1:22" x14ac:dyDescent="0.2">
      <c r="A13" s="398"/>
      <c r="B13" s="398"/>
      <c r="C13" s="398"/>
      <c r="D13" s="398"/>
      <c r="E13" s="398"/>
      <c r="F13" s="470"/>
      <c r="G13" s="470"/>
      <c r="H13" s="398"/>
      <c r="I13" s="470"/>
      <c r="J13" s="398"/>
      <c r="K13" s="398"/>
      <c r="L13" s="398"/>
      <c r="M13" s="398"/>
      <c r="N13" s="398"/>
      <c r="O13" s="398"/>
      <c r="P13" s="398"/>
      <c r="Q13" s="398"/>
      <c r="R13" s="398"/>
      <c r="S13" s="398"/>
    </row>
    <row r="14" spans="1:22" x14ac:dyDescent="0.2">
      <c r="A14" s="398"/>
      <c r="B14" s="398"/>
      <c r="C14" s="398"/>
      <c r="D14" s="398"/>
      <c r="E14" s="398"/>
      <c r="F14" s="470"/>
      <c r="G14" s="470"/>
      <c r="H14" s="398"/>
      <c r="I14" s="470"/>
      <c r="J14" s="398"/>
      <c r="K14" s="398"/>
      <c r="L14" s="398"/>
      <c r="M14" s="398"/>
      <c r="N14" s="398"/>
      <c r="O14" s="398"/>
      <c r="P14" s="398"/>
      <c r="Q14" s="398"/>
      <c r="R14" s="398"/>
      <c r="S14" s="398"/>
    </row>
    <row r="15" spans="1:22" x14ac:dyDescent="0.2">
      <c r="A15" s="1918" t="s">
        <v>0</v>
      </c>
      <c r="B15" s="1918"/>
      <c r="C15" s="1918"/>
      <c r="D15" s="1918"/>
      <c r="E15" s="1918"/>
      <c r="F15" s="1918"/>
      <c r="G15" s="1918"/>
      <c r="H15" s="1918"/>
      <c r="I15" s="1918"/>
      <c r="J15" s="1918"/>
      <c r="K15" s="1918"/>
      <c r="L15" s="1918"/>
      <c r="M15" s="1918"/>
      <c r="N15" s="1918"/>
      <c r="O15" s="1918"/>
      <c r="P15" s="1918"/>
      <c r="Q15" s="1918"/>
      <c r="R15" s="1918"/>
      <c r="S15" s="1918"/>
    </row>
    <row r="16" spans="1:22" x14ac:dyDescent="0.2">
      <c r="A16" s="1918" t="s">
        <v>1</v>
      </c>
      <c r="B16" s="1918"/>
      <c r="C16" s="1918"/>
      <c r="D16" s="1918"/>
      <c r="E16" s="1918"/>
      <c r="F16" s="1918"/>
      <c r="G16" s="1918"/>
      <c r="H16" s="1918"/>
      <c r="I16" s="1918"/>
      <c r="J16" s="1918"/>
      <c r="K16" s="1918"/>
      <c r="L16" s="1918"/>
      <c r="M16" s="1918"/>
      <c r="N16" s="1918"/>
      <c r="O16" s="1918"/>
      <c r="P16" s="1918"/>
      <c r="Q16" s="1918"/>
      <c r="R16" s="1918"/>
      <c r="S16" s="1918"/>
      <c r="T16" s="15"/>
      <c r="U16" s="15"/>
      <c r="V16" s="15"/>
    </row>
    <row r="17" spans="1:22" x14ac:dyDescent="0.2">
      <c r="A17" s="1918" t="s">
        <v>2</v>
      </c>
      <c r="B17" s="1918"/>
      <c r="C17" s="1918"/>
      <c r="D17" s="1918"/>
      <c r="E17" s="1918"/>
      <c r="F17" s="1918"/>
      <c r="G17" s="1918"/>
      <c r="H17" s="1918"/>
      <c r="I17" s="1918"/>
      <c r="J17" s="1918"/>
      <c r="K17" s="1918"/>
      <c r="L17" s="1918"/>
      <c r="M17" s="1918"/>
      <c r="N17" s="1918"/>
      <c r="O17" s="1918"/>
      <c r="P17" s="1918"/>
      <c r="Q17" s="1918"/>
      <c r="R17" s="1918"/>
      <c r="S17" s="1918"/>
      <c r="T17" s="15"/>
      <c r="U17" s="15"/>
      <c r="V17" s="15"/>
    </row>
    <row r="18" spans="1:22" x14ac:dyDescent="0.2">
      <c r="A18" s="1918" t="s">
        <v>3</v>
      </c>
      <c r="B18" s="1918"/>
      <c r="C18" s="1918"/>
      <c r="D18" s="1918"/>
      <c r="E18" s="1918"/>
      <c r="F18" s="1918"/>
      <c r="G18" s="1918"/>
      <c r="H18" s="1918"/>
      <c r="I18" s="1918"/>
      <c r="J18" s="1918"/>
      <c r="K18" s="1918"/>
      <c r="L18" s="1918"/>
      <c r="M18" s="1918"/>
      <c r="N18" s="1918"/>
      <c r="O18" s="1918"/>
      <c r="P18" s="1918"/>
      <c r="Q18" s="1918"/>
      <c r="R18" s="1918"/>
      <c r="S18" s="1918"/>
      <c r="T18" s="15"/>
      <c r="U18" s="15"/>
      <c r="V18" s="15"/>
    </row>
    <row r="19" spans="1:22" ht="15" x14ac:dyDescent="0.3">
      <c r="A19" s="1916" t="s">
        <v>1797</v>
      </c>
      <c r="B19" s="1916"/>
      <c r="C19" s="1916"/>
      <c r="D19" s="1916"/>
      <c r="E19" s="1916"/>
      <c r="F19" s="1916"/>
      <c r="G19" s="1916"/>
      <c r="H19" s="1916"/>
      <c r="I19" s="1916"/>
      <c r="J19" s="1916"/>
      <c r="K19" s="1916"/>
      <c r="L19" s="1916"/>
      <c r="M19" s="1916"/>
      <c r="N19" s="1916"/>
      <c r="O19" s="1916"/>
      <c r="P19" s="1916"/>
      <c r="Q19" s="1916"/>
      <c r="R19" s="1916"/>
      <c r="S19" s="1916"/>
      <c r="T19" s="511"/>
      <c r="U19" s="511"/>
      <c r="V19" s="15"/>
    </row>
    <row r="20" spans="1:22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398"/>
      <c r="N20" s="398"/>
      <c r="O20" s="398"/>
      <c r="P20" s="398"/>
      <c r="Q20" s="398"/>
      <c r="R20" s="398"/>
      <c r="S20" s="398"/>
      <c r="T20" s="15"/>
      <c r="U20" s="15"/>
      <c r="V20" s="15"/>
    </row>
    <row r="21" spans="1:22" s="1047" customFormat="1" ht="60" x14ac:dyDescent="0.2">
      <c r="A21" s="962" t="s">
        <v>4</v>
      </c>
      <c r="B21" s="962" t="s">
        <v>5</v>
      </c>
      <c r="C21" s="1044" t="s">
        <v>6</v>
      </c>
      <c r="D21" s="1045" t="s">
        <v>7</v>
      </c>
      <c r="E21" s="1045" t="s">
        <v>1612</v>
      </c>
      <c r="F21" s="962" t="s">
        <v>9</v>
      </c>
      <c r="G21" s="962" t="s">
        <v>10</v>
      </c>
      <c r="H21" s="962" t="s">
        <v>11</v>
      </c>
      <c r="I21" s="962" t="s">
        <v>12</v>
      </c>
      <c r="J21" s="962" t="s">
        <v>13</v>
      </c>
      <c r="K21" s="962" t="s">
        <v>820</v>
      </c>
      <c r="L21" s="1046" t="s">
        <v>1613</v>
      </c>
      <c r="M21" s="1049" t="s">
        <v>1616</v>
      </c>
      <c r="N21" s="1050" t="s">
        <v>1615</v>
      </c>
      <c r="O21" s="1050" t="s">
        <v>1614</v>
      </c>
      <c r="P21" s="1051" t="s">
        <v>1618</v>
      </c>
      <c r="Q21" s="1050" t="s">
        <v>1617</v>
      </c>
      <c r="R21" s="1051" t="s">
        <v>1787</v>
      </c>
      <c r="S21" s="1051" t="s">
        <v>1619</v>
      </c>
      <c r="U21" s="1728"/>
      <c r="V21" s="1728"/>
    </row>
    <row r="22" spans="1:22" x14ac:dyDescent="0.2">
      <c r="A22" s="231">
        <v>1</v>
      </c>
      <c r="B22" s="231">
        <v>2</v>
      </c>
      <c r="C22" s="231">
        <v>3</v>
      </c>
      <c r="D22" s="231">
        <v>4</v>
      </c>
      <c r="E22" s="231">
        <v>5</v>
      </c>
      <c r="F22" s="1836">
        <v>6</v>
      </c>
      <c r="G22" s="231">
        <v>7</v>
      </c>
      <c r="H22" s="231">
        <v>8</v>
      </c>
      <c r="I22" s="231">
        <v>9</v>
      </c>
      <c r="J22" s="231">
        <v>10</v>
      </c>
      <c r="K22" s="231">
        <v>11</v>
      </c>
      <c r="L22" s="231">
        <v>12</v>
      </c>
      <c r="M22" s="938">
        <v>13</v>
      </c>
      <c r="N22" s="938">
        <v>14</v>
      </c>
      <c r="O22" s="938">
        <v>15</v>
      </c>
      <c r="P22" s="939">
        <v>16</v>
      </c>
      <c r="Q22" s="939">
        <v>17</v>
      </c>
      <c r="R22" s="939">
        <v>18</v>
      </c>
      <c r="S22" s="939">
        <v>19</v>
      </c>
      <c r="U22" s="1645"/>
      <c r="V22" s="1645"/>
    </row>
    <row r="23" spans="1:22" ht="15" customHeight="1" x14ac:dyDescent="0.25">
      <c r="A23" s="231">
        <v>1</v>
      </c>
      <c r="B23" s="402">
        <v>41926</v>
      </c>
      <c r="C23" s="940" t="s">
        <v>100</v>
      </c>
      <c r="D23" s="373">
        <v>61</v>
      </c>
      <c r="E23" s="373" t="s">
        <v>1108</v>
      </c>
      <c r="F23" s="326"/>
      <c r="G23" s="326">
        <v>1</v>
      </c>
      <c r="H23" s="1609" t="s">
        <v>101</v>
      </c>
      <c r="I23" s="1610" t="s">
        <v>996</v>
      </c>
      <c r="J23" s="1610" t="s">
        <v>910</v>
      </c>
      <c r="K23" s="1610" t="s">
        <v>103</v>
      </c>
      <c r="L23" s="406">
        <v>8995</v>
      </c>
      <c r="M23" s="605">
        <v>10</v>
      </c>
      <c r="N23" s="608">
        <f>IF(M23=0,"N/A",+L23/M23)</f>
        <v>899.5</v>
      </c>
      <c r="O23" s="1835">
        <f>IF(M23=0,"N/A",+N23/12)</f>
        <v>74.958333333333329</v>
      </c>
      <c r="P23" s="941">
        <v>2</v>
      </c>
      <c r="Q23" s="941">
        <v>8</v>
      </c>
      <c r="R23" s="608">
        <f>IF(M23=0,"N/A",+N23*P23+O23*Q23)</f>
        <v>2398.6666666666665</v>
      </c>
      <c r="S23" s="608">
        <f t="shared" ref="S23:S34" si="0">IF(M23=0,"N/A",+L23-R23)</f>
        <v>6596.3333333333339</v>
      </c>
    </row>
    <row r="24" spans="1:22" ht="13.5" x14ac:dyDescent="0.25">
      <c r="A24" s="231">
        <v>2</v>
      </c>
      <c r="B24" s="404">
        <v>41926</v>
      </c>
      <c r="C24" s="942" t="s">
        <v>100</v>
      </c>
      <c r="D24" s="373">
        <v>61</v>
      </c>
      <c r="E24" s="373" t="s">
        <v>1108</v>
      </c>
      <c r="F24" s="326"/>
      <c r="G24" s="326">
        <v>1</v>
      </c>
      <c r="H24" s="1611" t="s">
        <v>115</v>
      </c>
      <c r="I24" s="1612"/>
      <c r="J24" s="1612" t="s">
        <v>116</v>
      </c>
      <c r="K24" s="1612" t="s">
        <v>103</v>
      </c>
      <c r="L24" s="943">
        <v>2250</v>
      </c>
      <c r="M24" s="605">
        <v>10</v>
      </c>
      <c r="N24" s="608">
        <f>IF(M24=0,"N/A",+L24/M24)</f>
        <v>225</v>
      </c>
      <c r="O24" s="1835">
        <f>IF(M24=0,"N/A",+N24/12)</f>
        <v>18.75</v>
      </c>
      <c r="P24" s="941">
        <v>2</v>
      </c>
      <c r="Q24" s="941">
        <v>8</v>
      </c>
      <c r="R24" s="608">
        <f>IF(M24=0,"N/A",+N24*P24+O24*Q24)</f>
        <v>600</v>
      </c>
      <c r="S24" s="608">
        <f t="shared" si="0"/>
        <v>1650</v>
      </c>
    </row>
    <row r="25" spans="1:22" ht="13.5" customHeight="1" x14ac:dyDescent="0.25">
      <c r="A25" s="231">
        <v>3</v>
      </c>
      <c r="B25" s="404">
        <v>41547</v>
      </c>
      <c r="C25" s="474" t="s">
        <v>100</v>
      </c>
      <c r="D25" s="326">
        <v>61</v>
      </c>
      <c r="E25" s="373">
        <v>617</v>
      </c>
      <c r="F25" s="326"/>
      <c r="G25" s="326">
        <v>1</v>
      </c>
      <c r="H25" s="1613" t="s">
        <v>111</v>
      </c>
      <c r="I25" s="1612"/>
      <c r="J25" s="1612" t="s">
        <v>910</v>
      </c>
      <c r="K25" s="1612" t="s">
        <v>103</v>
      </c>
      <c r="L25" s="944">
        <v>5995</v>
      </c>
      <c r="M25" s="605">
        <v>10</v>
      </c>
      <c r="N25" s="608">
        <f>IF(M25=0,"N/A",+L25/M25)</f>
        <v>599.5</v>
      </c>
      <c r="O25" s="1803">
        <f>IF(M25=0,"N/A",+N25/12)</f>
        <v>49.958333333333336</v>
      </c>
      <c r="P25" s="941">
        <v>3</v>
      </c>
      <c r="Q25" s="941">
        <v>9</v>
      </c>
      <c r="R25" s="608">
        <f>IF(M25=0,"N/A",+N25*P25+O25*Q25)</f>
        <v>2248.125</v>
      </c>
      <c r="S25" s="608">
        <f t="shared" si="0"/>
        <v>3746.875</v>
      </c>
    </row>
    <row r="26" spans="1:22" ht="13.5" x14ac:dyDescent="0.25">
      <c r="A26" s="231">
        <v>4</v>
      </c>
      <c r="B26" s="404">
        <v>39952</v>
      </c>
      <c r="C26" s="942" t="s">
        <v>100</v>
      </c>
      <c r="D26" s="373">
        <v>61</v>
      </c>
      <c r="E26" s="373">
        <v>617</v>
      </c>
      <c r="F26" s="326"/>
      <c r="G26" s="326">
        <v>1</v>
      </c>
      <c r="H26" s="1611" t="s">
        <v>426</v>
      </c>
      <c r="I26" s="1612"/>
      <c r="J26" s="1612" t="s">
        <v>71</v>
      </c>
      <c r="K26" s="1612" t="s">
        <v>103</v>
      </c>
      <c r="L26" s="943">
        <v>28495.26</v>
      </c>
      <c r="M26" s="605">
        <v>10</v>
      </c>
      <c r="N26" s="608">
        <f>IF(M26=0,"N/A",+L26/M26)</f>
        <v>2849.5259999999998</v>
      </c>
      <c r="O26" s="1803">
        <f>IF(M26=0,"N/A",+N26/12)</f>
        <v>237.4605</v>
      </c>
      <c r="P26" s="941">
        <v>8</v>
      </c>
      <c r="Q26" s="941">
        <v>1</v>
      </c>
      <c r="R26" s="608">
        <f>IF(M26=0,"N/A",+N26*P26+O26*Q26)</f>
        <v>23033.6685</v>
      </c>
      <c r="S26" s="608">
        <f t="shared" si="0"/>
        <v>5461.5914999999986</v>
      </c>
    </row>
    <row r="27" spans="1:22" ht="13.5" x14ac:dyDescent="0.25">
      <c r="A27" s="231">
        <v>5</v>
      </c>
      <c r="B27" s="404">
        <v>36889</v>
      </c>
      <c r="C27" s="942" t="s">
        <v>100</v>
      </c>
      <c r="D27" s="373">
        <v>61</v>
      </c>
      <c r="E27" s="373">
        <v>617</v>
      </c>
      <c r="F27" s="326"/>
      <c r="G27" s="326">
        <v>1</v>
      </c>
      <c r="H27" s="1614" t="s">
        <v>109</v>
      </c>
      <c r="I27" s="1612"/>
      <c r="J27" s="1612"/>
      <c r="K27" s="1612" t="s">
        <v>103</v>
      </c>
      <c r="L27" s="599">
        <v>5000</v>
      </c>
      <c r="M27" s="605">
        <v>10</v>
      </c>
      <c r="N27" s="945"/>
      <c r="O27" s="1804"/>
      <c r="P27" s="946">
        <v>10</v>
      </c>
      <c r="Q27" s="946"/>
      <c r="R27" s="945">
        <v>5000</v>
      </c>
      <c r="S27" s="945">
        <f t="shared" si="0"/>
        <v>0</v>
      </c>
    </row>
    <row r="28" spans="1:22" ht="25.5" x14ac:dyDescent="0.25">
      <c r="A28" s="231">
        <v>6</v>
      </c>
      <c r="B28" s="404">
        <v>36889</v>
      </c>
      <c r="C28" s="942" t="s">
        <v>100</v>
      </c>
      <c r="D28" s="326">
        <v>61</v>
      </c>
      <c r="E28" s="373">
        <v>617</v>
      </c>
      <c r="F28" s="326"/>
      <c r="G28" s="326">
        <v>1</v>
      </c>
      <c r="H28" s="1614" t="s">
        <v>110</v>
      </c>
      <c r="I28" s="1612"/>
      <c r="J28" s="1612"/>
      <c r="K28" s="1612" t="s">
        <v>103</v>
      </c>
      <c r="L28" s="599">
        <v>10000</v>
      </c>
      <c r="M28" s="605">
        <v>10</v>
      </c>
      <c r="N28" s="945"/>
      <c r="O28" s="1804"/>
      <c r="P28" s="946">
        <v>10</v>
      </c>
      <c r="Q28" s="946"/>
      <c r="R28" s="945">
        <v>10000</v>
      </c>
      <c r="S28" s="945">
        <f t="shared" si="0"/>
        <v>0</v>
      </c>
    </row>
    <row r="29" spans="1:22" ht="13.5" x14ac:dyDescent="0.25">
      <c r="A29" s="231">
        <v>7</v>
      </c>
      <c r="B29" s="404">
        <v>40962</v>
      </c>
      <c r="C29" s="942" t="s">
        <v>100</v>
      </c>
      <c r="D29" s="326">
        <v>61</v>
      </c>
      <c r="E29" s="373">
        <v>617</v>
      </c>
      <c r="F29" s="326"/>
      <c r="G29" s="326">
        <v>1</v>
      </c>
      <c r="H29" s="1614" t="s">
        <v>763</v>
      </c>
      <c r="I29" s="1610"/>
      <c r="J29" s="1610" t="s">
        <v>203</v>
      </c>
      <c r="K29" s="1610" t="s">
        <v>103</v>
      </c>
      <c r="L29" s="599">
        <v>2760.44</v>
      </c>
      <c r="M29" s="605">
        <v>10</v>
      </c>
      <c r="N29" s="608">
        <f>IF(M29=0,"N/A",+L29/M29)</f>
        <v>276.04399999999998</v>
      </c>
      <c r="O29" s="1803">
        <f>IF(M29=0,"N/A",+N29/12)</f>
        <v>23.003666666666664</v>
      </c>
      <c r="P29" s="941">
        <v>5</v>
      </c>
      <c r="Q29" s="941">
        <v>4</v>
      </c>
      <c r="R29" s="608">
        <f>IF(M29=0,"N/A",+N29*P29+O29*Q29)</f>
        <v>1472.2346666666665</v>
      </c>
      <c r="S29" s="608">
        <f t="shared" si="0"/>
        <v>1288.2053333333336</v>
      </c>
    </row>
    <row r="30" spans="1:22" ht="13.5" x14ac:dyDescent="0.25">
      <c r="A30" s="231">
        <v>8</v>
      </c>
      <c r="B30" s="404">
        <v>36828</v>
      </c>
      <c r="C30" s="942" t="s">
        <v>100</v>
      </c>
      <c r="D30" s="326">
        <v>61</v>
      </c>
      <c r="E30" s="373">
        <v>617</v>
      </c>
      <c r="F30" s="326"/>
      <c r="G30" s="326">
        <v>1</v>
      </c>
      <c r="H30" s="1614" t="s">
        <v>764</v>
      </c>
      <c r="I30" s="1612"/>
      <c r="J30" s="1612"/>
      <c r="K30" s="1612" t="s">
        <v>103</v>
      </c>
      <c r="L30" s="599">
        <v>2349</v>
      </c>
      <c r="M30" s="605">
        <v>10</v>
      </c>
      <c r="N30" s="945"/>
      <c r="O30" s="1804"/>
      <c r="P30" s="946">
        <v>10</v>
      </c>
      <c r="Q30" s="946"/>
      <c r="R30" s="945">
        <v>2349</v>
      </c>
      <c r="S30" s="945">
        <f t="shared" si="0"/>
        <v>0</v>
      </c>
    </row>
    <row r="31" spans="1:22" ht="13.5" x14ac:dyDescent="0.25">
      <c r="A31" s="231">
        <v>9</v>
      </c>
      <c r="B31" s="404">
        <v>36826</v>
      </c>
      <c r="C31" s="942" t="s">
        <v>100</v>
      </c>
      <c r="D31" s="326">
        <v>61</v>
      </c>
      <c r="E31" s="373">
        <v>617</v>
      </c>
      <c r="F31" s="326"/>
      <c r="G31" s="326">
        <v>2</v>
      </c>
      <c r="H31" s="1614" t="s">
        <v>113</v>
      </c>
      <c r="I31" s="1612"/>
      <c r="J31" s="1612" t="s">
        <v>114</v>
      </c>
      <c r="K31" s="1612" t="s">
        <v>103</v>
      </c>
      <c r="L31" s="599">
        <v>800</v>
      </c>
      <c r="M31" s="605">
        <v>10</v>
      </c>
      <c r="N31" s="945"/>
      <c r="O31" s="1804"/>
      <c r="P31" s="946">
        <v>10</v>
      </c>
      <c r="Q31" s="946"/>
      <c r="R31" s="945">
        <v>800</v>
      </c>
      <c r="S31" s="945">
        <f t="shared" si="0"/>
        <v>0</v>
      </c>
    </row>
    <row r="32" spans="1:22" ht="13.5" customHeight="1" x14ac:dyDescent="0.25">
      <c r="A32" s="231">
        <v>10</v>
      </c>
      <c r="B32" s="404">
        <v>39382</v>
      </c>
      <c r="C32" s="942" t="s">
        <v>100</v>
      </c>
      <c r="D32" s="326">
        <v>61</v>
      </c>
      <c r="E32" s="373">
        <v>617</v>
      </c>
      <c r="F32" s="326"/>
      <c r="G32" s="326">
        <v>10</v>
      </c>
      <c r="H32" s="1614" t="s">
        <v>505</v>
      </c>
      <c r="I32" s="1612"/>
      <c r="J32" s="1612" t="s">
        <v>114</v>
      </c>
      <c r="K32" s="1612" t="s">
        <v>103</v>
      </c>
      <c r="L32" s="599">
        <v>1400</v>
      </c>
      <c r="M32" s="605">
        <v>10</v>
      </c>
      <c r="N32" s="608">
        <f>IF(M32=0,"N/A",+L32/M32)</f>
        <v>140</v>
      </c>
      <c r="O32" s="1803">
        <v>9</v>
      </c>
      <c r="P32" s="941">
        <v>9</v>
      </c>
      <c r="Q32" s="941">
        <v>8</v>
      </c>
      <c r="R32" s="608">
        <f>IF(M32=0,"N/A",+N32*P32+O32*Q32)</f>
        <v>1332</v>
      </c>
      <c r="S32" s="608">
        <f t="shared" si="0"/>
        <v>68</v>
      </c>
    </row>
    <row r="33" spans="1:20" ht="13.5" x14ac:dyDescent="0.25">
      <c r="A33" s="231">
        <v>11</v>
      </c>
      <c r="B33" s="404">
        <v>36998</v>
      </c>
      <c r="C33" s="942" t="s">
        <v>100</v>
      </c>
      <c r="D33" s="373">
        <v>61</v>
      </c>
      <c r="E33" s="373">
        <v>617</v>
      </c>
      <c r="F33" s="405"/>
      <c r="G33" s="373">
        <v>1</v>
      </c>
      <c r="H33" s="1614" t="s">
        <v>465</v>
      </c>
      <c r="I33" s="1610"/>
      <c r="J33" s="1610"/>
      <c r="K33" s="1610" t="s">
        <v>338</v>
      </c>
      <c r="L33" s="596">
        <v>211680</v>
      </c>
      <c r="M33" s="605">
        <v>10</v>
      </c>
      <c r="N33" s="945"/>
      <c r="O33" s="945"/>
      <c r="P33" s="946">
        <v>10</v>
      </c>
      <c r="Q33" s="946"/>
      <c r="R33" s="945">
        <v>211680</v>
      </c>
      <c r="S33" s="945">
        <f t="shared" si="0"/>
        <v>0</v>
      </c>
    </row>
    <row r="34" spans="1:20" ht="15" x14ac:dyDescent="0.3">
      <c r="A34" s="231">
        <v>12</v>
      </c>
      <c r="B34" s="404">
        <v>42586</v>
      </c>
      <c r="C34" s="942">
        <v>6.02</v>
      </c>
      <c r="D34" s="373">
        <v>61</v>
      </c>
      <c r="E34" s="85">
        <v>615</v>
      </c>
      <c r="F34" s="85"/>
      <c r="G34" s="85">
        <v>1</v>
      </c>
      <c r="H34" s="1615" t="s">
        <v>1379</v>
      </c>
      <c r="I34" s="1615"/>
      <c r="J34" s="1616" t="s">
        <v>1732</v>
      </c>
      <c r="K34" s="1616" t="s">
        <v>201</v>
      </c>
      <c r="L34" s="111">
        <v>20114.144</v>
      </c>
      <c r="M34" s="112">
        <v>5</v>
      </c>
      <c r="N34" s="101">
        <v>4022.83</v>
      </c>
      <c r="O34" s="1664">
        <v>335.24</v>
      </c>
      <c r="P34" s="102"/>
      <c r="Q34" s="102">
        <v>10</v>
      </c>
      <c r="R34" s="101">
        <v>1340.96</v>
      </c>
      <c r="S34" s="101">
        <f t="shared" si="0"/>
        <v>18773.184000000001</v>
      </c>
    </row>
    <row r="35" spans="1:20" ht="13.5" x14ac:dyDescent="0.25">
      <c r="A35" s="326"/>
      <c r="B35" s="326"/>
      <c r="C35" s="326"/>
      <c r="D35" s="326"/>
      <c r="E35" s="326"/>
      <c r="F35" s="326"/>
      <c r="G35" s="326"/>
      <c r="H35" s="1611"/>
      <c r="I35" s="1611"/>
      <c r="J35" s="1611"/>
      <c r="K35" s="1611"/>
      <c r="L35" s="947">
        <f>SUM(L23:L34)</f>
        <v>299838.84400000004</v>
      </c>
      <c r="M35" s="948"/>
      <c r="N35" s="947">
        <f>SUM(N23:N34)</f>
        <v>9012.4</v>
      </c>
      <c r="O35" s="947">
        <f>SUM(O23:O34)</f>
        <v>748.37083333333339</v>
      </c>
      <c r="P35" s="948"/>
      <c r="Q35" s="948"/>
      <c r="R35" s="947">
        <f>SUM(R23:R34)</f>
        <v>262254.65483333333</v>
      </c>
      <c r="S35" s="947">
        <f>SUM(S23:S34)</f>
        <v>37584.189166666663</v>
      </c>
      <c r="T35" s="18">
        <f>SUM(R35:S35)</f>
        <v>299838.84399999998</v>
      </c>
    </row>
    <row r="36" spans="1:20" x14ac:dyDescent="0.2">
      <c r="A36" s="470"/>
      <c r="B36" s="470"/>
      <c r="C36" s="470"/>
      <c r="D36" s="470"/>
      <c r="E36" s="470"/>
      <c r="F36" s="470"/>
      <c r="G36" s="470"/>
      <c r="H36" s="398"/>
      <c r="I36" s="398"/>
      <c r="J36" s="398"/>
      <c r="K36" s="398"/>
      <c r="L36" s="398"/>
      <c r="M36" s="398"/>
      <c r="N36" s="398"/>
      <c r="O36" s="398"/>
      <c r="P36" s="398"/>
      <c r="Q36" s="398"/>
      <c r="R36" s="398"/>
      <c r="S36" s="398"/>
    </row>
    <row r="37" spans="1:20" x14ac:dyDescent="0.2">
      <c r="A37" s="470"/>
      <c r="B37" s="470"/>
      <c r="C37" s="470"/>
      <c r="D37" s="470"/>
      <c r="E37" s="470"/>
      <c r="F37" s="470"/>
      <c r="G37" s="470"/>
      <c r="H37" s="398"/>
      <c r="I37" s="398"/>
      <c r="J37" s="398"/>
      <c r="K37" s="398"/>
      <c r="L37" s="398"/>
      <c r="M37" s="398"/>
      <c r="N37" s="398"/>
      <c r="O37" s="398"/>
      <c r="P37" s="398"/>
      <c r="Q37" s="398"/>
      <c r="R37" s="398"/>
      <c r="S37" s="477"/>
    </row>
    <row r="38" spans="1:20" x14ac:dyDescent="0.2">
      <c r="A38" s="470"/>
      <c r="B38" s="470"/>
      <c r="C38" s="1653"/>
      <c r="D38" s="1654"/>
      <c r="E38" s="1654"/>
      <c r="F38" s="470"/>
      <c r="G38" s="470"/>
      <c r="H38" s="398"/>
      <c r="I38" s="398"/>
      <c r="J38" s="398"/>
      <c r="K38" s="398"/>
      <c r="L38" s="398"/>
      <c r="M38" s="398"/>
      <c r="N38" s="398"/>
      <c r="O38" s="398"/>
      <c r="P38" s="398"/>
      <c r="Q38" s="398"/>
      <c r="R38" s="398"/>
      <c r="S38" s="398"/>
    </row>
    <row r="39" spans="1:20" x14ac:dyDescent="0.2">
      <c r="A39" s="470"/>
      <c r="B39" s="398"/>
      <c r="C39" s="1655">
        <v>614</v>
      </c>
      <c r="D39" s="1655">
        <v>93.71</v>
      </c>
      <c r="E39" s="1656"/>
      <c r="F39" s="470"/>
      <c r="G39" s="470"/>
      <c r="H39" s="478"/>
      <c r="I39" s="470"/>
      <c r="J39" s="478"/>
      <c r="K39" s="398"/>
      <c r="L39" s="398"/>
      <c r="M39" s="398"/>
      <c r="N39" s="398"/>
      <c r="O39" s="398"/>
      <c r="P39" s="398"/>
      <c r="Q39" s="398"/>
      <c r="R39" s="398"/>
      <c r="S39" s="398"/>
    </row>
    <row r="40" spans="1:20" x14ac:dyDescent="0.2">
      <c r="A40" s="470"/>
      <c r="B40" s="398"/>
      <c r="C40" s="1655">
        <v>615</v>
      </c>
      <c r="D40" s="1655">
        <v>335.24</v>
      </c>
      <c r="E40" s="1656"/>
      <c r="F40" s="398"/>
      <c r="G40" s="398"/>
      <c r="H40" s="398"/>
      <c r="I40" s="398"/>
      <c r="J40" s="398"/>
      <c r="K40" s="398"/>
      <c r="L40" s="398"/>
      <c r="M40" s="398"/>
      <c r="N40" s="398"/>
      <c r="O40" s="398"/>
      <c r="P40" s="398"/>
      <c r="Q40" s="398"/>
      <c r="R40" s="398"/>
      <c r="S40" s="398"/>
    </row>
    <row r="41" spans="1:20" x14ac:dyDescent="0.2">
      <c r="A41" s="470"/>
      <c r="B41" s="398"/>
      <c r="C41" s="1655">
        <v>617</v>
      </c>
      <c r="D41" s="1655">
        <v>319.42</v>
      </c>
      <c r="E41" s="1657"/>
      <c r="F41" s="398"/>
      <c r="G41" s="398"/>
      <c r="H41" s="398"/>
      <c r="I41" s="398"/>
      <c r="J41" s="398"/>
      <c r="K41" s="398"/>
      <c r="L41" s="398"/>
      <c r="M41" s="398"/>
      <c r="N41" s="398"/>
      <c r="O41" s="398"/>
      <c r="P41" s="398"/>
      <c r="Q41" s="398"/>
      <c r="R41" s="398"/>
      <c r="S41" s="398"/>
    </row>
    <row r="42" spans="1:20" x14ac:dyDescent="0.2">
      <c r="A42" s="470"/>
      <c r="B42" s="398"/>
      <c r="C42" s="398"/>
      <c r="D42" s="398">
        <f>SUM(D39:D41)</f>
        <v>748.37</v>
      </c>
      <c r="E42" s="398"/>
      <c r="F42" s="398"/>
      <c r="G42" s="398"/>
      <c r="H42" s="398"/>
      <c r="I42" s="398"/>
      <c r="J42" s="398"/>
      <c r="K42" s="398"/>
      <c r="L42" s="473"/>
      <c r="M42" s="473"/>
      <c r="N42" s="398"/>
      <c r="O42" s="398"/>
      <c r="P42" s="398"/>
      <c r="Q42" s="398"/>
      <c r="R42" s="398"/>
      <c r="S42" s="398"/>
    </row>
    <row r="43" spans="1:20" x14ac:dyDescent="0.2">
      <c r="A43" s="470"/>
      <c r="B43" s="479" t="s">
        <v>52</v>
      </c>
      <c r="C43" s="1919"/>
      <c r="D43" s="1919"/>
      <c r="E43" s="1919"/>
      <c r="F43" s="1919"/>
      <c r="G43" s="480"/>
      <c r="H43" s="481"/>
      <c r="I43" s="481"/>
      <c r="J43" s="482"/>
      <c r="K43" s="482"/>
      <c r="L43" s="483"/>
      <c r="M43" s="473"/>
      <c r="N43" s="398"/>
      <c r="O43" s="482"/>
      <c r="P43" s="479"/>
      <c r="Q43" s="479"/>
      <c r="R43" s="479"/>
      <c r="S43" s="398"/>
    </row>
    <row r="44" spans="1:20" x14ac:dyDescent="0.2">
      <c r="A44" s="470"/>
      <c r="B44" s="1920" t="s">
        <v>51</v>
      </c>
      <c r="C44" s="1920"/>
      <c r="D44" s="1920"/>
      <c r="E44" s="1920"/>
      <c r="F44" s="1920"/>
      <c r="G44" s="473"/>
      <c r="H44" s="1920" t="s">
        <v>173</v>
      </c>
      <c r="I44" s="1920"/>
      <c r="J44" s="1920"/>
      <c r="K44" s="1920"/>
      <c r="L44" s="472"/>
      <c r="M44" s="472"/>
      <c r="N44" s="398"/>
      <c r="O44" s="1920" t="s">
        <v>492</v>
      </c>
      <c r="P44" s="1920"/>
      <c r="Q44" s="1920"/>
      <c r="R44" s="1920"/>
      <c r="S44" s="398"/>
    </row>
    <row r="45" spans="1:20" x14ac:dyDescent="0.2">
      <c r="A45" s="398"/>
      <c r="B45" s="398"/>
      <c r="C45" s="472"/>
      <c r="D45" s="472"/>
      <c r="E45" s="472"/>
      <c r="F45" s="398"/>
      <c r="G45" s="1917"/>
      <c r="H45" s="1917"/>
      <c r="I45" s="398"/>
      <c r="J45" s="473"/>
      <c r="K45" s="473"/>
      <c r="L45" s="473"/>
      <c r="M45" s="473"/>
      <c r="N45" s="398"/>
      <c r="O45" s="473"/>
      <c r="P45" s="398"/>
      <c r="Q45" s="398"/>
      <c r="R45" s="398"/>
      <c r="S45" s="398"/>
    </row>
    <row r="55" spans="8:8" x14ac:dyDescent="0.2">
      <c r="H55" s="550"/>
    </row>
  </sheetData>
  <mergeCells count="10">
    <mergeCell ref="A15:S15"/>
    <mergeCell ref="C43:F43"/>
    <mergeCell ref="B44:F44"/>
    <mergeCell ref="H44:K44"/>
    <mergeCell ref="O44:R44"/>
    <mergeCell ref="A19:S19"/>
    <mergeCell ref="G45:H45"/>
    <mergeCell ref="A18:S18"/>
    <mergeCell ref="A17:S17"/>
    <mergeCell ref="A16:S16"/>
  </mergeCells>
  <phoneticPr fontId="0" type="noConversion"/>
  <printOptions horizontalCentered="1"/>
  <pageMargins left="0.15748031496062992" right="0.15748031496062992" top="0.15748031496062992" bottom="0.19685039370078741" header="0.15748031496062992" footer="0.51181102362204722"/>
  <pageSetup paperSize="5" scale="75" firstPageNumber="0" fitToWidth="3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11"/>
  <sheetViews>
    <sheetView view="pageBreakPreview" topLeftCell="A62" zoomScale="80" zoomScaleNormal="70" zoomScaleSheetLayoutView="80" workbookViewId="0">
      <selection activeCell="Q82" sqref="Q82"/>
    </sheetView>
  </sheetViews>
  <sheetFormatPr baseColWidth="10" defaultColWidth="9.140625" defaultRowHeight="12.75" x14ac:dyDescent="0.2"/>
  <cols>
    <col min="1" max="1" width="4.5703125" customWidth="1"/>
    <col min="2" max="2" width="11.140625" customWidth="1"/>
    <col min="3" max="3" width="8.5703125" customWidth="1"/>
    <col min="4" max="4" width="7.42578125" customWidth="1"/>
    <col min="5" max="5" width="13.7109375" customWidth="1"/>
    <col min="6" max="6" width="8.5703125" customWidth="1"/>
    <col min="7" max="7" width="7" customWidth="1"/>
    <col min="8" max="8" width="32.28515625" customWidth="1"/>
    <col min="9" max="9" width="15.42578125" customWidth="1"/>
    <col min="10" max="10" width="16.85546875" customWidth="1"/>
    <col min="11" max="11" width="17.28515625" customWidth="1"/>
    <col min="12" max="12" width="16" customWidth="1"/>
    <col min="13" max="13" width="5.85546875" customWidth="1"/>
    <col min="14" max="14" width="17.5703125" customWidth="1"/>
    <col min="15" max="15" width="15.7109375" customWidth="1"/>
    <col min="16" max="16" width="5.85546875" customWidth="1"/>
    <col min="17" max="17" width="4.85546875" customWidth="1"/>
    <col min="18" max="18" width="19.5703125" customWidth="1"/>
    <col min="19" max="19" width="21.140625" style="949" customWidth="1"/>
    <col min="20" max="20" width="14.7109375" customWidth="1"/>
  </cols>
  <sheetData>
    <row r="3" spans="1:20" x14ac:dyDescent="0.2">
      <c r="F3" s="1"/>
      <c r="G3" s="1"/>
      <c r="H3" s="1645"/>
      <c r="I3" s="1"/>
    </row>
    <row r="4" spans="1:20" x14ac:dyDescent="0.2">
      <c r="F4" s="1"/>
      <c r="G4" s="1"/>
      <c r="I4" s="1"/>
    </row>
    <row r="5" spans="1:20" x14ac:dyDescent="0.2">
      <c r="F5" s="1"/>
      <c r="G5" s="1"/>
      <c r="I5" s="1"/>
    </row>
    <row r="6" spans="1:20" x14ac:dyDescent="0.2">
      <c r="F6" s="1"/>
      <c r="G6" s="1"/>
      <c r="I6" s="1"/>
    </row>
    <row r="7" spans="1:20" x14ac:dyDescent="0.2">
      <c r="A7" s="1910" t="s">
        <v>0</v>
      </c>
      <c r="B7" s="1910"/>
      <c r="C7" s="1910"/>
      <c r="D7" s="1910"/>
      <c r="E7" s="1910"/>
      <c r="F7" s="1910"/>
      <c r="G7" s="1910"/>
      <c r="H7" s="1910"/>
      <c r="I7" s="1910"/>
      <c r="J7" s="1910"/>
      <c r="K7" s="1910"/>
      <c r="L7" s="1910"/>
      <c r="M7" s="1910"/>
      <c r="N7" s="1910"/>
      <c r="O7" s="1910"/>
      <c r="P7" s="1910"/>
      <c r="Q7" s="1910"/>
      <c r="R7" s="1910"/>
      <c r="S7" s="1910"/>
    </row>
    <row r="8" spans="1:20" x14ac:dyDescent="0.2">
      <c r="A8" s="1910" t="s">
        <v>1</v>
      </c>
      <c r="B8" s="1910"/>
      <c r="C8" s="1910"/>
      <c r="D8" s="1910"/>
      <c r="E8" s="1910"/>
      <c r="F8" s="1910"/>
      <c r="G8" s="1910"/>
      <c r="H8" s="1910"/>
      <c r="I8" s="1910"/>
      <c r="J8" s="1910"/>
      <c r="K8" s="1910"/>
      <c r="L8" s="1910"/>
      <c r="M8" s="1910"/>
      <c r="N8" s="1910"/>
      <c r="O8" s="1910"/>
      <c r="P8" s="1910"/>
      <c r="Q8" s="1910"/>
      <c r="R8" s="1910"/>
      <c r="S8" s="1910"/>
    </row>
    <row r="9" spans="1:20" x14ac:dyDescent="0.2">
      <c r="A9" s="1910" t="s">
        <v>2</v>
      </c>
      <c r="B9" s="1910"/>
      <c r="C9" s="1910"/>
      <c r="D9" s="1910"/>
      <c r="E9" s="1910"/>
      <c r="F9" s="1910"/>
      <c r="G9" s="1910"/>
      <c r="H9" s="1910"/>
      <c r="I9" s="1910"/>
      <c r="J9" s="1910"/>
      <c r="K9" s="1910"/>
      <c r="L9" s="1910"/>
      <c r="M9" s="1910"/>
      <c r="N9" s="1910"/>
      <c r="O9" s="1910"/>
      <c r="P9" s="1910"/>
      <c r="Q9" s="1910"/>
      <c r="R9" s="1910"/>
      <c r="S9" s="1910"/>
    </row>
    <row r="10" spans="1:20" x14ac:dyDescent="0.2">
      <c r="A10" s="1910" t="s">
        <v>3</v>
      </c>
      <c r="B10" s="1910"/>
      <c r="C10" s="1910"/>
      <c r="D10" s="1910"/>
      <c r="E10" s="1910"/>
      <c r="F10" s="1910"/>
      <c r="G10" s="1910"/>
      <c r="H10" s="1910"/>
      <c r="I10" s="1910"/>
      <c r="J10" s="1910"/>
      <c r="K10" s="1910"/>
      <c r="L10" s="1910"/>
      <c r="M10" s="1910"/>
      <c r="N10" s="1910"/>
      <c r="O10" s="1910"/>
      <c r="P10" s="1910"/>
      <c r="Q10" s="1910"/>
      <c r="R10" s="1910"/>
      <c r="S10" s="1910"/>
    </row>
    <row r="11" spans="1:20" x14ac:dyDescent="0.2">
      <c r="A11" s="499"/>
      <c r="B11" s="499"/>
      <c r="C11" s="499"/>
      <c r="D11" s="499"/>
      <c r="E11" s="499"/>
      <c r="F11" s="499"/>
      <c r="G11" s="499"/>
      <c r="H11" s="499" t="s">
        <v>954</v>
      </c>
      <c r="I11" s="499"/>
      <c r="J11" s="544"/>
      <c r="K11" s="544" t="s">
        <v>1798</v>
      </c>
      <c r="L11" s="499"/>
      <c r="M11" s="499"/>
      <c r="N11" s="499"/>
      <c r="O11" s="499"/>
      <c r="P11" s="499"/>
      <c r="Q11" s="499"/>
      <c r="R11" s="499"/>
      <c r="S11" s="950"/>
    </row>
    <row r="12" spans="1:20" x14ac:dyDescent="0.2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951"/>
    </row>
    <row r="13" spans="1:20" s="1047" customFormat="1" ht="60" x14ac:dyDescent="0.2">
      <c r="A13" s="962" t="s">
        <v>4</v>
      </c>
      <c r="B13" s="962" t="s">
        <v>5</v>
      </c>
      <c r="C13" s="1044" t="s">
        <v>6</v>
      </c>
      <c r="D13" s="1045" t="s">
        <v>7</v>
      </c>
      <c r="E13" s="1045" t="s">
        <v>1612</v>
      </c>
      <c r="F13" s="962" t="s">
        <v>9</v>
      </c>
      <c r="G13" s="962" t="s">
        <v>10</v>
      </c>
      <c r="H13" s="962" t="s">
        <v>11</v>
      </c>
      <c r="I13" s="962" t="s">
        <v>12</v>
      </c>
      <c r="J13" s="962" t="s">
        <v>13</v>
      </c>
      <c r="K13" s="962" t="s">
        <v>820</v>
      </c>
      <c r="L13" s="1046" t="s">
        <v>1613</v>
      </c>
      <c r="M13" s="1049" t="s">
        <v>1616</v>
      </c>
      <c r="N13" s="1050" t="s">
        <v>1615</v>
      </c>
      <c r="O13" s="1050" t="s">
        <v>1614</v>
      </c>
      <c r="P13" s="1051" t="s">
        <v>1618</v>
      </c>
      <c r="Q13" s="1050" t="s">
        <v>1617</v>
      </c>
      <c r="R13" s="1051" t="s">
        <v>1787</v>
      </c>
      <c r="S13" s="1051" t="s">
        <v>1619</v>
      </c>
    </row>
    <row r="14" spans="1:20" x14ac:dyDescent="0.2">
      <c r="A14" s="84">
        <v>1</v>
      </c>
      <c r="B14" s="84">
        <v>2</v>
      </c>
      <c r="C14" s="84">
        <v>3</v>
      </c>
      <c r="D14" s="84">
        <v>4</v>
      </c>
      <c r="E14" s="84">
        <v>5</v>
      </c>
      <c r="F14" s="84">
        <v>6</v>
      </c>
      <c r="G14" s="84">
        <v>7</v>
      </c>
      <c r="H14" s="84">
        <v>8</v>
      </c>
      <c r="I14" s="84">
        <v>9</v>
      </c>
      <c r="J14" s="84">
        <v>10</v>
      </c>
      <c r="K14" s="84">
        <v>11</v>
      </c>
      <c r="L14" s="84">
        <v>12</v>
      </c>
      <c r="M14" s="84">
        <v>13</v>
      </c>
      <c r="N14" s="84">
        <v>14</v>
      </c>
      <c r="O14" s="84">
        <v>15</v>
      </c>
      <c r="P14" s="84">
        <v>16</v>
      </c>
      <c r="Q14" s="84">
        <v>17</v>
      </c>
      <c r="R14" s="84">
        <v>18</v>
      </c>
      <c r="S14" s="84">
        <v>19</v>
      </c>
    </row>
    <row r="15" spans="1:20" ht="15" x14ac:dyDescent="0.2">
      <c r="A15" s="956">
        <v>2</v>
      </c>
      <c r="B15" s="333">
        <v>39961</v>
      </c>
      <c r="C15" s="1179" t="s">
        <v>125</v>
      </c>
      <c r="D15" s="334">
        <v>61</v>
      </c>
      <c r="E15" s="334">
        <v>614</v>
      </c>
      <c r="F15" s="1162"/>
      <c r="G15" s="334">
        <v>1</v>
      </c>
      <c r="H15" s="1036" t="s">
        <v>31</v>
      </c>
      <c r="I15" s="334"/>
      <c r="J15" s="334" t="s">
        <v>73</v>
      </c>
      <c r="K15" s="334" t="s">
        <v>140</v>
      </c>
      <c r="L15" s="1037">
        <v>1402.39</v>
      </c>
      <c r="M15" s="338">
        <v>3</v>
      </c>
      <c r="N15" s="952"/>
      <c r="O15" s="952"/>
      <c r="P15" s="1170">
        <v>3</v>
      </c>
      <c r="Q15" s="1170"/>
      <c r="R15" s="952">
        <v>1402.39</v>
      </c>
      <c r="S15" s="952">
        <f t="shared" ref="S15:S42" si="0">IF(M15=0,"N/A",+L15-R15)</f>
        <v>0</v>
      </c>
    </row>
    <row r="16" spans="1:20" ht="30" x14ac:dyDescent="0.2">
      <c r="A16" s="956">
        <v>4</v>
      </c>
      <c r="B16" s="333">
        <v>42348</v>
      </c>
      <c r="C16" s="1179" t="s">
        <v>125</v>
      </c>
      <c r="D16" s="334">
        <v>61</v>
      </c>
      <c r="E16" s="334" t="s">
        <v>1107</v>
      </c>
      <c r="F16" s="956"/>
      <c r="G16" s="1160">
        <v>1</v>
      </c>
      <c r="H16" s="1180" t="s">
        <v>1185</v>
      </c>
      <c r="I16" s="1162"/>
      <c r="J16" s="334"/>
      <c r="K16" s="334" t="s">
        <v>1238</v>
      </c>
      <c r="L16" s="1182">
        <v>4311.72</v>
      </c>
      <c r="M16" s="1160">
        <v>10</v>
      </c>
      <c r="N16" s="339">
        <f>IF(M16=0,"N/A",+L16/M16)</f>
        <v>431.17200000000003</v>
      </c>
      <c r="O16" s="1658">
        <f>IF(M16=0,"N/A",+N16/12)</f>
        <v>35.931000000000004</v>
      </c>
      <c r="P16" s="1161">
        <v>1</v>
      </c>
      <c r="Q16" s="1161">
        <v>6</v>
      </c>
      <c r="R16" s="339">
        <f>IF(M16=0,"N/A",+N16*P16+O16*Q16)</f>
        <v>646.75800000000004</v>
      </c>
      <c r="S16" s="339">
        <f t="shared" si="0"/>
        <v>3664.9620000000004</v>
      </c>
      <c r="T16" s="3"/>
    </row>
    <row r="17" spans="1:20" ht="15" x14ac:dyDescent="0.2">
      <c r="A17" s="956">
        <v>5</v>
      </c>
      <c r="B17" s="333">
        <v>42348</v>
      </c>
      <c r="C17" s="1179" t="s">
        <v>125</v>
      </c>
      <c r="D17" s="334">
        <v>61</v>
      </c>
      <c r="E17" s="334" t="s">
        <v>1107</v>
      </c>
      <c r="F17" s="956"/>
      <c r="G17" s="1160">
        <v>2</v>
      </c>
      <c r="H17" s="1180" t="s">
        <v>25</v>
      </c>
      <c r="I17" s="1162"/>
      <c r="J17" s="334"/>
      <c r="K17" s="334" t="s">
        <v>140</v>
      </c>
      <c r="L17" s="1182">
        <v>19736.21</v>
      </c>
      <c r="M17" s="1160">
        <v>10</v>
      </c>
      <c r="N17" s="339">
        <f>IF(M17=0,"N/A",+L17/M17)</f>
        <v>1973.6209999999999</v>
      </c>
      <c r="O17" s="1658">
        <f>IF(M17=0,"N/A",+N17/12)</f>
        <v>164.46841666666666</v>
      </c>
      <c r="P17" s="1161">
        <v>1</v>
      </c>
      <c r="Q17" s="1161">
        <v>6</v>
      </c>
      <c r="R17" s="339">
        <f>IF(M17=0,"N/A",+N17*P17+O17*Q17)</f>
        <v>2960.4314999999997</v>
      </c>
      <c r="S17" s="339">
        <f t="shared" si="0"/>
        <v>16775.7785</v>
      </c>
      <c r="T17" s="3"/>
    </row>
    <row r="18" spans="1:20" ht="15" x14ac:dyDescent="0.2">
      <c r="A18" s="956">
        <v>6</v>
      </c>
      <c r="B18" s="333">
        <v>42075</v>
      </c>
      <c r="C18" s="1179" t="s">
        <v>125</v>
      </c>
      <c r="D18" s="334">
        <v>61</v>
      </c>
      <c r="E18" s="334" t="s">
        <v>1187</v>
      </c>
      <c r="F18" s="956"/>
      <c r="G18" s="1160">
        <v>1</v>
      </c>
      <c r="H18" s="1180" t="s">
        <v>30</v>
      </c>
      <c r="I18" s="1162"/>
      <c r="J18" s="334" t="s">
        <v>129</v>
      </c>
      <c r="K18" s="334" t="s">
        <v>1569</v>
      </c>
      <c r="L18" s="1182">
        <v>2743</v>
      </c>
      <c r="M18" s="1160">
        <v>3</v>
      </c>
      <c r="N18" s="339">
        <f>IF(M18=0,"N/A",+L18/M18)</f>
        <v>914.33333333333337</v>
      </c>
      <c r="O18" s="1658">
        <f>IF(M18=0,"N/A",+N18/12)</f>
        <v>76.194444444444443</v>
      </c>
      <c r="P18" s="1161">
        <v>2</v>
      </c>
      <c r="Q18" s="1161">
        <v>3</v>
      </c>
      <c r="R18" s="339">
        <f>IF(M18=0,"N/A",+N18*P18+O18*Q18)</f>
        <v>2057.25</v>
      </c>
      <c r="S18" s="339">
        <f t="shared" si="0"/>
        <v>685.75</v>
      </c>
      <c r="T18" s="43"/>
    </row>
    <row r="19" spans="1:20" ht="15" x14ac:dyDescent="0.2">
      <c r="A19" s="956">
        <v>7</v>
      </c>
      <c r="B19" s="333">
        <v>42075</v>
      </c>
      <c r="C19" s="1179" t="s">
        <v>125</v>
      </c>
      <c r="D19" s="334">
        <v>61</v>
      </c>
      <c r="E19" s="334" t="s">
        <v>1106</v>
      </c>
      <c r="F19" s="956"/>
      <c r="G19" s="1160">
        <v>1</v>
      </c>
      <c r="H19" s="1180" t="s">
        <v>920</v>
      </c>
      <c r="I19" s="1162"/>
      <c r="J19" s="334"/>
      <c r="K19" s="334" t="s">
        <v>1569</v>
      </c>
      <c r="L19" s="1182">
        <v>4705</v>
      </c>
      <c r="M19" s="1160">
        <v>5</v>
      </c>
      <c r="N19" s="339">
        <f>IF(M19=0,"N/A",+L19/M19)</f>
        <v>941</v>
      </c>
      <c r="O19" s="1658">
        <f>IF(M19=0,"N/A",+N19/12)</f>
        <v>78.416666666666671</v>
      </c>
      <c r="P19" s="1161">
        <v>2</v>
      </c>
      <c r="Q19" s="1161">
        <v>3</v>
      </c>
      <c r="R19" s="339">
        <f>IF(M19=0,"N/A",+N19*P19+O19*Q19)</f>
        <v>2117.25</v>
      </c>
      <c r="S19" s="339">
        <f t="shared" si="0"/>
        <v>2587.75</v>
      </c>
      <c r="T19" s="43"/>
    </row>
    <row r="20" spans="1:20" ht="15" x14ac:dyDescent="0.2">
      <c r="A20" s="956">
        <v>8</v>
      </c>
      <c r="B20" s="333">
        <v>39108</v>
      </c>
      <c r="C20" s="1179" t="s">
        <v>125</v>
      </c>
      <c r="D20" s="334">
        <v>61</v>
      </c>
      <c r="E20" s="334">
        <v>614</v>
      </c>
      <c r="F20" s="1162"/>
      <c r="G20" s="334">
        <v>1</v>
      </c>
      <c r="H20" s="1036" t="s">
        <v>88</v>
      </c>
      <c r="I20" s="334"/>
      <c r="J20" s="334" t="s">
        <v>1666</v>
      </c>
      <c r="K20" s="334" t="s">
        <v>140</v>
      </c>
      <c r="L20" s="1037">
        <v>175</v>
      </c>
      <c r="M20" s="338">
        <v>3</v>
      </c>
      <c r="N20" s="952"/>
      <c r="O20" s="952"/>
      <c r="P20" s="1170">
        <v>3</v>
      </c>
      <c r="Q20" s="1170"/>
      <c r="R20" s="952">
        <v>175</v>
      </c>
      <c r="S20" s="952">
        <f t="shared" si="0"/>
        <v>0</v>
      </c>
      <c r="T20" s="43"/>
    </row>
    <row r="21" spans="1:20" ht="15" x14ac:dyDescent="0.2">
      <c r="A21" s="956">
        <v>11</v>
      </c>
      <c r="B21" s="333">
        <v>41558</v>
      </c>
      <c r="C21" s="1179" t="s">
        <v>125</v>
      </c>
      <c r="D21" s="334">
        <v>61</v>
      </c>
      <c r="E21" s="334">
        <v>616</v>
      </c>
      <c r="F21" s="1160"/>
      <c r="G21" s="1160">
        <v>1</v>
      </c>
      <c r="H21" s="1180" t="s">
        <v>37</v>
      </c>
      <c r="I21" s="334"/>
      <c r="J21" s="334" t="s">
        <v>38</v>
      </c>
      <c r="K21" s="334" t="s">
        <v>140</v>
      </c>
      <c r="L21" s="1037">
        <v>5310</v>
      </c>
      <c r="M21" s="338">
        <v>3</v>
      </c>
      <c r="N21" s="1750"/>
      <c r="O21" s="1750"/>
      <c r="P21" s="1751">
        <v>3</v>
      </c>
      <c r="Q21" s="1751"/>
      <c r="R21" s="1750">
        <v>5310</v>
      </c>
      <c r="S21" s="1750">
        <f t="shared" si="0"/>
        <v>0</v>
      </c>
      <c r="T21" s="3"/>
    </row>
    <row r="22" spans="1:20" ht="15" x14ac:dyDescent="0.2">
      <c r="A22" s="956">
        <v>12</v>
      </c>
      <c r="B22" s="333">
        <v>41150</v>
      </c>
      <c r="C22" s="1179" t="s">
        <v>125</v>
      </c>
      <c r="D22" s="334">
        <v>61</v>
      </c>
      <c r="E22" s="334">
        <v>617</v>
      </c>
      <c r="F22" s="956"/>
      <c r="G22" s="334">
        <v>1</v>
      </c>
      <c r="H22" s="1180" t="s">
        <v>539</v>
      </c>
      <c r="I22" s="1162"/>
      <c r="J22" s="334" t="s">
        <v>797</v>
      </c>
      <c r="K22" s="334" t="s">
        <v>140</v>
      </c>
      <c r="L22" s="1193">
        <v>974.4</v>
      </c>
      <c r="M22" s="338">
        <v>3</v>
      </c>
      <c r="N22" s="952">
        <v>0</v>
      </c>
      <c r="O22" s="952">
        <f>IF(M22=0,"N/A",+N22/12)</f>
        <v>0</v>
      </c>
      <c r="P22" s="1170">
        <v>3</v>
      </c>
      <c r="Q22" s="1170"/>
      <c r="R22" s="952">
        <v>974.4</v>
      </c>
      <c r="S22" s="952">
        <f t="shared" si="0"/>
        <v>0</v>
      </c>
      <c r="T22" s="3"/>
    </row>
    <row r="23" spans="1:20" ht="15" x14ac:dyDescent="0.2">
      <c r="A23" s="956">
        <v>13</v>
      </c>
      <c r="B23" s="333">
        <v>36368</v>
      </c>
      <c r="C23" s="1179" t="s">
        <v>125</v>
      </c>
      <c r="D23" s="1183">
        <v>61</v>
      </c>
      <c r="E23" s="1183">
        <v>617</v>
      </c>
      <c r="F23" s="334">
        <v>46532</v>
      </c>
      <c r="G23" s="334">
        <v>1</v>
      </c>
      <c r="H23" s="1180" t="s">
        <v>148</v>
      </c>
      <c r="I23" s="334" t="s">
        <v>149</v>
      </c>
      <c r="J23" s="334" t="s">
        <v>42</v>
      </c>
      <c r="K23" s="334" t="s">
        <v>140</v>
      </c>
      <c r="L23" s="1037">
        <v>1647.81</v>
      </c>
      <c r="M23" s="338">
        <v>5</v>
      </c>
      <c r="N23" s="952"/>
      <c r="O23" s="952"/>
      <c r="P23" s="1170">
        <v>5</v>
      </c>
      <c r="Q23" s="1170"/>
      <c r="R23" s="952">
        <v>1647.81</v>
      </c>
      <c r="S23" s="952">
        <f t="shared" si="0"/>
        <v>0</v>
      </c>
      <c r="T23" s="3"/>
    </row>
    <row r="24" spans="1:20" ht="15" x14ac:dyDescent="0.2">
      <c r="A24" s="956">
        <v>14</v>
      </c>
      <c r="B24" s="333">
        <v>37015</v>
      </c>
      <c r="C24" s="1179" t="s">
        <v>125</v>
      </c>
      <c r="D24" s="1183">
        <v>61</v>
      </c>
      <c r="E24" s="1183">
        <v>617</v>
      </c>
      <c r="F24" s="334"/>
      <c r="G24" s="334">
        <v>1</v>
      </c>
      <c r="H24" s="1036" t="s">
        <v>39</v>
      </c>
      <c r="I24" s="334"/>
      <c r="J24" s="334" t="s">
        <v>19</v>
      </c>
      <c r="K24" s="334" t="s">
        <v>140</v>
      </c>
      <c r="L24" s="1037">
        <f>1015*G24</f>
        <v>1015</v>
      </c>
      <c r="M24" s="338">
        <v>10</v>
      </c>
      <c r="N24" s="952"/>
      <c r="O24" s="952"/>
      <c r="P24" s="1170">
        <v>10</v>
      </c>
      <c r="Q24" s="1170"/>
      <c r="R24" s="952">
        <v>1015</v>
      </c>
      <c r="S24" s="952">
        <f t="shared" si="0"/>
        <v>0</v>
      </c>
    </row>
    <row r="25" spans="1:20" ht="15" x14ac:dyDescent="0.2">
      <c r="A25" s="956">
        <v>15</v>
      </c>
      <c r="B25" s="333">
        <v>39660</v>
      </c>
      <c r="C25" s="1179" t="s">
        <v>125</v>
      </c>
      <c r="D25" s="1183">
        <v>61</v>
      </c>
      <c r="E25" s="1183">
        <v>617</v>
      </c>
      <c r="F25" s="334"/>
      <c r="G25" s="334">
        <v>1</v>
      </c>
      <c r="H25" s="1036" t="s">
        <v>703</v>
      </c>
      <c r="I25" s="334"/>
      <c r="J25" s="334" t="s">
        <v>19</v>
      </c>
      <c r="K25" s="334" t="s">
        <v>140</v>
      </c>
      <c r="L25" s="1037">
        <v>3335</v>
      </c>
      <c r="M25" s="338">
        <v>10</v>
      </c>
      <c r="N25" s="339">
        <f>IF(M25=0,"N/A",+L25/M25)</f>
        <v>333.5</v>
      </c>
      <c r="O25" s="1658">
        <f>IF(M25=0,"N/A",+N25/12)</f>
        <v>27.791666666666668</v>
      </c>
      <c r="P25" s="1161">
        <v>8</v>
      </c>
      <c r="Q25" s="1161">
        <v>11</v>
      </c>
      <c r="R25" s="339">
        <f>IF(M25=0,"N/A",+N25*P25+O25*Q25)</f>
        <v>2973.7083333333335</v>
      </c>
      <c r="S25" s="339">
        <f t="shared" si="0"/>
        <v>361.29166666666652</v>
      </c>
    </row>
    <row r="26" spans="1:20" ht="16.5" customHeight="1" x14ac:dyDescent="0.2">
      <c r="A26" s="956">
        <v>16</v>
      </c>
      <c r="B26" s="333">
        <v>37652</v>
      </c>
      <c r="C26" s="1179" t="s">
        <v>125</v>
      </c>
      <c r="D26" s="1183">
        <v>61</v>
      </c>
      <c r="E26" s="1183">
        <v>617</v>
      </c>
      <c r="F26" s="334"/>
      <c r="G26" s="334">
        <v>1</v>
      </c>
      <c r="H26" s="1036" t="s">
        <v>40</v>
      </c>
      <c r="I26" s="334"/>
      <c r="J26" s="334" t="s">
        <v>19</v>
      </c>
      <c r="K26" s="334" t="s">
        <v>140</v>
      </c>
      <c r="L26" s="1037">
        <v>3200</v>
      </c>
      <c r="M26" s="338">
        <v>10</v>
      </c>
      <c r="N26" s="952"/>
      <c r="O26" s="952"/>
      <c r="P26" s="1170">
        <v>10</v>
      </c>
      <c r="Q26" s="1170"/>
      <c r="R26" s="952">
        <v>3200</v>
      </c>
      <c r="S26" s="952">
        <f t="shared" si="0"/>
        <v>0</v>
      </c>
    </row>
    <row r="27" spans="1:20" ht="30" x14ac:dyDescent="0.2">
      <c r="A27" s="956">
        <v>17</v>
      </c>
      <c r="B27" s="333">
        <v>36889</v>
      </c>
      <c r="C27" s="1179" t="s">
        <v>125</v>
      </c>
      <c r="D27" s="1183">
        <v>61</v>
      </c>
      <c r="E27" s="1183">
        <v>617</v>
      </c>
      <c r="F27" s="334">
        <v>127776</v>
      </c>
      <c r="G27" s="334">
        <v>1</v>
      </c>
      <c r="H27" s="1180" t="s">
        <v>151</v>
      </c>
      <c r="I27" s="334"/>
      <c r="J27" s="334"/>
      <c r="K27" s="334" t="s">
        <v>140</v>
      </c>
      <c r="L27" s="1037">
        <v>450</v>
      </c>
      <c r="M27" s="338">
        <v>10</v>
      </c>
      <c r="N27" s="952"/>
      <c r="O27" s="952"/>
      <c r="P27" s="1170">
        <v>10</v>
      </c>
      <c r="Q27" s="1170"/>
      <c r="R27" s="952">
        <v>450</v>
      </c>
      <c r="S27" s="952">
        <f t="shared" si="0"/>
        <v>0</v>
      </c>
    </row>
    <row r="28" spans="1:20" ht="15" x14ac:dyDescent="0.2">
      <c r="A28" s="956">
        <v>18</v>
      </c>
      <c r="B28" s="333">
        <v>38989</v>
      </c>
      <c r="C28" s="1179" t="s">
        <v>125</v>
      </c>
      <c r="D28" s="1183">
        <v>61</v>
      </c>
      <c r="E28" s="1183">
        <v>617</v>
      </c>
      <c r="F28" s="334"/>
      <c r="G28" s="334">
        <v>1</v>
      </c>
      <c r="H28" s="1036" t="s">
        <v>55</v>
      </c>
      <c r="I28" s="334"/>
      <c r="J28" s="334" t="s">
        <v>24</v>
      </c>
      <c r="K28" s="334" t="s">
        <v>140</v>
      </c>
      <c r="L28" s="1037">
        <v>2150</v>
      </c>
      <c r="M28" s="338">
        <v>10</v>
      </c>
      <c r="N28" s="952"/>
      <c r="O28" s="952"/>
      <c r="P28" s="1170">
        <v>10</v>
      </c>
      <c r="Q28" s="1170"/>
      <c r="R28" s="952">
        <v>2150</v>
      </c>
      <c r="S28" s="952">
        <f>IF(M28=0,"N/A",+L28-R28)</f>
        <v>0</v>
      </c>
    </row>
    <row r="29" spans="1:20" ht="33" customHeight="1" x14ac:dyDescent="0.2">
      <c r="A29" s="956">
        <v>19</v>
      </c>
      <c r="B29" s="333">
        <v>38013</v>
      </c>
      <c r="C29" s="1179" t="s">
        <v>125</v>
      </c>
      <c r="D29" s="1183">
        <v>61</v>
      </c>
      <c r="E29" s="1183">
        <v>617</v>
      </c>
      <c r="F29" s="334">
        <v>125068</v>
      </c>
      <c r="G29" s="334">
        <v>1</v>
      </c>
      <c r="H29" s="1036" t="s">
        <v>146</v>
      </c>
      <c r="I29" s="334"/>
      <c r="J29" s="334" t="s">
        <v>19</v>
      </c>
      <c r="K29" s="334" t="s">
        <v>140</v>
      </c>
      <c r="L29" s="1037">
        <v>1950</v>
      </c>
      <c r="M29" s="338">
        <v>10</v>
      </c>
      <c r="N29" s="952">
        <v>0</v>
      </c>
      <c r="O29" s="952">
        <f>IF(M29=0,"N/A",+N29/12)</f>
        <v>0</v>
      </c>
      <c r="P29" s="1170">
        <v>10</v>
      </c>
      <c r="Q29" s="1170"/>
      <c r="R29" s="952">
        <v>1950</v>
      </c>
      <c r="S29" s="339">
        <f t="shared" si="0"/>
        <v>0</v>
      </c>
    </row>
    <row r="30" spans="1:20" ht="27" customHeight="1" x14ac:dyDescent="0.2">
      <c r="A30" s="956">
        <v>20</v>
      </c>
      <c r="B30" s="333">
        <v>40847</v>
      </c>
      <c r="C30" s="1179" t="s">
        <v>125</v>
      </c>
      <c r="D30" s="334">
        <v>61</v>
      </c>
      <c r="E30" s="334">
        <v>617</v>
      </c>
      <c r="F30" s="1160"/>
      <c r="G30" s="1160">
        <v>1</v>
      </c>
      <c r="H30" s="1180" t="s">
        <v>145</v>
      </c>
      <c r="I30" s="334"/>
      <c r="J30" s="334"/>
      <c r="K30" s="334" t="s">
        <v>140</v>
      </c>
      <c r="L30" s="1037">
        <v>6264</v>
      </c>
      <c r="M30" s="338">
        <v>10</v>
      </c>
      <c r="N30" s="339">
        <f>IF(M30=0,"N/A",+L30/M30)</f>
        <v>626.4</v>
      </c>
      <c r="O30" s="1658">
        <f>IF(M30=0,"N/A",+N30/12)</f>
        <v>52.199999999999996</v>
      </c>
      <c r="P30" s="1161">
        <v>5</v>
      </c>
      <c r="Q30" s="1161">
        <v>7</v>
      </c>
      <c r="R30" s="339">
        <f>IF(M30=0,"N/A",+N30*P30+O30*Q30)</f>
        <v>3497.4</v>
      </c>
      <c r="S30" s="339">
        <f t="shared" si="0"/>
        <v>2766.6</v>
      </c>
    </row>
    <row r="31" spans="1:20" ht="29.25" customHeight="1" x14ac:dyDescent="0.2">
      <c r="A31" s="956">
        <v>21</v>
      </c>
      <c r="B31" s="333">
        <v>40232</v>
      </c>
      <c r="C31" s="1179" t="s">
        <v>125</v>
      </c>
      <c r="D31" s="334">
        <v>61</v>
      </c>
      <c r="E31" s="334">
        <v>617</v>
      </c>
      <c r="F31" s="956"/>
      <c r="G31" s="334">
        <v>1</v>
      </c>
      <c r="H31" s="1036" t="s">
        <v>145</v>
      </c>
      <c r="I31" s="1162"/>
      <c r="J31" s="334" t="s">
        <v>523</v>
      </c>
      <c r="K31" s="334" t="s">
        <v>140</v>
      </c>
      <c r="L31" s="1193">
        <v>8873.01</v>
      </c>
      <c r="M31" s="338">
        <v>10</v>
      </c>
      <c r="N31" s="339">
        <f>IF(M31=0,"N/A",+L31/M31)</f>
        <v>887.30100000000004</v>
      </c>
      <c r="O31" s="1658">
        <f>IF(M31=0,"N/A",+N31/12)</f>
        <v>73.941749999999999</v>
      </c>
      <c r="P31" s="1161">
        <v>7</v>
      </c>
      <c r="Q31" s="1161">
        <v>4</v>
      </c>
      <c r="R31" s="339">
        <f>IF(M31=0,"N/A",+N31*P31+O31*Q31)</f>
        <v>6506.8739999999998</v>
      </c>
      <c r="S31" s="339">
        <f t="shared" si="0"/>
        <v>2366.1360000000004</v>
      </c>
    </row>
    <row r="32" spans="1:20" ht="27" customHeight="1" x14ac:dyDescent="0.2">
      <c r="A32" s="956">
        <v>22</v>
      </c>
      <c r="B32" s="333">
        <v>37096</v>
      </c>
      <c r="C32" s="1179" t="s">
        <v>125</v>
      </c>
      <c r="D32" s="1183">
        <v>61</v>
      </c>
      <c r="E32" s="1183">
        <v>617</v>
      </c>
      <c r="F32" s="334"/>
      <c r="G32" s="334">
        <v>1</v>
      </c>
      <c r="H32" s="1036" t="s">
        <v>145</v>
      </c>
      <c r="I32" s="334"/>
      <c r="J32" s="334" t="s">
        <v>19</v>
      </c>
      <c r="K32" s="334" t="s">
        <v>140</v>
      </c>
      <c r="L32" s="1037">
        <v>2508.8000000000002</v>
      </c>
      <c r="M32" s="338">
        <v>10</v>
      </c>
      <c r="N32" s="952"/>
      <c r="O32" s="952"/>
      <c r="P32" s="1170">
        <v>10</v>
      </c>
      <c r="Q32" s="1170"/>
      <c r="R32" s="952">
        <v>2508.8000000000002</v>
      </c>
      <c r="S32" s="952">
        <f t="shared" si="0"/>
        <v>0</v>
      </c>
    </row>
    <row r="33" spans="1:19" ht="29.25" customHeight="1" x14ac:dyDescent="0.2">
      <c r="A33" s="956">
        <v>23</v>
      </c>
      <c r="B33" s="333">
        <v>37096</v>
      </c>
      <c r="C33" s="1179" t="s">
        <v>125</v>
      </c>
      <c r="D33" s="1183">
        <v>61</v>
      </c>
      <c r="E33" s="1183">
        <v>617</v>
      </c>
      <c r="F33" s="334">
        <v>125104</v>
      </c>
      <c r="G33" s="334">
        <v>1</v>
      </c>
      <c r="H33" s="1036" t="s">
        <v>145</v>
      </c>
      <c r="I33" s="334"/>
      <c r="J33" s="334" t="s">
        <v>19</v>
      </c>
      <c r="K33" s="334" t="s">
        <v>140</v>
      </c>
      <c r="L33" s="1037">
        <v>2508.8000000000002</v>
      </c>
      <c r="M33" s="338">
        <v>10</v>
      </c>
      <c r="N33" s="952"/>
      <c r="O33" s="952"/>
      <c r="P33" s="1170">
        <v>10</v>
      </c>
      <c r="Q33" s="1170"/>
      <c r="R33" s="952">
        <v>2508.8000000000002</v>
      </c>
      <c r="S33" s="952">
        <f t="shared" si="0"/>
        <v>0</v>
      </c>
    </row>
    <row r="34" spans="1:19" ht="28.5" customHeight="1" x14ac:dyDescent="0.2">
      <c r="A34" s="956">
        <v>24</v>
      </c>
      <c r="B34" s="333">
        <v>38013</v>
      </c>
      <c r="C34" s="1179" t="s">
        <v>125</v>
      </c>
      <c r="D34" s="1183">
        <v>61</v>
      </c>
      <c r="E34" s="1183">
        <v>617</v>
      </c>
      <c r="F34" s="334">
        <v>125105</v>
      </c>
      <c r="G34" s="334">
        <v>1</v>
      </c>
      <c r="H34" s="1036" t="s">
        <v>145</v>
      </c>
      <c r="I34" s="334"/>
      <c r="J34" s="334" t="s">
        <v>19</v>
      </c>
      <c r="K34" s="334" t="s">
        <v>140</v>
      </c>
      <c r="L34" s="1037">
        <v>4714.9399999999996</v>
      </c>
      <c r="M34" s="338">
        <v>10</v>
      </c>
      <c r="N34" s="952"/>
      <c r="O34" s="952"/>
      <c r="P34" s="1170">
        <v>10</v>
      </c>
      <c r="Q34" s="1170"/>
      <c r="R34" s="952">
        <v>4714.9399999999996</v>
      </c>
      <c r="S34" s="952">
        <f t="shared" si="0"/>
        <v>0</v>
      </c>
    </row>
    <row r="35" spans="1:19" ht="15" x14ac:dyDescent="0.2">
      <c r="A35" s="956">
        <v>25</v>
      </c>
      <c r="B35" s="333">
        <v>37096</v>
      </c>
      <c r="C35" s="1179" t="s">
        <v>125</v>
      </c>
      <c r="D35" s="1183">
        <v>61</v>
      </c>
      <c r="E35" s="1183">
        <v>617</v>
      </c>
      <c r="F35" s="334">
        <v>125167</v>
      </c>
      <c r="G35" s="334">
        <v>1</v>
      </c>
      <c r="H35" s="1036" t="s">
        <v>145</v>
      </c>
      <c r="I35" s="334"/>
      <c r="J35" s="334" t="s">
        <v>19</v>
      </c>
      <c r="K35" s="334" t="s">
        <v>140</v>
      </c>
      <c r="L35" s="1037">
        <v>2494</v>
      </c>
      <c r="M35" s="338">
        <v>10</v>
      </c>
      <c r="N35" s="952"/>
      <c r="O35" s="952"/>
      <c r="P35" s="1170">
        <v>10</v>
      </c>
      <c r="Q35" s="1170"/>
      <c r="R35" s="952">
        <v>2494</v>
      </c>
      <c r="S35" s="952">
        <f t="shared" si="0"/>
        <v>0</v>
      </c>
    </row>
    <row r="36" spans="1:19" ht="15" x14ac:dyDescent="0.2">
      <c r="A36" s="956">
        <v>26</v>
      </c>
      <c r="B36" s="333">
        <v>36350</v>
      </c>
      <c r="C36" s="1179" t="s">
        <v>125</v>
      </c>
      <c r="D36" s="1183">
        <v>61</v>
      </c>
      <c r="E36" s="1183">
        <v>617</v>
      </c>
      <c r="F36" s="334">
        <v>125103</v>
      </c>
      <c r="G36" s="334">
        <v>1</v>
      </c>
      <c r="H36" s="1036" t="s">
        <v>145</v>
      </c>
      <c r="I36" s="334"/>
      <c r="J36" s="334" t="s">
        <v>19</v>
      </c>
      <c r="K36" s="334" t="s">
        <v>140</v>
      </c>
      <c r="L36" s="1037">
        <v>3132</v>
      </c>
      <c r="M36" s="338">
        <v>10</v>
      </c>
      <c r="N36" s="952"/>
      <c r="O36" s="952"/>
      <c r="P36" s="1170">
        <v>10</v>
      </c>
      <c r="Q36" s="1170"/>
      <c r="R36" s="952">
        <v>3132</v>
      </c>
      <c r="S36" s="952">
        <f t="shared" si="0"/>
        <v>0</v>
      </c>
    </row>
    <row r="37" spans="1:19" ht="15" x14ac:dyDescent="0.2">
      <c r="A37" s="956">
        <v>27</v>
      </c>
      <c r="B37" s="333">
        <v>40009</v>
      </c>
      <c r="C37" s="1179" t="s">
        <v>125</v>
      </c>
      <c r="D37" s="334">
        <v>61</v>
      </c>
      <c r="E37" s="334">
        <v>614</v>
      </c>
      <c r="F37" s="1162"/>
      <c r="G37" s="334">
        <v>1</v>
      </c>
      <c r="H37" s="1786" t="s">
        <v>432</v>
      </c>
      <c r="I37" s="1787"/>
      <c r="J37" s="1787" t="s">
        <v>418</v>
      </c>
      <c r="K37" s="334" t="s">
        <v>140</v>
      </c>
      <c r="L37" s="1037">
        <v>5238.46</v>
      </c>
      <c r="M37" s="338">
        <v>3</v>
      </c>
      <c r="N37" s="952"/>
      <c r="O37" s="952"/>
      <c r="P37" s="1170">
        <v>3</v>
      </c>
      <c r="Q37" s="1170"/>
      <c r="R37" s="952">
        <v>5238.46</v>
      </c>
      <c r="S37" s="952">
        <f t="shared" si="0"/>
        <v>0</v>
      </c>
    </row>
    <row r="38" spans="1:19" ht="15" x14ac:dyDescent="0.2">
      <c r="A38" s="956">
        <v>28</v>
      </c>
      <c r="B38" s="333">
        <v>38988</v>
      </c>
      <c r="C38" s="1179" t="s">
        <v>125</v>
      </c>
      <c r="D38" s="334">
        <v>61</v>
      </c>
      <c r="E38" s="334">
        <v>614</v>
      </c>
      <c r="F38" s="1162"/>
      <c r="G38" s="334">
        <v>1</v>
      </c>
      <c r="H38" s="1786" t="s">
        <v>31</v>
      </c>
      <c r="I38" s="1787"/>
      <c r="J38" s="1787"/>
      <c r="K38" s="334" t="s">
        <v>140</v>
      </c>
      <c r="L38" s="1037">
        <v>16900</v>
      </c>
      <c r="M38" s="338">
        <v>3</v>
      </c>
      <c r="N38" s="952"/>
      <c r="O38" s="952"/>
      <c r="P38" s="1170">
        <v>3</v>
      </c>
      <c r="Q38" s="1170"/>
      <c r="R38" s="952">
        <v>16900</v>
      </c>
      <c r="S38" s="952">
        <f t="shared" si="0"/>
        <v>0</v>
      </c>
    </row>
    <row r="39" spans="1:19" ht="15" x14ac:dyDescent="0.2">
      <c r="A39" s="956">
        <v>29</v>
      </c>
      <c r="B39" s="333">
        <v>40374</v>
      </c>
      <c r="C39" s="1179" t="s">
        <v>125</v>
      </c>
      <c r="D39" s="334">
        <v>61</v>
      </c>
      <c r="E39" s="334">
        <v>614</v>
      </c>
      <c r="F39" s="956"/>
      <c r="G39" s="334">
        <v>1</v>
      </c>
      <c r="H39" s="1788" t="s">
        <v>30</v>
      </c>
      <c r="I39" s="1789"/>
      <c r="J39" s="1787" t="s">
        <v>73</v>
      </c>
      <c r="K39" s="334" t="s">
        <v>140</v>
      </c>
      <c r="L39" s="1193">
        <v>2262</v>
      </c>
      <c r="M39" s="338">
        <v>3</v>
      </c>
      <c r="N39" s="952"/>
      <c r="O39" s="952"/>
      <c r="P39" s="1170">
        <v>3</v>
      </c>
      <c r="Q39" s="1170"/>
      <c r="R39" s="952">
        <v>2262</v>
      </c>
      <c r="S39" s="952">
        <f t="shared" si="0"/>
        <v>0</v>
      </c>
    </row>
    <row r="40" spans="1:19" ht="15" x14ac:dyDescent="0.2">
      <c r="A40" s="956">
        <v>30</v>
      </c>
      <c r="B40" s="333">
        <v>39108</v>
      </c>
      <c r="C40" s="1179" t="s">
        <v>125</v>
      </c>
      <c r="D40" s="334">
        <v>61</v>
      </c>
      <c r="E40" s="334">
        <v>614</v>
      </c>
      <c r="F40" s="1162"/>
      <c r="G40" s="334">
        <v>1</v>
      </c>
      <c r="H40" s="1786" t="s">
        <v>88</v>
      </c>
      <c r="I40" s="1787"/>
      <c r="J40" s="1787" t="s">
        <v>77</v>
      </c>
      <c r="K40" s="334" t="s">
        <v>140</v>
      </c>
      <c r="L40" s="1037">
        <v>175</v>
      </c>
      <c r="M40" s="338">
        <v>3</v>
      </c>
      <c r="N40" s="952"/>
      <c r="O40" s="952"/>
      <c r="P40" s="1170">
        <v>3</v>
      </c>
      <c r="Q40" s="1170"/>
      <c r="R40" s="952">
        <v>175</v>
      </c>
      <c r="S40" s="952">
        <f t="shared" si="0"/>
        <v>0</v>
      </c>
    </row>
    <row r="41" spans="1:19" ht="30.75" customHeight="1" x14ac:dyDescent="0.2">
      <c r="A41" s="956">
        <v>31</v>
      </c>
      <c r="B41" s="333">
        <v>39108</v>
      </c>
      <c r="C41" s="1179" t="s">
        <v>125</v>
      </c>
      <c r="D41" s="334">
        <v>61</v>
      </c>
      <c r="E41" s="334">
        <v>614</v>
      </c>
      <c r="F41" s="1162"/>
      <c r="G41" s="334">
        <v>2</v>
      </c>
      <c r="H41" s="1788" t="s">
        <v>142</v>
      </c>
      <c r="I41" s="1787"/>
      <c r="J41" s="1787" t="s">
        <v>77</v>
      </c>
      <c r="K41" s="334" t="s">
        <v>140</v>
      </c>
      <c r="L41" s="1037">
        <f>450*G41</f>
        <v>900</v>
      </c>
      <c r="M41" s="338">
        <v>3</v>
      </c>
      <c r="N41" s="952"/>
      <c r="O41" s="952"/>
      <c r="P41" s="1170">
        <v>3</v>
      </c>
      <c r="Q41" s="1170"/>
      <c r="R41" s="952">
        <v>900</v>
      </c>
      <c r="S41" s="952">
        <f t="shared" si="0"/>
        <v>0</v>
      </c>
    </row>
    <row r="42" spans="1:19" ht="15" x14ac:dyDescent="0.2">
      <c r="A42" s="956">
        <v>32</v>
      </c>
      <c r="B42" s="333">
        <v>37096</v>
      </c>
      <c r="C42" s="1179" t="s">
        <v>125</v>
      </c>
      <c r="D42" s="1183">
        <v>61</v>
      </c>
      <c r="E42" s="1183">
        <v>617</v>
      </c>
      <c r="F42" s="334"/>
      <c r="G42" s="334">
        <v>1</v>
      </c>
      <c r="H42" s="1786" t="s">
        <v>139</v>
      </c>
      <c r="I42" s="1787" t="s">
        <v>147</v>
      </c>
      <c r="J42" s="1787" t="s">
        <v>42</v>
      </c>
      <c r="K42" s="334" t="s">
        <v>140</v>
      </c>
      <c r="L42" s="1037">
        <v>2010.96</v>
      </c>
      <c r="M42" s="338">
        <v>5</v>
      </c>
      <c r="N42" s="952"/>
      <c r="O42" s="952"/>
      <c r="P42" s="1170">
        <v>5</v>
      </c>
      <c r="Q42" s="1170"/>
      <c r="R42" s="952">
        <v>2010.96</v>
      </c>
      <c r="S42" s="952">
        <f t="shared" si="0"/>
        <v>0</v>
      </c>
    </row>
    <row r="43" spans="1:19" ht="36.75" customHeight="1" x14ac:dyDescent="0.2">
      <c r="A43" s="956">
        <v>33</v>
      </c>
      <c r="B43" s="333">
        <v>36843</v>
      </c>
      <c r="C43" s="1179" t="s">
        <v>125</v>
      </c>
      <c r="D43" s="1183">
        <v>61</v>
      </c>
      <c r="E43" s="334">
        <v>617</v>
      </c>
      <c r="F43" s="1159"/>
      <c r="G43" s="334">
        <v>1</v>
      </c>
      <c r="H43" s="1786" t="s">
        <v>1571</v>
      </c>
      <c r="I43" s="1787"/>
      <c r="J43" s="1787" t="s">
        <v>19</v>
      </c>
      <c r="K43" s="334" t="s">
        <v>140</v>
      </c>
      <c r="L43" s="1037">
        <v>2600</v>
      </c>
      <c r="M43" s="338">
        <v>10</v>
      </c>
      <c r="N43" s="952"/>
      <c r="O43" s="952"/>
      <c r="P43" s="1170">
        <v>10</v>
      </c>
      <c r="Q43" s="1170"/>
      <c r="R43" s="952">
        <v>2600</v>
      </c>
      <c r="S43" s="952">
        <f t="shared" ref="S43:S71" si="1">IF(M43=0,"N/A",+L43-R43)</f>
        <v>0</v>
      </c>
    </row>
    <row r="44" spans="1:19" ht="15" x14ac:dyDescent="0.2">
      <c r="A44" s="956">
        <v>35</v>
      </c>
      <c r="B44" s="333">
        <v>40260</v>
      </c>
      <c r="C44" s="1179" t="s">
        <v>125</v>
      </c>
      <c r="D44" s="334">
        <v>61</v>
      </c>
      <c r="E44" s="334">
        <v>617</v>
      </c>
      <c r="F44" s="956"/>
      <c r="G44" s="334">
        <v>1</v>
      </c>
      <c r="H44" s="1786" t="s">
        <v>537</v>
      </c>
      <c r="I44" s="1789"/>
      <c r="J44" s="1787" t="s">
        <v>535</v>
      </c>
      <c r="K44" s="334" t="s">
        <v>140</v>
      </c>
      <c r="L44" s="1193">
        <v>2000</v>
      </c>
      <c r="M44" s="338">
        <v>3</v>
      </c>
      <c r="N44" s="952"/>
      <c r="O44" s="952"/>
      <c r="P44" s="1170">
        <v>3</v>
      </c>
      <c r="Q44" s="1170"/>
      <c r="R44" s="952">
        <v>2000</v>
      </c>
      <c r="S44" s="952">
        <f t="shared" si="1"/>
        <v>0</v>
      </c>
    </row>
    <row r="45" spans="1:19" ht="15" x14ac:dyDescent="0.2">
      <c r="A45" s="956">
        <v>36</v>
      </c>
      <c r="B45" s="333">
        <v>40232</v>
      </c>
      <c r="C45" s="1179" t="s">
        <v>125</v>
      </c>
      <c r="D45" s="334">
        <v>61</v>
      </c>
      <c r="E45" s="334">
        <v>614</v>
      </c>
      <c r="F45" s="956"/>
      <c r="G45" s="334">
        <v>1</v>
      </c>
      <c r="H45" s="1180" t="s">
        <v>538</v>
      </c>
      <c r="I45" s="1162"/>
      <c r="J45" s="334" t="s">
        <v>118</v>
      </c>
      <c r="K45" s="334" t="s">
        <v>140</v>
      </c>
      <c r="L45" s="1193">
        <v>6849.8</v>
      </c>
      <c r="M45" s="338">
        <v>3</v>
      </c>
      <c r="N45" s="952"/>
      <c r="O45" s="952"/>
      <c r="P45" s="1170">
        <v>3</v>
      </c>
      <c r="Q45" s="1170"/>
      <c r="R45" s="952">
        <v>6849.8</v>
      </c>
      <c r="S45" s="952">
        <f t="shared" si="1"/>
        <v>0</v>
      </c>
    </row>
    <row r="46" spans="1:19" ht="21" customHeight="1" x14ac:dyDescent="0.2">
      <c r="A46" s="956">
        <v>37</v>
      </c>
      <c r="B46" s="333">
        <v>40232</v>
      </c>
      <c r="C46" s="1179" t="s">
        <v>125</v>
      </c>
      <c r="D46" s="334">
        <v>61</v>
      </c>
      <c r="E46" s="334">
        <v>614</v>
      </c>
      <c r="F46" s="956"/>
      <c r="G46" s="334">
        <v>1</v>
      </c>
      <c r="H46" s="1180" t="s">
        <v>31</v>
      </c>
      <c r="I46" s="1162"/>
      <c r="J46" s="334" t="s">
        <v>73</v>
      </c>
      <c r="K46" s="334" t="s">
        <v>140</v>
      </c>
      <c r="L46" s="1193">
        <v>12156.8</v>
      </c>
      <c r="M46" s="338">
        <v>3</v>
      </c>
      <c r="N46" s="952"/>
      <c r="O46" s="952"/>
      <c r="P46" s="1170">
        <v>3</v>
      </c>
      <c r="Q46" s="1170"/>
      <c r="R46" s="952">
        <v>12156.8</v>
      </c>
      <c r="S46" s="952">
        <f t="shared" si="1"/>
        <v>0</v>
      </c>
    </row>
    <row r="47" spans="1:19" ht="21.75" customHeight="1" x14ac:dyDescent="0.2">
      <c r="A47" s="956">
        <v>38</v>
      </c>
      <c r="B47" s="333">
        <v>40232</v>
      </c>
      <c r="C47" s="1179" t="s">
        <v>125</v>
      </c>
      <c r="D47" s="334">
        <v>61</v>
      </c>
      <c r="E47" s="334">
        <v>614</v>
      </c>
      <c r="F47" s="956"/>
      <c r="G47" s="334">
        <v>1</v>
      </c>
      <c r="H47" s="1180" t="s">
        <v>30</v>
      </c>
      <c r="I47" s="1162"/>
      <c r="J47" s="334" t="s">
        <v>1004</v>
      </c>
      <c r="K47" s="334" t="s">
        <v>140</v>
      </c>
      <c r="L47" s="1193">
        <v>1328.2</v>
      </c>
      <c r="M47" s="338">
        <v>3</v>
      </c>
      <c r="N47" s="952"/>
      <c r="O47" s="952"/>
      <c r="P47" s="1170">
        <v>3</v>
      </c>
      <c r="Q47" s="1170"/>
      <c r="R47" s="952">
        <v>1328.2</v>
      </c>
      <c r="S47" s="952">
        <f t="shared" si="1"/>
        <v>0</v>
      </c>
    </row>
    <row r="48" spans="1:19" ht="28.5" customHeight="1" x14ac:dyDescent="0.2">
      <c r="A48" s="956">
        <v>39</v>
      </c>
      <c r="B48" s="333">
        <v>40232</v>
      </c>
      <c r="C48" s="1179" t="s">
        <v>125</v>
      </c>
      <c r="D48" s="334">
        <v>61</v>
      </c>
      <c r="E48" s="334">
        <v>614</v>
      </c>
      <c r="F48" s="956"/>
      <c r="G48" s="334">
        <v>1</v>
      </c>
      <c r="H48" s="1180" t="s">
        <v>534</v>
      </c>
      <c r="I48" s="1162"/>
      <c r="J48" s="334" t="s">
        <v>536</v>
      </c>
      <c r="K48" s="334" t="s">
        <v>140</v>
      </c>
      <c r="L48" s="1193">
        <v>551</v>
      </c>
      <c r="M48" s="338">
        <v>3</v>
      </c>
      <c r="N48" s="952"/>
      <c r="O48" s="952"/>
      <c r="P48" s="1170">
        <v>3</v>
      </c>
      <c r="Q48" s="1170"/>
      <c r="R48" s="952">
        <v>551</v>
      </c>
      <c r="S48" s="952">
        <f t="shared" si="1"/>
        <v>0</v>
      </c>
    </row>
    <row r="49" spans="1:20" ht="34.5" customHeight="1" x14ac:dyDescent="0.2">
      <c r="A49" s="956">
        <v>40</v>
      </c>
      <c r="B49" s="333">
        <v>37015</v>
      </c>
      <c r="C49" s="1179" t="s">
        <v>125</v>
      </c>
      <c r="D49" s="1183">
        <v>61</v>
      </c>
      <c r="E49" s="1183">
        <v>617</v>
      </c>
      <c r="F49" s="334">
        <v>125130</v>
      </c>
      <c r="G49" s="334">
        <v>1</v>
      </c>
      <c r="H49" s="1036" t="s">
        <v>1571</v>
      </c>
      <c r="I49" s="334"/>
      <c r="J49" s="334" t="s">
        <v>19</v>
      </c>
      <c r="K49" s="334" t="s">
        <v>140</v>
      </c>
      <c r="L49" s="1037">
        <v>2494</v>
      </c>
      <c r="M49" s="338">
        <v>10</v>
      </c>
      <c r="N49" s="952"/>
      <c r="O49" s="952"/>
      <c r="P49" s="1170">
        <v>10</v>
      </c>
      <c r="Q49" s="1170"/>
      <c r="R49" s="952">
        <v>2494</v>
      </c>
      <c r="S49" s="952">
        <f t="shared" si="1"/>
        <v>0</v>
      </c>
    </row>
    <row r="50" spans="1:20" ht="15" x14ac:dyDescent="0.2">
      <c r="A50" s="956">
        <v>41</v>
      </c>
      <c r="B50" s="1034">
        <v>41213</v>
      </c>
      <c r="C50" s="1179" t="s">
        <v>125</v>
      </c>
      <c r="D50" s="1183">
        <v>61</v>
      </c>
      <c r="E50" s="1183">
        <v>617</v>
      </c>
      <c r="F50" s="334"/>
      <c r="G50" s="334">
        <v>1</v>
      </c>
      <c r="H50" s="1036" t="s">
        <v>139</v>
      </c>
      <c r="I50" s="334" t="s">
        <v>806</v>
      </c>
      <c r="J50" s="334" t="s">
        <v>42</v>
      </c>
      <c r="K50" s="334" t="s">
        <v>140</v>
      </c>
      <c r="L50" s="1037">
        <v>2726</v>
      </c>
      <c r="M50" s="338">
        <v>10</v>
      </c>
      <c r="N50" s="339">
        <f>IF(M50=0,"N/A",+L50/M50)</f>
        <v>272.60000000000002</v>
      </c>
      <c r="O50" s="1658">
        <f>IF(M50=0,"N/A",+N50/12)</f>
        <v>22.716666666666669</v>
      </c>
      <c r="P50" s="1161">
        <v>4</v>
      </c>
      <c r="Q50" s="1161">
        <v>8</v>
      </c>
      <c r="R50" s="339">
        <f>IF(M50=0,"N/A",+N50*P50+O50*Q50)</f>
        <v>1272.1333333333334</v>
      </c>
      <c r="S50" s="339">
        <f t="shared" si="1"/>
        <v>1453.8666666666666</v>
      </c>
    </row>
    <row r="51" spans="1:20" ht="15" x14ac:dyDescent="0.2">
      <c r="A51" s="956">
        <v>42</v>
      </c>
      <c r="B51" s="333">
        <v>37652</v>
      </c>
      <c r="C51" s="1179" t="s">
        <v>125</v>
      </c>
      <c r="D51" s="334">
        <v>61</v>
      </c>
      <c r="E51" s="334">
        <v>617</v>
      </c>
      <c r="F51" s="334"/>
      <c r="G51" s="334">
        <v>1</v>
      </c>
      <c r="H51" s="1036" t="s">
        <v>352</v>
      </c>
      <c r="I51" s="334"/>
      <c r="J51" s="334" t="s">
        <v>19</v>
      </c>
      <c r="K51" s="334" t="s">
        <v>140</v>
      </c>
      <c r="L51" s="1037">
        <v>1750</v>
      </c>
      <c r="M51" s="338">
        <v>10</v>
      </c>
      <c r="N51" s="952"/>
      <c r="O51" s="952"/>
      <c r="P51" s="1170">
        <v>10</v>
      </c>
      <c r="Q51" s="1170"/>
      <c r="R51" s="952">
        <v>1750</v>
      </c>
      <c r="S51" s="952">
        <f t="shared" si="1"/>
        <v>0</v>
      </c>
    </row>
    <row r="52" spans="1:20" ht="15" x14ac:dyDescent="0.2">
      <c r="A52" s="956">
        <v>43</v>
      </c>
      <c r="B52" s="333">
        <v>0</v>
      </c>
      <c r="C52" s="1179" t="s">
        <v>125</v>
      </c>
      <c r="D52" s="1183">
        <v>61</v>
      </c>
      <c r="E52" s="1183">
        <v>617</v>
      </c>
      <c r="F52" s="334"/>
      <c r="G52" s="334">
        <v>1</v>
      </c>
      <c r="H52" s="1036" t="s">
        <v>143</v>
      </c>
      <c r="I52" s="334"/>
      <c r="J52" s="334" t="s">
        <v>19</v>
      </c>
      <c r="K52" s="334" t="s">
        <v>140</v>
      </c>
      <c r="L52" s="1037">
        <v>3335</v>
      </c>
      <c r="M52" s="338">
        <v>10</v>
      </c>
      <c r="N52" s="957">
        <v>0</v>
      </c>
      <c r="O52" s="957">
        <f>IF(M52=0,"N/A",+N52/12)</f>
        <v>0</v>
      </c>
      <c r="P52" s="1184">
        <v>10</v>
      </c>
      <c r="Q52" s="1184"/>
      <c r="R52" s="957">
        <v>3335</v>
      </c>
      <c r="S52" s="957">
        <f t="shared" si="1"/>
        <v>0</v>
      </c>
      <c r="T52" s="550"/>
    </row>
    <row r="53" spans="1:20" ht="31.5" customHeight="1" x14ac:dyDescent="0.2">
      <c r="A53" s="956">
        <v>44</v>
      </c>
      <c r="B53" s="333">
        <v>40847</v>
      </c>
      <c r="C53" s="1179" t="s">
        <v>125</v>
      </c>
      <c r="D53" s="334">
        <v>61</v>
      </c>
      <c r="E53" s="334">
        <v>617</v>
      </c>
      <c r="F53" s="1160"/>
      <c r="G53" s="1160">
        <v>1</v>
      </c>
      <c r="H53" s="1180" t="s">
        <v>145</v>
      </c>
      <c r="I53" s="334"/>
      <c r="J53" s="334"/>
      <c r="K53" s="334" t="s">
        <v>140</v>
      </c>
      <c r="L53" s="1037">
        <v>6264</v>
      </c>
      <c r="M53" s="338">
        <v>10</v>
      </c>
      <c r="N53" s="339">
        <f>IF(M53=0,"N/A",+L53/M53)</f>
        <v>626.4</v>
      </c>
      <c r="O53" s="1658">
        <f>IF(M53=0,"N/A",+N53/12)</f>
        <v>52.199999999999996</v>
      </c>
      <c r="P53" s="1161">
        <v>5</v>
      </c>
      <c r="Q53" s="1161">
        <v>8</v>
      </c>
      <c r="R53" s="339">
        <f>IF(M53=0,"N/A",+N53*P53+O53*Q53)</f>
        <v>3549.6</v>
      </c>
      <c r="S53" s="339">
        <f t="shared" si="1"/>
        <v>2714.4</v>
      </c>
    </row>
    <row r="54" spans="1:20" ht="28.5" customHeight="1" x14ac:dyDescent="0.2">
      <c r="A54" s="956">
        <v>45</v>
      </c>
      <c r="B54" s="333">
        <v>38013</v>
      </c>
      <c r="C54" s="1179" t="s">
        <v>125</v>
      </c>
      <c r="D54" s="1183">
        <v>61</v>
      </c>
      <c r="E54" s="1183">
        <v>617</v>
      </c>
      <c r="F54" s="334"/>
      <c r="G54" s="334">
        <v>1</v>
      </c>
      <c r="H54" s="1180" t="s">
        <v>145</v>
      </c>
      <c r="I54" s="334"/>
      <c r="J54" s="334" t="s">
        <v>26</v>
      </c>
      <c r="K54" s="334" t="s">
        <v>140</v>
      </c>
      <c r="L54" s="1037">
        <v>5835.61</v>
      </c>
      <c r="M54" s="338">
        <v>10</v>
      </c>
      <c r="N54" s="952"/>
      <c r="O54" s="952"/>
      <c r="P54" s="1170">
        <v>10</v>
      </c>
      <c r="Q54" s="1170"/>
      <c r="R54" s="952">
        <v>5835.61</v>
      </c>
      <c r="S54" s="952">
        <f t="shared" si="1"/>
        <v>0</v>
      </c>
    </row>
    <row r="55" spans="1:20" ht="15" x14ac:dyDescent="0.2">
      <c r="A55" s="956">
        <v>46</v>
      </c>
      <c r="B55" s="333">
        <v>40816</v>
      </c>
      <c r="C55" s="1179" t="s">
        <v>125</v>
      </c>
      <c r="D55" s="334">
        <v>61</v>
      </c>
      <c r="E55" s="334">
        <v>614</v>
      </c>
      <c r="F55" s="1160"/>
      <c r="G55" s="1160">
        <v>1</v>
      </c>
      <c r="H55" s="1788" t="s">
        <v>432</v>
      </c>
      <c r="I55" s="1787"/>
      <c r="J55" s="1787" t="s">
        <v>412</v>
      </c>
      <c r="K55" s="334" t="s">
        <v>140</v>
      </c>
      <c r="L55" s="1037">
        <v>9520</v>
      </c>
      <c r="M55" s="338">
        <v>3</v>
      </c>
      <c r="N55" s="952"/>
      <c r="O55" s="952"/>
      <c r="P55" s="1170">
        <v>3</v>
      </c>
      <c r="Q55" s="1170"/>
      <c r="R55" s="952">
        <v>9520</v>
      </c>
      <c r="S55" s="952">
        <f t="shared" si="1"/>
        <v>0</v>
      </c>
    </row>
    <row r="56" spans="1:20" ht="15" x14ac:dyDescent="0.2">
      <c r="A56" s="956">
        <v>47</v>
      </c>
      <c r="B56" s="333">
        <v>41073</v>
      </c>
      <c r="C56" s="1179" t="s">
        <v>125</v>
      </c>
      <c r="D56" s="334">
        <v>61</v>
      </c>
      <c r="E56" s="334">
        <v>614</v>
      </c>
      <c r="F56" s="1162"/>
      <c r="G56" s="334">
        <v>1</v>
      </c>
      <c r="H56" s="1786" t="s">
        <v>31</v>
      </c>
      <c r="I56" s="1787"/>
      <c r="J56" s="1787" t="s">
        <v>73</v>
      </c>
      <c r="K56" s="334" t="s">
        <v>140</v>
      </c>
      <c r="L56" s="1037">
        <v>18195.009999999998</v>
      </c>
      <c r="M56" s="338">
        <v>3</v>
      </c>
      <c r="N56" s="952">
        <v>0</v>
      </c>
      <c r="O56" s="952">
        <f>IF(M56=0,"N/A",+N56/12)</f>
        <v>0</v>
      </c>
      <c r="P56" s="1170">
        <v>3</v>
      </c>
      <c r="Q56" s="1170"/>
      <c r="R56" s="952">
        <v>18195.009999999998</v>
      </c>
      <c r="S56" s="952">
        <f t="shared" si="1"/>
        <v>0</v>
      </c>
    </row>
    <row r="57" spans="1:20" ht="15" x14ac:dyDescent="0.2">
      <c r="A57" s="956">
        <v>48</v>
      </c>
      <c r="B57" s="333">
        <v>39108</v>
      </c>
      <c r="C57" s="1179" t="s">
        <v>125</v>
      </c>
      <c r="D57" s="334">
        <v>61</v>
      </c>
      <c r="E57" s="334">
        <v>614</v>
      </c>
      <c r="F57" s="1162"/>
      <c r="G57" s="334">
        <v>1</v>
      </c>
      <c r="H57" s="1786" t="s">
        <v>30</v>
      </c>
      <c r="I57" s="1787"/>
      <c r="J57" s="1787" t="s">
        <v>32</v>
      </c>
      <c r="K57" s="334" t="s">
        <v>140</v>
      </c>
      <c r="L57" s="1037">
        <v>1300</v>
      </c>
      <c r="M57" s="338">
        <v>3</v>
      </c>
      <c r="N57" s="952"/>
      <c r="O57" s="952"/>
      <c r="P57" s="1170">
        <v>3</v>
      </c>
      <c r="Q57" s="1170"/>
      <c r="R57" s="952">
        <v>1300</v>
      </c>
      <c r="S57" s="952">
        <f t="shared" si="1"/>
        <v>0</v>
      </c>
    </row>
    <row r="58" spans="1:20" ht="15" x14ac:dyDescent="0.2">
      <c r="A58" s="956">
        <v>49</v>
      </c>
      <c r="B58" s="333">
        <v>40999</v>
      </c>
      <c r="C58" s="1179" t="s">
        <v>125</v>
      </c>
      <c r="D58" s="334">
        <v>61</v>
      </c>
      <c r="E58" s="334">
        <v>614</v>
      </c>
      <c r="F58" s="1160"/>
      <c r="G58" s="1160">
        <v>1</v>
      </c>
      <c r="H58" s="1788" t="s">
        <v>770</v>
      </c>
      <c r="I58" s="1787"/>
      <c r="J58" s="1787" t="s">
        <v>208</v>
      </c>
      <c r="K58" s="334" t="s">
        <v>140</v>
      </c>
      <c r="L58" s="1037">
        <v>1914</v>
      </c>
      <c r="M58" s="1185">
        <v>3</v>
      </c>
      <c r="N58" s="952">
        <v>0</v>
      </c>
      <c r="O58" s="952">
        <f>IF(M58=0,"N/A",+N58/12)</f>
        <v>0</v>
      </c>
      <c r="P58" s="1170">
        <v>3</v>
      </c>
      <c r="Q58" s="1170"/>
      <c r="R58" s="952">
        <v>1914</v>
      </c>
      <c r="S58" s="952">
        <f t="shared" si="1"/>
        <v>0</v>
      </c>
    </row>
    <row r="59" spans="1:20" ht="15" x14ac:dyDescent="0.2">
      <c r="A59" s="956">
        <v>50</v>
      </c>
      <c r="B59" s="333">
        <v>39108</v>
      </c>
      <c r="C59" s="1179" t="s">
        <v>125</v>
      </c>
      <c r="D59" s="334">
        <v>61</v>
      </c>
      <c r="E59" s="334">
        <v>614</v>
      </c>
      <c r="F59" s="1162"/>
      <c r="G59" s="334">
        <v>1</v>
      </c>
      <c r="H59" s="1786" t="s">
        <v>88</v>
      </c>
      <c r="I59" s="1787"/>
      <c r="J59" s="1787" t="s">
        <v>77</v>
      </c>
      <c r="K59" s="334" t="s">
        <v>140</v>
      </c>
      <c r="L59" s="1037">
        <v>175</v>
      </c>
      <c r="M59" s="338">
        <v>3</v>
      </c>
      <c r="N59" s="952"/>
      <c r="O59" s="952"/>
      <c r="P59" s="1170">
        <v>3</v>
      </c>
      <c r="Q59" s="1170"/>
      <c r="R59" s="952">
        <v>175</v>
      </c>
      <c r="S59" s="952">
        <f t="shared" si="1"/>
        <v>0</v>
      </c>
    </row>
    <row r="60" spans="1:20" ht="28.5" customHeight="1" x14ac:dyDescent="0.2">
      <c r="A60" s="956">
        <v>51</v>
      </c>
      <c r="B60" s="333">
        <v>39108</v>
      </c>
      <c r="C60" s="1179" t="s">
        <v>125</v>
      </c>
      <c r="D60" s="1852">
        <v>61</v>
      </c>
      <c r="E60" s="334">
        <v>614</v>
      </c>
      <c r="F60" s="1162"/>
      <c r="G60" s="334">
        <v>2</v>
      </c>
      <c r="H60" s="1788" t="s">
        <v>142</v>
      </c>
      <c r="I60" s="1787"/>
      <c r="J60" s="1787" t="s">
        <v>77</v>
      </c>
      <c r="K60" s="334" t="s">
        <v>140</v>
      </c>
      <c r="L60" s="1037">
        <f>450*G60</f>
        <v>900</v>
      </c>
      <c r="M60" s="338">
        <v>3</v>
      </c>
      <c r="N60" s="952"/>
      <c r="O60" s="952"/>
      <c r="P60" s="1170">
        <v>3</v>
      </c>
      <c r="Q60" s="1170"/>
      <c r="R60" s="952">
        <v>900</v>
      </c>
      <c r="S60" s="952">
        <f t="shared" si="1"/>
        <v>0</v>
      </c>
    </row>
    <row r="61" spans="1:20" ht="15" x14ac:dyDescent="0.2">
      <c r="A61" s="956">
        <v>52</v>
      </c>
      <c r="B61" s="333">
        <v>41558</v>
      </c>
      <c r="C61" s="1179" t="s">
        <v>125</v>
      </c>
      <c r="D61" s="1852">
        <v>61</v>
      </c>
      <c r="E61" s="334">
        <v>616</v>
      </c>
      <c r="F61" s="1162"/>
      <c r="G61" s="334">
        <v>1</v>
      </c>
      <c r="H61" s="1786" t="s">
        <v>90</v>
      </c>
      <c r="I61" s="1787"/>
      <c r="J61" s="1787" t="s">
        <v>1005</v>
      </c>
      <c r="K61" s="334" t="s">
        <v>140</v>
      </c>
      <c r="L61" s="1037">
        <v>5310</v>
      </c>
      <c r="M61" s="338">
        <v>3</v>
      </c>
      <c r="N61" s="952">
        <v>0</v>
      </c>
      <c r="O61" s="952">
        <f t="shared" ref="O61:O66" si="2">IF(M61=0,"N/A",+N61/12)</f>
        <v>0</v>
      </c>
      <c r="P61" s="1170">
        <v>3</v>
      </c>
      <c r="Q61" s="1170"/>
      <c r="R61" s="952">
        <v>5310</v>
      </c>
      <c r="S61" s="952">
        <f t="shared" si="1"/>
        <v>0</v>
      </c>
    </row>
    <row r="62" spans="1:20" ht="15" x14ac:dyDescent="0.2">
      <c r="A62" s="956">
        <v>53</v>
      </c>
      <c r="B62" s="333">
        <v>39539</v>
      </c>
      <c r="C62" s="1179" t="s">
        <v>125</v>
      </c>
      <c r="D62" s="1183">
        <v>61</v>
      </c>
      <c r="E62" s="1183">
        <v>617</v>
      </c>
      <c r="F62" s="334"/>
      <c r="G62" s="334">
        <v>1</v>
      </c>
      <c r="H62" s="1786" t="s">
        <v>40</v>
      </c>
      <c r="I62" s="1787"/>
      <c r="J62" s="1787" t="s">
        <v>19</v>
      </c>
      <c r="K62" s="334" t="s">
        <v>140</v>
      </c>
      <c r="L62" s="1037">
        <v>8574.7199999999993</v>
      </c>
      <c r="M62" s="338">
        <v>10</v>
      </c>
      <c r="N62" s="339">
        <f>IF(M62=0,"N/A",+L62/M62)</f>
        <v>857.47199999999998</v>
      </c>
      <c r="O62" s="1658">
        <f t="shared" si="2"/>
        <v>71.456000000000003</v>
      </c>
      <c r="P62" s="1161">
        <v>9</v>
      </c>
      <c r="Q62" s="1161">
        <v>2</v>
      </c>
      <c r="R62" s="339">
        <f t="shared" ref="R62:R67" si="3">IF(M62=0,"N/A",+N62*P62+O62*Q62)</f>
        <v>7860.16</v>
      </c>
      <c r="S62" s="339">
        <f t="shared" si="1"/>
        <v>714.55999999999949</v>
      </c>
    </row>
    <row r="63" spans="1:20" ht="15" x14ac:dyDescent="0.2">
      <c r="A63" s="956">
        <v>54</v>
      </c>
      <c r="B63" s="333">
        <v>40592</v>
      </c>
      <c r="C63" s="1179" t="s">
        <v>125</v>
      </c>
      <c r="D63" s="334">
        <v>61</v>
      </c>
      <c r="E63" s="334">
        <v>617</v>
      </c>
      <c r="F63" s="334"/>
      <c r="G63" s="334">
        <v>1</v>
      </c>
      <c r="H63" s="1788" t="s">
        <v>139</v>
      </c>
      <c r="I63" s="1787" t="s">
        <v>689</v>
      </c>
      <c r="J63" s="1787" t="s">
        <v>42</v>
      </c>
      <c r="K63" s="334" t="s">
        <v>140</v>
      </c>
      <c r="L63" s="1037">
        <v>3484.35</v>
      </c>
      <c r="M63" s="338">
        <v>10</v>
      </c>
      <c r="N63" s="339">
        <f>IF(M63=0,"N/A",+L63/M63)</f>
        <v>348.435</v>
      </c>
      <c r="O63" s="1658">
        <f t="shared" si="2"/>
        <v>29.036249999999999</v>
      </c>
      <c r="P63" s="1161">
        <v>6</v>
      </c>
      <c r="Q63" s="1161">
        <v>4</v>
      </c>
      <c r="R63" s="339">
        <f t="shared" si="3"/>
        <v>2206.7550000000001</v>
      </c>
      <c r="S63" s="339">
        <f t="shared" si="1"/>
        <v>1277.5949999999998</v>
      </c>
    </row>
    <row r="64" spans="1:20" ht="15" x14ac:dyDescent="0.2">
      <c r="A64" s="956">
        <v>56</v>
      </c>
      <c r="B64" s="333">
        <v>39108</v>
      </c>
      <c r="C64" s="1179" t="s">
        <v>125</v>
      </c>
      <c r="D64" s="1183">
        <v>61</v>
      </c>
      <c r="E64" s="1183">
        <v>617</v>
      </c>
      <c r="F64" s="334"/>
      <c r="G64" s="334">
        <v>1</v>
      </c>
      <c r="H64" s="1786" t="s">
        <v>96</v>
      </c>
      <c r="I64" s="1787"/>
      <c r="J64" s="1787" t="s">
        <v>19</v>
      </c>
      <c r="K64" s="334" t="s">
        <v>140</v>
      </c>
      <c r="L64" s="1037">
        <v>3043.94</v>
      </c>
      <c r="M64" s="338">
        <v>10</v>
      </c>
      <c r="N64" s="952">
        <f>IF(M64=0,"N/A",+L64/M64)</f>
        <v>304.39400000000001</v>
      </c>
      <c r="O64" s="1659">
        <f t="shared" si="2"/>
        <v>25.366166666666668</v>
      </c>
      <c r="P64" s="1170">
        <v>10</v>
      </c>
      <c r="Q64" s="1170"/>
      <c r="R64" s="952">
        <f t="shared" si="3"/>
        <v>3043.94</v>
      </c>
      <c r="S64" s="339">
        <f t="shared" si="1"/>
        <v>0</v>
      </c>
    </row>
    <row r="65" spans="1:19" ht="15" x14ac:dyDescent="0.2">
      <c r="A65" s="956">
        <v>57</v>
      </c>
      <c r="B65" s="333">
        <v>39660</v>
      </c>
      <c r="C65" s="1179" t="s">
        <v>125</v>
      </c>
      <c r="D65" s="1183">
        <v>61</v>
      </c>
      <c r="E65" s="1183">
        <v>617</v>
      </c>
      <c r="F65" s="334"/>
      <c r="G65" s="334">
        <v>1</v>
      </c>
      <c r="H65" s="1786" t="s">
        <v>143</v>
      </c>
      <c r="I65" s="1787"/>
      <c r="J65" s="1787" t="s">
        <v>19</v>
      </c>
      <c r="K65" s="334" t="s">
        <v>140</v>
      </c>
      <c r="L65" s="1037">
        <v>3335</v>
      </c>
      <c r="M65" s="338">
        <v>10</v>
      </c>
      <c r="N65" s="339">
        <f>IF(M65=0,"N/A",+L65/M65)</f>
        <v>333.5</v>
      </c>
      <c r="O65" s="1658">
        <f t="shared" si="2"/>
        <v>27.791666666666668</v>
      </c>
      <c r="P65" s="1161">
        <v>8</v>
      </c>
      <c r="Q65" s="1161">
        <v>11</v>
      </c>
      <c r="R65" s="339">
        <f t="shared" si="3"/>
        <v>2973.7083333333335</v>
      </c>
      <c r="S65" s="339">
        <f t="shared" si="1"/>
        <v>361.29166666666652</v>
      </c>
    </row>
    <row r="66" spans="1:19" ht="15" x14ac:dyDescent="0.2">
      <c r="A66" s="956">
        <v>58</v>
      </c>
      <c r="B66" s="333">
        <v>40038</v>
      </c>
      <c r="C66" s="1179" t="s">
        <v>125</v>
      </c>
      <c r="D66" s="1183">
        <v>61</v>
      </c>
      <c r="E66" s="1183">
        <v>617</v>
      </c>
      <c r="F66" s="334"/>
      <c r="G66" s="334">
        <v>1</v>
      </c>
      <c r="H66" s="1788" t="s">
        <v>451</v>
      </c>
      <c r="I66" s="1787" t="s">
        <v>453</v>
      </c>
      <c r="J66" s="1787" t="s">
        <v>452</v>
      </c>
      <c r="K66" s="334" t="s">
        <v>140</v>
      </c>
      <c r="L66" s="1037">
        <v>4575.04</v>
      </c>
      <c r="M66" s="338">
        <v>10</v>
      </c>
      <c r="N66" s="339">
        <f>IF(M66=0,"N/A",+L66/M66)</f>
        <v>457.50400000000002</v>
      </c>
      <c r="O66" s="1658">
        <f t="shared" si="2"/>
        <v>38.125333333333337</v>
      </c>
      <c r="P66" s="1161">
        <v>7</v>
      </c>
      <c r="Q66" s="1161">
        <v>10</v>
      </c>
      <c r="R66" s="339">
        <f t="shared" si="3"/>
        <v>3583.7813333333338</v>
      </c>
      <c r="S66" s="339">
        <f t="shared" si="1"/>
        <v>991.25866666666616</v>
      </c>
    </row>
    <row r="67" spans="1:19" ht="15" x14ac:dyDescent="0.2">
      <c r="A67" s="956">
        <v>59</v>
      </c>
      <c r="B67" s="333">
        <v>38989</v>
      </c>
      <c r="C67" s="1179" t="s">
        <v>125</v>
      </c>
      <c r="D67" s="1183">
        <v>61</v>
      </c>
      <c r="E67" s="1183">
        <v>617</v>
      </c>
      <c r="F67" s="334"/>
      <c r="G67" s="334">
        <v>1</v>
      </c>
      <c r="H67" s="1786" t="s">
        <v>55</v>
      </c>
      <c r="I67" s="1787"/>
      <c r="J67" s="1787" t="s">
        <v>24</v>
      </c>
      <c r="K67" s="334" t="s">
        <v>140</v>
      </c>
      <c r="L67" s="1037">
        <v>2150</v>
      </c>
      <c r="M67" s="338">
        <v>10</v>
      </c>
      <c r="N67" s="952"/>
      <c r="O67" s="952"/>
      <c r="P67" s="1170">
        <v>10</v>
      </c>
      <c r="Q67" s="1170"/>
      <c r="R67" s="952">
        <f t="shared" si="3"/>
        <v>0</v>
      </c>
      <c r="S67" s="952">
        <f t="shared" si="1"/>
        <v>2150</v>
      </c>
    </row>
    <row r="68" spans="1:19" ht="15" x14ac:dyDescent="0.2">
      <c r="A68" s="956">
        <v>60</v>
      </c>
      <c r="B68" s="333">
        <v>37096</v>
      </c>
      <c r="C68" s="1179" t="s">
        <v>125</v>
      </c>
      <c r="D68" s="1183">
        <v>61</v>
      </c>
      <c r="E68" s="1183">
        <v>617</v>
      </c>
      <c r="F68" s="334">
        <v>125167</v>
      </c>
      <c r="G68" s="334">
        <v>1</v>
      </c>
      <c r="H68" s="1786" t="s">
        <v>145</v>
      </c>
      <c r="I68" s="1787"/>
      <c r="J68" s="1787" t="s">
        <v>19</v>
      </c>
      <c r="K68" s="334" t="s">
        <v>140</v>
      </c>
      <c r="L68" s="1037">
        <v>2494</v>
      </c>
      <c r="M68" s="338">
        <v>10</v>
      </c>
      <c r="N68" s="952"/>
      <c r="O68" s="952"/>
      <c r="P68" s="1170">
        <v>10</v>
      </c>
      <c r="Q68" s="1170"/>
      <c r="R68" s="952">
        <v>2494</v>
      </c>
      <c r="S68" s="952">
        <f t="shared" si="1"/>
        <v>0</v>
      </c>
    </row>
    <row r="69" spans="1:19" ht="15" x14ac:dyDescent="0.2">
      <c r="A69" s="956">
        <v>61</v>
      </c>
      <c r="B69" s="1034">
        <v>39911</v>
      </c>
      <c r="C69" s="1179" t="s">
        <v>125</v>
      </c>
      <c r="D69" s="1183">
        <v>61</v>
      </c>
      <c r="E69" s="1183">
        <v>614</v>
      </c>
      <c r="F69" s="334"/>
      <c r="G69" s="334">
        <v>1</v>
      </c>
      <c r="H69" s="1786" t="s">
        <v>932</v>
      </c>
      <c r="I69" s="1787"/>
      <c r="J69" s="1787" t="s">
        <v>399</v>
      </c>
      <c r="K69" s="334" t="s">
        <v>140</v>
      </c>
      <c r="L69" s="1193">
        <v>6637.64</v>
      </c>
      <c r="M69" s="1160">
        <v>3</v>
      </c>
      <c r="N69" s="952"/>
      <c r="O69" s="952"/>
      <c r="P69" s="1170">
        <v>3</v>
      </c>
      <c r="Q69" s="1170"/>
      <c r="R69" s="952">
        <v>6637.64</v>
      </c>
      <c r="S69" s="952">
        <f t="shared" si="1"/>
        <v>0</v>
      </c>
    </row>
    <row r="70" spans="1:19" ht="15" x14ac:dyDescent="0.2">
      <c r="A70" s="956">
        <v>62</v>
      </c>
      <c r="B70" s="1186">
        <v>39911</v>
      </c>
      <c r="C70" s="1179" t="s">
        <v>125</v>
      </c>
      <c r="D70" s="1183">
        <v>61</v>
      </c>
      <c r="E70" s="334">
        <v>614</v>
      </c>
      <c r="F70" s="141"/>
      <c r="G70" s="334">
        <v>1</v>
      </c>
      <c r="H70" s="1790" t="s">
        <v>31</v>
      </c>
      <c r="I70" s="1791"/>
      <c r="J70" s="1792" t="s">
        <v>73</v>
      </c>
      <c r="K70" s="334" t="s">
        <v>140</v>
      </c>
      <c r="L70" s="1189">
        <v>11445.11</v>
      </c>
      <c r="M70" s="1190">
        <v>3</v>
      </c>
      <c r="N70" s="952"/>
      <c r="O70" s="952"/>
      <c r="P70" s="1170">
        <v>3</v>
      </c>
      <c r="Q70" s="1170"/>
      <c r="R70" s="952">
        <v>11445.11</v>
      </c>
      <c r="S70" s="952">
        <f t="shared" si="1"/>
        <v>0</v>
      </c>
    </row>
    <row r="71" spans="1:19" ht="15" x14ac:dyDescent="0.2">
      <c r="A71" s="956">
        <v>64</v>
      </c>
      <c r="B71" s="1034">
        <v>41801</v>
      </c>
      <c r="C71" s="1179" t="s">
        <v>125</v>
      </c>
      <c r="D71" s="1183">
        <v>61</v>
      </c>
      <c r="E71" s="1183">
        <v>617</v>
      </c>
      <c r="F71" s="334"/>
      <c r="G71" s="334">
        <v>1</v>
      </c>
      <c r="H71" s="1786" t="s">
        <v>1003</v>
      </c>
      <c r="I71" s="1787"/>
      <c r="J71" s="1787" t="s">
        <v>968</v>
      </c>
      <c r="K71" s="334" t="s">
        <v>140</v>
      </c>
      <c r="L71" s="1037">
        <v>5723</v>
      </c>
      <c r="M71" s="338">
        <v>10</v>
      </c>
      <c r="N71" s="339">
        <f>IF(M71=0,"N/A",+L71/M71)</f>
        <v>572.29999999999995</v>
      </c>
      <c r="O71" s="1658">
        <f>IF(M71=0,"N/A",+N71/12)</f>
        <v>47.691666666666663</v>
      </c>
      <c r="P71" s="1161">
        <v>3</v>
      </c>
      <c r="Q71" s="1161"/>
      <c r="R71" s="339">
        <f>IF(M71=0,"N/A",+N71*P71+O71*Q71)</f>
        <v>1716.8999999999999</v>
      </c>
      <c r="S71" s="339">
        <f t="shared" si="1"/>
        <v>4006.1000000000004</v>
      </c>
    </row>
    <row r="72" spans="1:19" ht="15" x14ac:dyDescent="0.2">
      <c r="A72" s="956">
        <v>65</v>
      </c>
      <c r="B72" s="333">
        <v>41486</v>
      </c>
      <c r="C72" s="1179" t="s">
        <v>125</v>
      </c>
      <c r="D72" s="334">
        <v>61</v>
      </c>
      <c r="E72" s="334">
        <v>617</v>
      </c>
      <c r="F72" s="956"/>
      <c r="G72" s="334">
        <v>1</v>
      </c>
      <c r="H72" s="1788" t="s">
        <v>39</v>
      </c>
      <c r="I72" s="1789"/>
      <c r="J72" s="1789"/>
      <c r="K72" s="334" t="s">
        <v>140</v>
      </c>
      <c r="L72" s="1182">
        <v>4130</v>
      </c>
      <c r="M72" s="1160">
        <v>10</v>
      </c>
      <c r="N72" s="339">
        <f>IF(M72=0,"N/A",+L72/M72)</f>
        <v>413</v>
      </c>
      <c r="O72" s="1658">
        <f>IF(M72=0,"N/A",+N72/12)</f>
        <v>34.416666666666664</v>
      </c>
      <c r="P72" s="1161">
        <v>3</v>
      </c>
      <c r="Q72" s="1161">
        <v>11</v>
      </c>
      <c r="R72" s="339">
        <f>IF(M72=0,"N/A",+N72*P72+O72*Q72)</f>
        <v>1617.5833333333333</v>
      </c>
      <c r="S72" s="339">
        <f>IF(M72=0,"N/A",+L72-R72)</f>
        <v>2512.416666666667</v>
      </c>
    </row>
    <row r="73" spans="1:19" ht="15" x14ac:dyDescent="0.2">
      <c r="A73" s="956">
        <v>66</v>
      </c>
      <c r="B73" s="333">
        <v>37473</v>
      </c>
      <c r="C73" s="1179" t="s">
        <v>125</v>
      </c>
      <c r="D73" s="334">
        <v>61</v>
      </c>
      <c r="E73" s="334">
        <v>617</v>
      </c>
      <c r="F73" s="1159"/>
      <c r="G73" s="334">
        <v>1</v>
      </c>
      <c r="H73" s="1788" t="s">
        <v>93</v>
      </c>
      <c r="I73" s="1787" t="s">
        <v>132</v>
      </c>
      <c r="J73" s="1787" t="s">
        <v>42</v>
      </c>
      <c r="K73" s="334" t="s">
        <v>140</v>
      </c>
      <c r="L73" s="1037">
        <v>2578</v>
      </c>
      <c r="M73" s="338">
        <v>10</v>
      </c>
      <c r="N73" s="952"/>
      <c r="O73" s="952"/>
      <c r="P73" s="1191">
        <v>5</v>
      </c>
      <c r="Q73" s="1191"/>
      <c r="R73" s="952">
        <v>2578</v>
      </c>
      <c r="S73" s="952">
        <f t="shared" ref="S73:S79" si="4">IF(M73=0,"N/A",+L73-R73)</f>
        <v>0</v>
      </c>
    </row>
    <row r="74" spans="1:19" ht="15" x14ac:dyDescent="0.2">
      <c r="A74" s="956">
        <v>67</v>
      </c>
      <c r="B74" s="1034">
        <v>41789</v>
      </c>
      <c r="C74" s="1179" t="s">
        <v>125</v>
      </c>
      <c r="D74" s="1183">
        <v>61</v>
      </c>
      <c r="E74" s="1183">
        <v>617</v>
      </c>
      <c r="F74" s="334"/>
      <c r="G74" s="334">
        <v>1</v>
      </c>
      <c r="H74" s="1786" t="s">
        <v>152</v>
      </c>
      <c r="I74" s="1787" t="s">
        <v>1001</v>
      </c>
      <c r="J74" s="1787" t="s">
        <v>1002</v>
      </c>
      <c r="K74" s="334" t="s">
        <v>1568</v>
      </c>
      <c r="L74" s="1037">
        <v>229657.5</v>
      </c>
      <c r="M74" s="338">
        <v>10</v>
      </c>
      <c r="N74" s="339">
        <f>IF(M74=0,"N/A",+L74/M74)</f>
        <v>22965.75</v>
      </c>
      <c r="O74" s="1658">
        <f>IF(M74=0,"N/A",+N74/12)</f>
        <v>1913.8125</v>
      </c>
      <c r="P74" s="340">
        <v>3</v>
      </c>
      <c r="Q74" s="340">
        <v>1</v>
      </c>
      <c r="R74" s="339">
        <f>IF(M74=0,"N/A",+N74*P74+O74*Q74)</f>
        <v>70811.0625</v>
      </c>
      <c r="S74" s="339">
        <f t="shared" si="4"/>
        <v>158846.4375</v>
      </c>
    </row>
    <row r="75" spans="1:19" ht="15" x14ac:dyDescent="0.2">
      <c r="A75" s="956">
        <v>68</v>
      </c>
      <c r="B75" s="333">
        <v>36085</v>
      </c>
      <c r="C75" s="1179" t="s">
        <v>125</v>
      </c>
      <c r="D75" s="334">
        <v>61</v>
      </c>
      <c r="E75" s="334">
        <v>617</v>
      </c>
      <c r="F75" s="1159"/>
      <c r="G75" s="334">
        <v>1</v>
      </c>
      <c r="H75" s="1786" t="s">
        <v>49</v>
      </c>
      <c r="I75" s="1787"/>
      <c r="J75" s="1787"/>
      <c r="K75" s="334" t="s">
        <v>1568</v>
      </c>
      <c r="L75" s="1037">
        <v>1500</v>
      </c>
      <c r="M75" s="338">
        <v>10</v>
      </c>
      <c r="N75" s="952"/>
      <c r="O75" s="1659"/>
      <c r="P75" s="1170">
        <v>10</v>
      </c>
      <c r="Q75" s="1170"/>
      <c r="R75" s="952">
        <v>1500</v>
      </c>
      <c r="S75" s="952">
        <f t="shared" si="4"/>
        <v>0</v>
      </c>
    </row>
    <row r="76" spans="1:19" ht="18" x14ac:dyDescent="0.2">
      <c r="A76" s="956">
        <v>69</v>
      </c>
      <c r="B76" s="333">
        <v>39051</v>
      </c>
      <c r="C76" s="1179" t="s">
        <v>125</v>
      </c>
      <c r="D76" s="334">
        <v>61</v>
      </c>
      <c r="E76" s="334">
        <v>617</v>
      </c>
      <c r="F76" s="334"/>
      <c r="G76" s="334">
        <v>1</v>
      </c>
      <c r="H76" s="1786" t="s">
        <v>190</v>
      </c>
      <c r="I76" s="1787"/>
      <c r="J76" s="1787" t="s">
        <v>19</v>
      </c>
      <c r="K76" s="334" t="s">
        <v>1568</v>
      </c>
      <c r="L76" s="1037">
        <v>2177.29</v>
      </c>
      <c r="M76" s="338">
        <v>10</v>
      </c>
      <c r="N76" s="952"/>
      <c r="O76" s="1659">
        <f>IF(M76=0,"N/A",+N76/12)</f>
        <v>0</v>
      </c>
      <c r="P76" s="1170">
        <v>10</v>
      </c>
      <c r="Q76" s="1170"/>
      <c r="R76" s="952">
        <v>2177.29</v>
      </c>
      <c r="S76" s="1853">
        <f t="shared" si="4"/>
        <v>0</v>
      </c>
    </row>
    <row r="77" spans="1:19" ht="30" x14ac:dyDescent="0.2">
      <c r="A77" s="956">
        <v>70</v>
      </c>
      <c r="B77" s="333">
        <v>42517</v>
      </c>
      <c r="C77" s="1179" t="s">
        <v>125</v>
      </c>
      <c r="D77" s="334">
        <v>61</v>
      </c>
      <c r="E77" s="334">
        <v>617</v>
      </c>
      <c r="F77" s="334"/>
      <c r="G77" s="334">
        <v>1</v>
      </c>
      <c r="H77" s="1786" t="s">
        <v>1570</v>
      </c>
      <c r="I77" s="1787" t="s">
        <v>1444</v>
      </c>
      <c r="J77" s="1787" t="s">
        <v>1445</v>
      </c>
      <c r="K77" s="334" t="s">
        <v>1628</v>
      </c>
      <c r="L77" s="1037">
        <v>10043.92</v>
      </c>
      <c r="M77" s="338">
        <v>10</v>
      </c>
      <c r="N77" s="339">
        <f>IF(M77=0,"N/A",+L77/M77)</f>
        <v>1004.3920000000001</v>
      </c>
      <c r="O77" s="1658">
        <f>IF(M77=0,"N/A",+N77/12)</f>
        <v>83.699333333333342</v>
      </c>
      <c r="P77" s="340">
        <v>1</v>
      </c>
      <c r="Q77" s="340">
        <v>1</v>
      </c>
      <c r="R77" s="339">
        <f>IF(M77=0,"N/A",+N77*P77+O77*Q77)</f>
        <v>1088.0913333333333</v>
      </c>
      <c r="S77" s="339">
        <f t="shared" si="4"/>
        <v>8955.8286666666663</v>
      </c>
    </row>
    <row r="78" spans="1:19" ht="15" x14ac:dyDescent="0.2">
      <c r="A78" s="956">
        <v>71</v>
      </c>
      <c r="B78" s="333">
        <v>42517</v>
      </c>
      <c r="C78" s="1179" t="s">
        <v>125</v>
      </c>
      <c r="D78" s="334">
        <v>61</v>
      </c>
      <c r="E78" s="334">
        <v>617</v>
      </c>
      <c r="F78" s="334"/>
      <c r="G78" s="334">
        <v>1</v>
      </c>
      <c r="H78" s="1786" t="s">
        <v>779</v>
      </c>
      <c r="I78" s="1787" t="s">
        <v>1446</v>
      </c>
      <c r="J78" s="1787" t="s">
        <v>1445</v>
      </c>
      <c r="K78" s="334" t="s">
        <v>1628</v>
      </c>
      <c r="L78" s="1037">
        <v>18209.11</v>
      </c>
      <c r="M78" s="338">
        <v>10</v>
      </c>
      <c r="N78" s="339">
        <f>IF(M78=0,"N/A",+L78/M78)</f>
        <v>1820.9110000000001</v>
      </c>
      <c r="O78" s="1658">
        <f>IF(M78=0,"N/A",+N78/12)</f>
        <v>151.74258333333333</v>
      </c>
      <c r="P78" s="340">
        <v>1</v>
      </c>
      <c r="Q78" s="340">
        <v>1</v>
      </c>
      <c r="R78" s="339">
        <f>IF(M78=0,"N/A",+N78*P78+O78*Q78)</f>
        <v>1972.6535833333335</v>
      </c>
      <c r="S78" s="339">
        <f t="shared" si="4"/>
        <v>16236.456416666668</v>
      </c>
    </row>
    <row r="79" spans="1:19" ht="15" x14ac:dyDescent="0.2">
      <c r="A79" s="956">
        <v>72</v>
      </c>
      <c r="B79" s="333">
        <v>42445</v>
      </c>
      <c r="C79" s="1179" t="s">
        <v>125</v>
      </c>
      <c r="D79" s="334">
        <v>61</v>
      </c>
      <c r="E79" s="334">
        <v>617</v>
      </c>
      <c r="F79" s="334"/>
      <c r="G79" s="334">
        <v>1</v>
      </c>
      <c r="H79" s="1786" t="s">
        <v>78</v>
      </c>
      <c r="I79" s="1787">
        <v>72088</v>
      </c>
      <c r="J79" s="1787" t="s">
        <v>1447</v>
      </c>
      <c r="K79" s="334"/>
      <c r="L79" s="1037">
        <v>11255.01</v>
      </c>
      <c r="M79" s="338">
        <v>5</v>
      </c>
      <c r="N79" s="339">
        <f>IF(M79=0,"N/A",+L79/M79)</f>
        <v>2251.002</v>
      </c>
      <c r="O79" s="1658">
        <f>IF(M79=0,"N/A",+N79/12)</f>
        <v>187.58349999999999</v>
      </c>
      <c r="P79" s="340">
        <v>1</v>
      </c>
      <c r="Q79" s="340">
        <v>3</v>
      </c>
      <c r="R79" s="339">
        <f>IF(M79=0,"N/A",+N79*P79+O79*Q79)</f>
        <v>2813.7525000000001</v>
      </c>
      <c r="S79" s="339">
        <f t="shared" si="4"/>
        <v>8441.2574999999997</v>
      </c>
    </row>
    <row r="80" spans="1:19" ht="15" x14ac:dyDescent="0.2">
      <c r="A80" s="956">
        <v>73</v>
      </c>
      <c r="B80" s="333">
        <v>42641</v>
      </c>
      <c r="C80" s="1179" t="s">
        <v>125</v>
      </c>
      <c r="D80" s="334">
        <v>61</v>
      </c>
      <c r="E80" s="334">
        <v>614</v>
      </c>
      <c r="F80" s="334"/>
      <c r="G80" s="334">
        <v>1</v>
      </c>
      <c r="H80" s="1786" t="s">
        <v>932</v>
      </c>
      <c r="I80" s="1787"/>
      <c r="J80" s="1787" t="s">
        <v>28</v>
      </c>
      <c r="K80" s="334" t="s">
        <v>140</v>
      </c>
      <c r="L80" s="1037">
        <v>4016</v>
      </c>
      <c r="M80" s="338">
        <v>3</v>
      </c>
      <c r="N80" s="339">
        <f>IF(M80=0,"N/A",+L80/M80)</f>
        <v>1338.6666666666667</v>
      </c>
      <c r="O80" s="1658">
        <f>IF(M80=0,"N/A",+N80/12)</f>
        <v>111.55555555555556</v>
      </c>
      <c r="P80" s="340"/>
      <c r="Q80" s="340">
        <v>9</v>
      </c>
      <c r="R80" s="339">
        <f>IF(M80=0,"N/A",+N80*P80+O80*Q80)</f>
        <v>1004</v>
      </c>
      <c r="S80" s="339">
        <f>IF(M80=0,"N/A",+L80-R80)</f>
        <v>3012</v>
      </c>
    </row>
    <row r="81" spans="1:20" ht="15" x14ac:dyDescent="0.2">
      <c r="A81" s="956">
        <v>74</v>
      </c>
      <c r="B81" s="1034">
        <v>42669</v>
      </c>
      <c r="C81" s="1035">
        <v>6</v>
      </c>
      <c r="D81" s="334">
        <v>61</v>
      </c>
      <c r="E81" s="334">
        <v>614</v>
      </c>
      <c r="F81" s="334"/>
      <c r="G81" s="334">
        <v>1</v>
      </c>
      <c r="H81" s="1159" t="s">
        <v>1390</v>
      </c>
      <c r="I81" s="334"/>
      <c r="J81" s="334" t="s">
        <v>1391</v>
      </c>
      <c r="K81" s="334" t="s">
        <v>1599</v>
      </c>
      <c r="L81" s="1037">
        <v>13711.14</v>
      </c>
      <c r="M81" s="338">
        <v>3</v>
      </c>
      <c r="N81" s="339">
        <v>4570.38</v>
      </c>
      <c r="O81" s="1658">
        <v>380.87</v>
      </c>
      <c r="P81" s="340"/>
      <c r="Q81" s="340">
        <v>8</v>
      </c>
      <c r="R81" s="339">
        <v>761.74</v>
      </c>
      <c r="S81" s="339">
        <f>IF(M81=0,"N/A",+L81-R81)</f>
        <v>12949.4</v>
      </c>
    </row>
    <row r="82" spans="1:20" ht="15" x14ac:dyDescent="0.3">
      <c r="A82" s="956"/>
      <c r="B82" s="248">
        <v>41017</v>
      </c>
      <c r="C82" s="423" t="s">
        <v>439</v>
      </c>
      <c r="D82" s="249">
        <v>61</v>
      </c>
      <c r="E82" s="503">
        <v>617</v>
      </c>
      <c r="F82" s="250"/>
      <c r="G82" s="251">
        <v>1</v>
      </c>
      <c r="H82" s="252" t="s">
        <v>1152</v>
      </c>
      <c r="I82" s="253">
        <v>21991</v>
      </c>
      <c r="J82" s="253" t="s">
        <v>65</v>
      </c>
      <c r="K82" s="407" t="s">
        <v>1740</v>
      </c>
      <c r="L82" s="254">
        <v>4170</v>
      </c>
      <c r="M82" s="255">
        <v>10</v>
      </c>
      <c r="N82" s="208">
        <f>IF(M82=0,"N/A",+L82/M82)</f>
        <v>417</v>
      </c>
      <c r="O82" s="1772">
        <f>IF(M82=0,"N/A",+N82/12)</f>
        <v>34.75</v>
      </c>
      <c r="P82" s="256">
        <v>5</v>
      </c>
      <c r="Q82" s="256">
        <v>2</v>
      </c>
      <c r="R82" s="208">
        <f>IF(M82=0,"N/A",+N82*P82+O82*Q82)</f>
        <v>2154.5</v>
      </c>
      <c r="S82" s="339">
        <f>IF(M82=0,"N/A",+L82-R82)</f>
        <v>2015.5</v>
      </c>
      <c r="T82" t="s">
        <v>52</v>
      </c>
    </row>
    <row r="83" spans="1:20" ht="15.75" x14ac:dyDescent="0.35">
      <c r="A83" s="227"/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194">
        <f>SUM(L15:L81)</f>
        <v>545032.68999999994</v>
      </c>
      <c r="M83" s="312"/>
      <c r="N83" s="1441">
        <f>SUM(N16:N81)</f>
        <v>44244.033999999992</v>
      </c>
      <c r="O83" s="1441">
        <f>SUM(O16:O82)</f>
        <v>3721.7578333333336</v>
      </c>
      <c r="P83" s="1441"/>
      <c r="Q83" s="1441"/>
      <c r="R83" s="1441">
        <f>SUM(R16:R81)</f>
        <v>289799.16308333341</v>
      </c>
      <c r="S83" s="1442">
        <v>256299.17</v>
      </c>
      <c r="T83" s="68"/>
    </row>
    <row r="84" spans="1:20" x14ac:dyDescent="0.2">
      <c r="D84" s="1660"/>
      <c r="E84" s="1660"/>
      <c r="F84" s="11"/>
      <c r="G84" s="11"/>
      <c r="H84" s="9"/>
      <c r="I84" s="9"/>
      <c r="J84" s="12"/>
      <c r="K84" s="12"/>
      <c r="L84" s="12"/>
      <c r="S84" s="1444"/>
    </row>
    <row r="85" spans="1:20" x14ac:dyDescent="0.2">
      <c r="D85" s="1660">
        <v>611</v>
      </c>
      <c r="E85" s="1661">
        <v>200.4</v>
      </c>
      <c r="F85" s="11"/>
      <c r="G85" s="11"/>
      <c r="H85" s="9"/>
      <c r="I85" s="9"/>
      <c r="J85" s="12"/>
      <c r="K85" s="12"/>
      <c r="L85" s="12"/>
      <c r="S85" s="1443"/>
    </row>
    <row r="86" spans="1:20" x14ac:dyDescent="0.2">
      <c r="D86" s="1660">
        <v>613</v>
      </c>
      <c r="E86" s="1661">
        <v>154.61000000000001</v>
      </c>
      <c r="F86" s="11"/>
      <c r="G86" s="11"/>
      <c r="H86" s="9"/>
      <c r="I86" s="9"/>
      <c r="J86" s="12"/>
      <c r="K86" s="12"/>
      <c r="L86" s="12"/>
      <c r="S86" s="1443">
        <f>+S83+R83</f>
        <v>546098.33308333345</v>
      </c>
    </row>
    <row r="87" spans="1:20" x14ac:dyDescent="0.2">
      <c r="D87" s="1660">
        <v>614</v>
      </c>
      <c r="E87" s="1661">
        <v>492.43</v>
      </c>
      <c r="F87" s="11"/>
      <c r="G87" s="11"/>
      <c r="H87" s="9"/>
      <c r="I87" s="9"/>
      <c r="J87" s="12"/>
      <c r="K87" s="12"/>
      <c r="L87" s="12"/>
    </row>
    <row r="88" spans="1:20" x14ac:dyDescent="0.2">
      <c r="D88" s="1660">
        <v>617</v>
      </c>
      <c r="E88" s="1661">
        <v>2874.33</v>
      </c>
      <c r="F88" s="11"/>
      <c r="G88" s="11"/>
      <c r="H88" s="9"/>
      <c r="I88" s="9"/>
      <c r="J88" s="12"/>
      <c r="K88" s="12"/>
      <c r="L88" s="12"/>
    </row>
    <row r="89" spans="1:20" x14ac:dyDescent="0.2">
      <c r="D89" s="1660"/>
      <c r="E89" s="1661">
        <f>SUM(E85:E88)</f>
        <v>3721.77</v>
      </c>
      <c r="F89" s="11"/>
      <c r="G89" s="11"/>
      <c r="H89" s="9"/>
      <c r="I89" s="9"/>
      <c r="J89" s="12"/>
      <c r="K89" s="12"/>
      <c r="L89" s="12"/>
    </row>
    <row r="90" spans="1:20" x14ac:dyDescent="0.2">
      <c r="D90" s="1660"/>
      <c r="E90" s="1660"/>
      <c r="F90" s="11"/>
      <c r="G90" s="11"/>
      <c r="H90" s="9"/>
      <c r="I90" s="9"/>
      <c r="J90" s="12"/>
      <c r="K90" s="12"/>
      <c r="L90" s="12"/>
    </row>
    <row r="91" spans="1:20" x14ac:dyDescent="0.2">
      <c r="D91" s="11"/>
      <c r="E91" s="11"/>
      <c r="F91" s="11"/>
      <c r="G91" s="11"/>
      <c r="H91" s="9"/>
      <c r="I91" s="9"/>
      <c r="J91" s="12"/>
      <c r="K91" s="12"/>
      <c r="L91" s="12"/>
    </row>
    <row r="92" spans="1:20" x14ac:dyDescent="0.2">
      <c r="L92" s="3"/>
      <c r="M92" s="3"/>
    </row>
    <row r="93" spans="1:20" x14ac:dyDescent="0.2">
      <c r="C93" s="10"/>
      <c r="D93" s="10"/>
      <c r="E93" s="10"/>
      <c r="G93" s="1913"/>
      <c r="H93" s="1913"/>
      <c r="J93" s="3"/>
      <c r="K93" s="3"/>
      <c r="L93" s="3"/>
      <c r="M93" s="3"/>
      <c r="O93" s="3"/>
    </row>
    <row r="94" spans="1:20" x14ac:dyDescent="0.2">
      <c r="A94" s="45"/>
      <c r="B94" s="45"/>
      <c r="C94" s="45"/>
      <c r="D94" s="45"/>
      <c r="E94" s="45"/>
      <c r="F94" s="45"/>
      <c r="G94" s="45"/>
      <c r="H94" s="58"/>
      <c r="I94" s="45"/>
      <c r="J94" s="45"/>
      <c r="K94" s="45"/>
      <c r="L94" s="45"/>
      <c r="M94" s="45"/>
      <c r="N94" s="15"/>
      <c r="O94" s="14"/>
      <c r="P94" s="1048"/>
      <c r="Q94" s="1048"/>
      <c r="R94" s="1048"/>
      <c r="S94" s="1048"/>
    </row>
    <row r="95" spans="1:20" x14ac:dyDescent="0.2">
      <c r="A95" s="1905" t="s">
        <v>51</v>
      </c>
      <c r="B95" s="1905"/>
      <c r="C95" s="1905"/>
      <c r="D95" s="1905"/>
      <c r="E95" s="1905"/>
      <c r="F95" s="1905"/>
      <c r="G95" s="1905"/>
      <c r="H95" s="1206"/>
      <c r="I95" s="1906" t="s">
        <v>1620</v>
      </c>
      <c r="J95" s="1906"/>
      <c r="K95" s="1906"/>
      <c r="L95" s="1906"/>
      <c r="M95" s="1906"/>
      <c r="O95" s="34"/>
      <c r="P95" s="1905" t="s">
        <v>1621</v>
      </c>
      <c r="Q95" s="1905"/>
      <c r="R95" s="1905"/>
      <c r="S95" s="1905"/>
    </row>
    <row r="105" spans="19:20" x14ac:dyDescent="0.2">
      <c r="S105" s="952" t="e">
        <f>IF(#REF!=0,"N/A",+#REF!-#REF!)</f>
        <v>#REF!</v>
      </c>
      <c r="T105" t="s">
        <v>1611</v>
      </c>
    </row>
    <row r="106" spans="19:20" x14ac:dyDescent="0.2">
      <c r="S106" s="339" t="e">
        <f>IF(#REF!=0,"N/A",+#REF!-#REF!)</f>
        <v>#REF!</v>
      </c>
    </row>
    <row r="107" spans="19:20" x14ac:dyDescent="0.2">
      <c r="S107" s="952" t="e">
        <f>IF(#REF!=0,"N/A",+#REF!-#REF!)</f>
        <v>#REF!</v>
      </c>
      <c r="T107" s="43"/>
    </row>
    <row r="108" spans="19:20" x14ac:dyDescent="0.2">
      <c r="S108" s="952" t="e">
        <f>IF(#REF!=0,"N/A",+#REF!-#REF!)</f>
        <v>#REF!</v>
      </c>
      <c r="T108" s="789" t="s">
        <v>1610</v>
      </c>
    </row>
    <row r="109" spans="19:20" x14ac:dyDescent="0.2">
      <c r="S109" s="339" t="e">
        <f>IF(#REF!=0,"N/A",+#REF!-#REF!)</f>
        <v>#REF!</v>
      </c>
    </row>
    <row r="110" spans="19:20" x14ac:dyDescent="0.2">
      <c r="S110" s="952" t="e">
        <f>IF(#REF!=0,"N/A",+#REF!-#REF!)</f>
        <v>#REF!</v>
      </c>
    </row>
    <row r="111" spans="19:20" x14ac:dyDescent="0.2">
      <c r="S111" s="339" t="e">
        <f>IF(#REF!=0,"N/A",+#REF!-#REF!)</f>
        <v>#REF!</v>
      </c>
    </row>
  </sheetData>
  <mergeCells count="8">
    <mergeCell ref="I95:M95"/>
    <mergeCell ref="P95:S95"/>
    <mergeCell ref="G93:H93"/>
    <mergeCell ref="A7:S7"/>
    <mergeCell ref="A8:S8"/>
    <mergeCell ref="A9:S9"/>
    <mergeCell ref="A10:S10"/>
    <mergeCell ref="A95:G95"/>
  </mergeCells>
  <phoneticPr fontId="0" type="noConversion"/>
  <printOptions horizontalCentered="1"/>
  <pageMargins left="0.25" right="0.25" top="0.75" bottom="0.75" header="0.3" footer="0.3"/>
  <pageSetup paperSize="5" scale="59" firstPageNumber="0" fitToWidth="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3"/>
  <sheetViews>
    <sheetView topLeftCell="A10" zoomScale="80" zoomScaleNormal="80" workbookViewId="0">
      <selection activeCell="O34" sqref="O34"/>
    </sheetView>
  </sheetViews>
  <sheetFormatPr baseColWidth="10" defaultColWidth="9.140625" defaultRowHeight="12.75" x14ac:dyDescent="0.2"/>
  <cols>
    <col min="1" max="1" width="3.42578125" customWidth="1"/>
    <col min="2" max="2" width="10.85546875" customWidth="1"/>
    <col min="3" max="3" width="11.140625" customWidth="1"/>
    <col min="4" max="4" width="13" customWidth="1"/>
    <col min="5" max="5" width="9.42578125" customWidth="1"/>
    <col min="6" max="6" width="8.28515625" customWidth="1"/>
    <col min="7" max="7" width="7.42578125" customWidth="1"/>
    <col min="8" max="8" width="29.42578125" customWidth="1"/>
    <col min="9" max="9" width="9.5703125" customWidth="1"/>
    <col min="10" max="10" width="12.7109375" customWidth="1"/>
    <col min="11" max="11" width="18.42578125" customWidth="1"/>
    <col min="12" max="12" width="14.5703125" customWidth="1"/>
    <col min="13" max="13" width="6.7109375" customWidth="1"/>
    <col min="14" max="14" width="13.7109375" customWidth="1"/>
    <col min="15" max="15" width="16.28515625" customWidth="1"/>
    <col min="16" max="16" width="9" customWidth="1"/>
    <col min="17" max="17" width="9.42578125" customWidth="1"/>
    <col min="18" max="18" width="18" customWidth="1"/>
    <col min="19" max="19" width="11.28515625" bestFit="1" customWidth="1"/>
    <col min="20" max="20" width="12" customWidth="1"/>
  </cols>
  <sheetData>
    <row r="3" spans="1:19" x14ac:dyDescent="0.2">
      <c r="F3" s="1"/>
      <c r="G3" s="1"/>
      <c r="I3" s="1"/>
    </row>
    <row r="4" spans="1:19" x14ac:dyDescent="0.2">
      <c r="F4" s="1"/>
      <c r="G4" s="1"/>
      <c r="I4" s="1"/>
    </row>
    <row r="5" spans="1:19" x14ac:dyDescent="0.2">
      <c r="F5" s="1"/>
      <c r="G5" s="1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D8" s="1894"/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x14ac:dyDescent="0.2">
      <c r="A11" s="1910" t="s">
        <v>0</v>
      </c>
      <c r="B11" s="1910"/>
      <c r="C11" s="1910"/>
      <c r="D11" s="1910"/>
      <c r="E11" s="1910"/>
      <c r="F11" s="1910"/>
      <c r="G11" s="1910"/>
      <c r="H11" s="1910"/>
      <c r="I11" s="1910"/>
      <c r="J11" s="1910"/>
      <c r="K11" s="1910"/>
      <c r="L11" s="1910"/>
      <c r="M11" s="1910"/>
      <c r="N11" s="1910"/>
      <c r="O11" s="1910"/>
      <c r="P11" s="1910"/>
      <c r="Q11" s="1910"/>
      <c r="R11" s="1910"/>
      <c r="S11" s="1910"/>
    </row>
    <row r="12" spans="1:19" x14ac:dyDescent="0.2">
      <c r="A12" s="1910" t="s">
        <v>1</v>
      </c>
      <c r="B12" s="1910"/>
      <c r="C12" s="1910"/>
      <c r="D12" s="1910"/>
      <c r="E12" s="1910"/>
      <c r="F12" s="1910"/>
      <c r="G12" s="1910"/>
      <c r="H12" s="1910"/>
      <c r="I12" s="1910"/>
      <c r="J12" s="1910"/>
      <c r="K12" s="1910"/>
      <c r="L12" s="1910"/>
      <c r="M12" s="1910"/>
      <c r="N12" s="1910"/>
      <c r="O12" s="1910"/>
      <c r="P12" s="1910"/>
      <c r="Q12" s="1910"/>
      <c r="R12" s="1910"/>
      <c r="S12" s="1910"/>
    </row>
    <row r="13" spans="1:19" x14ac:dyDescent="0.2">
      <c r="A13" s="1910" t="s">
        <v>2</v>
      </c>
      <c r="B13" s="1910"/>
      <c r="C13" s="1910"/>
      <c r="D13" s="1910"/>
      <c r="E13" s="1910"/>
      <c r="F13" s="1910"/>
      <c r="G13" s="1910"/>
      <c r="H13" s="1910"/>
      <c r="I13" s="1910"/>
      <c r="J13" s="1910"/>
      <c r="K13" s="1910"/>
      <c r="L13" s="1910"/>
      <c r="M13" s="1910"/>
      <c r="N13" s="1910"/>
      <c r="O13" s="1910"/>
      <c r="P13" s="1910"/>
      <c r="Q13" s="1910"/>
      <c r="R13" s="1910"/>
      <c r="S13" s="1910"/>
    </row>
    <row r="14" spans="1:19" x14ac:dyDescent="0.2">
      <c r="A14" s="1910" t="s">
        <v>3</v>
      </c>
      <c r="B14" s="1910"/>
      <c r="C14" s="1910"/>
      <c r="D14" s="1910"/>
      <c r="E14" s="1910"/>
      <c r="F14" s="1910"/>
      <c r="G14" s="1910"/>
      <c r="H14" s="1910"/>
      <c r="I14" s="1910"/>
      <c r="J14" s="1910"/>
      <c r="K14" s="1910"/>
      <c r="L14" s="1910"/>
      <c r="M14" s="1910"/>
      <c r="N14" s="1910"/>
      <c r="O14" s="1910"/>
      <c r="P14" s="1910"/>
      <c r="Q14" s="1910"/>
      <c r="R14" s="1910"/>
      <c r="S14" s="1910"/>
    </row>
    <row r="15" spans="1:19" ht="12" customHeight="1" x14ac:dyDescent="0.2">
      <c r="A15" s="494" t="s">
        <v>1640</v>
      </c>
      <c r="B15" s="494"/>
      <c r="C15" s="494"/>
      <c r="D15" s="494"/>
      <c r="E15" s="494"/>
      <c r="F15" s="494"/>
      <c r="G15" s="494"/>
      <c r="H15" s="494"/>
      <c r="I15" s="494"/>
      <c r="J15" s="494" t="s">
        <v>1799</v>
      </c>
      <c r="K15" s="494" t="s">
        <v>1800</v>
      </c>
      <c r="L15" s="494"/>
      <c r="M15" s="494"/>
      <c r="N15" s="494"/>
      <c r="O15" s="494"/>
      <c r="P15" s="494"/>
      <c r="Q15" s="494"/>
      <c r="R15" s="494"/>
      <c r="S15" s="494"/>
    </row>
    <row r="16" spans="1:19" ht="15" x14ac:dyDescent="0.3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115"/>
      <c r="N16" s="115"/>
      <c r="O16" s="115"/>
      <c r="P16" s="115"/>
      <c r="Q16" s="115"/>
      <c r="R16" s="115"/>
      <c r="S16" s="115"/>
    </row>
    <row r="17" spans="1:20" s="1047" customFormat="1" ht="36" x14ac:dyDescent="0.2">
      <c r="A17" s="962" t="s">
        <v>4</v>
      </c>
      <c r="B17" s="962" t="s">
        <v>5</v>
      </c>
      <c r="C17" s="1045" t="s">
        <v>1627</v>
      </c>
      <c r="D17" s="1045" t="s">
        <v>7</v>
      </c>
      <c r="E17" s="1045" t="s">
        <v>1612</v>
      </c>
      <c r="F17" s="962" t="s">
        <v>9</v>
      </c>
      <c r="G17" s="962" t="s">
        <v>10</v>
      </c>
      <c r="H17" s="1046" t="s">
        <v>11</v>
      </c>
      <c r="I17" s="962" t="s">
        <v>12</v>
      </c>
      <c r="J17" s="962" t="s">
        <v>13</v>
      </c>
      <c r="K17" s="962" t="s">
        <v>820</v>
      </c>
      <c r="L17" s="1046" t="s">
        <v>1613</v>
      </c>
      <c r="M17" s="1049" t="s">
        <v>1616</v>
      </c>
      <c r="N17" s="1050" t="s">
        <v>1615</v>
      </c>
      <c r="O17" s="1050" t="s">
        <v>1614</v>
      </c>
      <c r="P17" s="1051" t="s">
        <v>1618</v>
      </c>
      <c r="Q17" s="1050" t="s">
        <v>1617</v>
      </c>
      <c r="R17" s="1051" t="s">
        <v>1787</v>
      </c>
      <c r="S17" s="1051" t="s">
        <v>1619</v>
      </c>
    </row>
    <row r="18" spans="1:20" x14ac:dyDescent="0.2">
      <c r="A18" s="228">
        <v>1</v>
      </c>
      <c r="B18" s="228">
        <v>2</v>
      </c>
      <c r="C18" s="228">
        <v>3</v>
      </c>
      <c r="D18" s="228">
        <v>4</v>
      </c>
      <c r="E18" s="228">
        <v>5</v>
      </c>
      <c r="F18" s="228">
        <v>6</v>
      </c>
      <c r="G18" s="228">
        <v>7</v>
      </c>
      <c r="H18" s="228">
        <v>8</v>
      </c>
      <c r="I18" s="228">
        <v>9</v>
      </c>
      <c r="J18" s="228">
        <v>10</v>
      </c>
      <c r="K18" s="228">
        <v>11</v>
      </c>
      <c r="L18" s="228">
        <v>12</v>
      </c>
      <c r="M18" s="228">
        <v>13</v>
      </c>
      <c r="N18" s="228">
        <v>14</v>
      </c>
      <c r="O18" s="228">
        <v>15</v>
      </c>
      <c r="P18" s="228">
        <v>16</v>
      </c>
      <c r="Q18" s="228">
        <v>17</v>
      </c>
      <c r="R18" s="228">
        <v>18</v>
      </c>
      <c r="S18" s="228">
        <v>19</v>
      </c>
    </row>
    <row r="19" spans="1:20" ht="13.5" x14ac:dyDescent="0.25">
      <c r="A19" s="228">
        <v>1</v>
      </c>
      <c r="B19" s="410">
        <v>39722</v>
      </c>
      <c r="C19" s="423" t="s">
        <v>125</v>
      </c>
      <c r="D19" s="407">
        <v>61</v>
      </c>
      <c r="E19" s="407">
        <v>614</v>
      </c>
      <c r="F19" s="411"/>
      <c r="G19" s="407">
        <v>1</v>
      </c>
      <c r="H19" s="714" t="s">
        <v>126</v>
      </c>
      <c r="I19" s="407" t="s">
        <v>127</v>
      </c>
      <c r="J19" s="407" t="s">
        <v>28</v>
      </c>
      <c r="K19" s="407" t="s">
        <v>933</v>
      </c>
      <c r="L19" s="412">
        <v>8353.24</v>
      </c>
      <c r="M19" s="413">
        <v>3</v>
      </c>
      <c r="N19" s="414"/>
      <c r="O19" s="414"/>
      <c r="P19" s="1262">
        <v>3</v>
      </c>
      <c r="Q19" s="1262"/>
      <c r="R19" s="414">
        <v>8353.24</v>
      </c>
      <c r="S19" s="414">
        <f t="shared" ref="S19:S24" si="0">IF(M19=0,"N/A",+L19-R19)</f>
        <v>0</v>
      </c>
    </row>
    <row r="20" spans="1:20" ht="13.5" x14ac:dyDescent="0.25">
      <c r="A20" s="228">
        <v>2</v>
      </c>
      <c r="B20" s="410">
        <v>39722</v>
      </c>
      <c r="C20" s="423" t="s">
        <v>125</v>
      </c>
      <c r="D20" s="407">
        <v>61</v>
      </c>
      <c r="E20" s="407">
        <v>614</v>
      </c>
      <c r="F20" s="411"/>
      <c r="G20" s="407">
        <v>1</v>
      </c>
      <c r="H20" s="714" t="s">
        <v>688</v>
      </c>
      <c r="I20" s="407"/>
      <c r="J20" s="407" t="s">
        <v>129</v>
      </c>
      <c r="K20" s="407" t="s">
        <v>933</v>
      </c>
      <c r="L20" s="412">
        <v>1934.76</v>
      </c>
      <c r="M20" s="413">
        <v>3</v>
      </c>
      <c r="N20" s="414"/>
      <c r="O20" s="414"/>
      <c r="P20" s="1262">
        <v>3</v>
      </c>
      <c r="Q20" s="1262"/>
      <c r="R20" s="414">
        <v>1934.76</v>
      </c>
      <c r="S20" s="414">
        <f t="shared" si="0"/>
        <v>0</v>
      </c>
    </row>
    <row r="21" spans="1:20" ht="13.5" x14ac:dyDescent="0.25">
      <c r="A21" s="228">
        <v>3</v>
      </c>
      <c r="B21" s="410">
        <v>41799</v>
      </c>
      <c r="C21" s="423" t="s">
        <v>125</v>
      </c>
      <c r="D21" s="507">
        <v>61</v>
      </c>
      <c r="E21" s="507" t="s">
        <v>1106</v>
      </c>
      <c r="F21" s="507"/>
      <c r="G21" s="507">
        <v>1</v>
      </c>
      <c r="H21" s="411" t="s">
        <v>31</v>
      </c>
      <c r="I21" s="407"/>
      <c r="J21" s="407" t="s">
        <v>987</v>
      </c>
      <c r="K21" s="407" t="s">
        <v>933</v>
      </c>
      <c r="L21" s="412">
        <v>6672</v>
      </c>
      <c r="M21" s="413">
        <v>3</v>
      </c>
      <c r="N21" s="1854">
        <f>IF(M21=0,"N/A",+L21/M21)</f>
        <v>2224</v>
      </c>
      <c r="O21" s="1895">
        <f>IF(M21=0,"N/A",+N21/12)</f>
        <v>185.33333333333334</v>
      </c>
      <c r="P21" s="1896">
        <v>3</v>
      </c>
      <c r="Q21" s="1896"/>
      <c r="R21" s="1854">
        <f>IF(M21=0,"N/A",+N21*P21+O21*Q21)</f>
        <v>6672</v>
      </c>
      <c r="S21" s="1854">
        <f t="shared" si="0"/>
        <v>0</v>
      </c>
    </row>
    <row r="22" spans="1:20" ht="13.5" x14ac:dyDescent="0.25">
      <c r="A22" s="228">
        <v>4</v>
      </c>
      <c r="B22" s="1127">
        <v>41799</v>
      </c>
      <c r="C22" s="423" t="s">
        <v>125</v>
      </c>
      <c r="D22" s="507">
        <v>61</v>
      </c>
      <c r="E22" s="507" t="s">
        <v>1109</v>
      </c>
      <c r="F22" s="507"/>
      <c r="G22" s="507">
        <v>1</v>
      </c>
      <c r="H22" s="411" t="s">
        <v>978</v>
      </c>
      <c r="I22" s="407"/>
      <c r="J22" s="407" t="s">
        <v>73</v>
      </c>
      <c r="K22" s="407" t="s">
        <v>933</v>
      </c>
      <c r="L22" s="412">
        <v>1653</v>
      </c>
      <c r="M22" s="413">
        <v>3</v>
      </c>
      <c r="N22" s="1854">
        <f>IF(M22=0,"N/A",+L22/M22)</f>
        <v>551</v>
      </c>
      <c r="O22" s="1895">
        <f>IF(M22=0,"N/A",+N22/12)</f>
        <v>45.916666666666664</v>
      </c>
      <c r="P22" s="1896">
        <v>3</v>
      </c>
      <c r="Q22" s="1896"/>
      <c r="R22" s="1854">
        <f>IF(M22=0,"N/A",+N22*P22+O22*Q22)</f>
        <v>1653</v>
      </c>
      <c r="S22" s="1854">
        <f t="shared" si="0"/>
        <v>0</v>
      </c>
    </row>
    <row r="23" spans="1:20" ht="13.5" x14ac:dyDescent="0.25">
      <c r="A23" s="228">
        <v>5</v>
      </c>
      <c r="B23" s="410">
        <v>36889</v>
      </c>
      <c r="C23" s="423" t="s">
        <v>125</v>
      </c>
      <c r="D23" s="407">
        <v>61</v>
      </c>
      <c r="E23" s="407">
        <v>617</v>
      </c>
      <c r="F23" s="411">
        <v>125116</v>
      </c>
      <c r="G23" s="407">
        <v>1</v>
      </c>
      <c r="H23" s="714" t="s">
        <v>131</v>
      </c>
      <c r="I23" s="407"/>
      <c r="J23" s="407" t="s">
        <v>19</v>
      </c>
      <c r="K23" s="407" t="s">
        <v>933</v>
      </c>
      <c r="L23" s="412">
        <v>2494</v>
      </c>
      <c r="M23" s="413">
        <v>10</v>
      </c>
      <c r="N23" s="1854"/>
      <c r="O23" s="1854"/>
      <c r="P23" s="1897">
        <v>10</v>
      </c>
      <c r="Q23" s="1897"/>
      <c r="R23" s="1854">
        <v>2494</v>
      </c>
      <c r="S23" s="1854">
        <f t="shared" si="0"/>
        <v>0</v>
      </c>
    </row>
    <row r="24" spans="1:20" ht="13.5" x14ac:dyDescent="0.25">
      <c r="A24" s="228">
        <v>6</v>
      </c>
      <c r="B24" s="410">
        <v>39163</v>
      </c>
      <c r="C24" s="423" t="s">
        <v>125</v>
      </c>
      <c r="D24" s="407">
        <v>61</v>
      </c>
      <c r="E24" s="407">
        <v>617</v>
      </c>
      <c r="F24" s="411"/>
      <c r="G24" s="407">
        <v>1</v>
      </c>
      <c r="H24" s="714" t="s">
        <v>347</v>
      </c>
      <c r="I24" s="407"/>
      <c r="J24" s="407" t="s">
        <v>19</v>
      </c>
      <c r="K24" s="407" t="s">
        <v>1641</v>
      </c>
      <c r="L24" s="412">
        <v>8661.6299999999992</v>
      </c>
      <c r="M24" s="413">
        <v>10</v>
      </c>
      <c r="N24" s="414"/>
      <c r="O24" s="414"/>
      <c r="P24" s="1262">
        <v>10</v>
      </c>
      <c r="Q24" s="1262"/>
      <c r="R24" s="414">
        <v>8661.6299999999992</v>
      </c>
      <c r="S24" s="414">
        <f t="shared" si="0"/>
        <v>0</v>
      </c>
      <c r="T24" t="s">
        <v>1642</v>
      </c>
    </row>
    <row r="25" spans="1:20" ht="13.5" x14ac:dyDescent="0.25">
      <c r="A25" s="1053"/>
      <c r="B25" s="1053"/>
      <c r="C25" s="1053"/>
      <c r="D25" s="1053"/>
      <c r="E25" s="1053"/>
      <c r="F25" s="1053"/>
      <c r="G25" s="1053"/>
      <c r="H25" s="1053"/>
      <c r="I25" s="1053"/>
      <c r="J25" s="1053"/>
      <c r="K25" s="1053"/>
      <c r="L25" s="1263">
        <f>SUM(L19:L24)</f>
        <v>29768.629999999997</v>
      </c>
      <c r="M25" s="1263"/>
      <c r="N25" s="1263">
        <f t="shared" ref="N25:S25" si="1">SUM(N19:N24)</f>
        <v>2775</v>
      </c>
      <c r="O25" s="1263">
        <f t="shared" si="1"/>
        <v>231.25</v>
      </c>
      <c r="P25" s="1263"/>
      <c r="Q25" s="1263"/>
      <c r="R25" s="1263">
        <f t="shared" si="1"/>
        <v>29768.629999999997</v>
      </c>
      <c r="S25" s="1263">
        <f t="shared" si="1"/>
        <v>0</v>
      </c>
      <c r="T25" s="18">
        <f>SUM(R25:S25)</f>
        <v>29768.629999999997</v>
      </c>
    </row>
    <row r="26" spans="1:20" x14ac:dyDescent="0.2">
      <c r="H26" t="s">
        <v>52</v>
      </c>
    </row>
    <row r="27" spans="1:20" x14ac:dyDescent="0.2">
      <c r="C27" s="1645">
        <v>613</v>
      </c>
      <c r="D27" s="1656">
        <v>185.33</v>
      </c>
    </row>
    <row r="28" spans="1:20" x14ac:dyDescent="0.2">
      <c r="C28" s="1645">
        <v>2392</v>
      </c>
      <c r="D28" s="1656">
        <v>45.92</v>
      </c>
    </row>
    <row r="29" spans="1:20" x14ac:dyDescent="0.2">
      <c r="C29" s="1645"/>
      <c r="D29" s="1652">
        <f>SUM(D27:D28)</f>
        <v>231.25</v>
      </c>
    </row>
    <row r="30" spans="1:20" x14ac:dyDescent="0.2">
      <c r="C30" s="1645"/>
      <c r="D30" s="1645"/>
    </row>
    <row r="31" spans="1:20" x14ac:dyDescent="0.2">
      <c r="A31" s="45"/>
      <c r="B31" s="45"/>
      <c r="C31" s="45"/>
      <c r="D31" s="45"/>
      <c r="E31" s="45"/>
      <c r="F31" s="45"/>
      <c r="G31" s="45"/>
      <c r="H31" s="58"/>
      <c r="I31" s="45"/>
      <c r="J31" s="45"/>
      <c r="K31" s="45"/>
      <c r="L31" s="45"/>
      <c r="M31" s="45"/>
      <c r="N31" s="15"/>
      <c r="O31" s="14"/>
      <c r="P31" s="1048"/>
      <c r="Q31" s="1048"/>
      <c r="R31" s="1048"/>
      <c r="S31" s="1048"/>
    </row>
    <row r="32" spans="1:20" x14ac:dyDescent="0.2">
      <c r="A32" s="1905" t="s">
        <v>51</v>
      </c>
      <c r="B32" s="1905"/>
      <c r="C32" s="1905"/>
      <c r="D32" s="1905"/>
      <c r="E32" s="1905"/>
      <c r="F32" s="1905"/>
      <c r="G32" s="1905"/>
      <c r="H32" s="1206"/>
      <c r="I32" s="1906" t="s">
        <v>1620</v>
      </c>
      <c r="J32" s="1906"/>
      <c r="K32" s="1906"/>
      <c r="L32" s="1906"/>
      <c r="M32" s="1906"/>
      <c r="O32" s="34"/>
      <c r="P32" s="1905" t="s">
        <v>1621</v>
      </c>
      <c r="Q32" s="1905"/>
      <c r="R32" s="1905"/>
      <c r="S32" s="1905"/>
    </row>
    <row r="33" spans="8:13" x14ac:dyDescent="0.2">
      <c r="H33" s="58"/>
      <c r="L33" s="3"/>
      <c r="M33" s="3"/>
    </row>
  </sheetData>
  <mergeCells count="7">
    <mergeCell ref="A32:G32"/>
    <mergeCell ref="I32:M32"/>
    <mergeCell ref="P32:S32"/>
    <mergeCell ref="A11:S11"/>
    <mergeCell ref="A12:S12"/>
    <mergeCell ref="A13:S13"/>
    <mergeCell ref="A14:S14"/>
  </mergeCells>
  <phoneticPr fontId="0" type="noConversion"/>
  <printOptions horizontalCentered="1"/>
  <pageMargins left="0.25" right="0.25" top="0.75" bottom="0.75" header="0.3" footer="0.3"/>
  <pageSetup paperSize="5" scale="75" firstPageNumber="0" fitToWidth="3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53"/>
  <sheetViews>
    <sheetView topLeftCell="A22" zoomScale="80" zoomScaleNormal="80" workbookViewId="0">
      <selection activeCell="Q43" sqref="Q43"/>
    </sheetView>
  </sheetViews>
  <sheetFormatPr baseColWidth="10" defaultColWidth="9.140625" defaultRowHeight="12.75" x14ac:dyDescent="0.2"/>
  <cols>
    <col min="1" max="1" width="4.85546875" customWidth="1"/>
    <col min="2" max="2" width="12.7109375" customWidth="1"/>
    <col min="3" max="3" width="8.140625" customWidth="1"/>
    <col min="4" max="4" width="14.140625" customWidth="1"/>
    <col min="5" max="5" width="11.7109375" customWidth="1"/>
    <col min="6" max="6" width="9" customWidth="1"/>
    <col min="7" max="7" width="5.28515625" customWidth="1"/>
    <col min="8" max="8" width="33.85546875" style="58" customWidth="1"/>
    <col min="9" max="9" width="12.28515625" style="1" customWidth="1"/>
    <col min="10" max="10" width="17.140625" style="1" customWidth="1"/>
    <col min="11" max="11" width="21.7109375" customWidth="1"/>
    <col min="12" max="12" width="14.7109375" customWidth="1"/>
    <col min="13" max="13" width="6.5703125" customWidth="1"/>
    <col min="14" max="14" width="14.140625" customWidth="1"/>
    <col min="15" max="15" width="12" customWidth="1"/>
    <col min="16" max="16" width="5.28515625" customWidth="1"/>
    <col min="17" max="17" width="4.85546875" customWidth="1"/>
    <col min="18" max="18" width="17.140625" customWidth="1"/>
    <col min="19" max="19" width="11.85546875" customWidth="1"/>
    <col min="20" max="20" width="14" customWidth="1"/>
  </cols>
  <sheetData>
    <row r="3" spans="1:19" x14ac:dyDescent="0.2">
      <c r="F3" s="1"/>
      <c r="G3" s="1"/>
    </row>
    <row r="4" spans="1:19" x14ac:dyDescent="0.2">
      <c r="F4" s="1"/>
      <c r="G4" s="1"/>
    </row>
    <row r="5" spans="1:19" x14ac:dyDescent="0.2">
      <c r="F5" s="1"/>
      <c r="G5" s="1"/>
    </row>
    <row r="6" spans="1:19" x14ac:dyDescent="0.2">
      <c r="F6" s="1"/>
      <c r="G6" s="1"/>
    </row>
    <row r="7" spans="1:19" x14ac:dyDescent="0.2">
      <c r="A7" s="1910" t="s">
        <v>0</v>
      </c>
      <c r="B7" s="1910"/>
      <c r="C7" s="1910"/>
      <c r="D7" s="1910"/>
      <c r="E7" s="1910"/>
      <c r="F7" s="1910"/>
      <c r="G7" s="1910"/>
      <c r="H7" s="1910"/>
      <c r="I7" s="1910"/>
      <c r="J7" s="1910"/>
      <c r="K7" s="1910"/>
      <c r="L7" s="1910"/>
      <c r="M7" s="1910"/>
      <c r="N7" s="1910"/>
      <c r="O7" s="1910"/>
      <c r="P7" s="1910"/>
      <c r="Q7" s="1910"/>
      <c r="R7" s="1910"/>
      <c r="S7" s="1910"/>
    </row>
    <row r="8" spans="1:19" x14ac:dyDescent="0.2">
      <c r="A8" s="1910" t="s">
        <v>1</v>
      </c>
      <c r="B8" s="1910"/>
      <c r="C8" s="1910"/>
      <c r="D8" s="1910"/>
      <c r="E8" s="1910"/>
      <c r="F8" s="1910"/>
      <c r="G8" s="1910"/>
      <c r="H8" s="1910"/>
      <c r="I8" s="1910"/>
      <c r="J8" s="1910"/>
      <c r="K8" s="1910"/>
      <c r="L8" s="1910"/>
      <c r="M8" s="1910"/>
      <c r="N8" s="1910"/>
      <c r="O8" s="1910"/>
      <c r="P8" s="1910"/>
      <c r="Q8" s="1910"/>
      <c r="R8" s="1910"/>
      <c r="S8" s="1910"/>
    </row>
    <row r="9" spans="1:19" x14ac:dyDescent="0.2">
      <c r="A9" s="1910" t="s">
        <v>2</v>
      </c>
      <c r="B9" s="1910"/>
      <c r="C9" s="1910"/>
      <c r="D9" s="1910"/>
      <c r="E9" s="1910"/>
      <c r="F9" s="1910"/>
      <c r="G9" s="1910"/>
      <c r="H9" s="1910"/>
      <c r="I9" s="1910"/>
      <c r="J9" s="1910"/>
      <c r="K9" s="1910"/>
      <c r="L9" s="1910"/>
      <c r="M9" s="1910"/>
      <c r="N9" s="1910"/>
      <c r="O9" s="1910"/>
      <c r="P9" s="1910"/>
      <c r="Q9" s="1910"/>
      <c r="R9" s="1910"/>
      <c r="S9" s="1910"/>
    </row>
    <row r="10" spans="1:19" x14ac:dyDescent="0.2">
      <c r="A10" s="1910" t="s">
        <v>3</v>
      </c>
      <c r="B10" s="1910"/>
      <c r="C10" s="1910"/>
      <c r="D10" s="1910"/>
      <c r="E10" s="1910"/>
      <c r="F10" s="1910"/>
      <c r="G10" s="1910"/>
      <c r="H10" s="1910"/>
      <c r="I10" s="1910"/>
      <c r="J10" s="1910"/>
      <c r="K10" s="1910"/>
      <c r="L10" s="1910"/>
      <c r="M10" s="1910"/>
      <c r="N10" s="1910"/>
      <c r="O10" s="1910"/>
      <c r="P10" s="1910"/>
      <c r="Q10" s="1910"/>
      <c r="R10" s="1910"/>
      <c r="S10" s="1910"/>
    </row>
    <row r="11" spans="1:19" x14ac:dyDescent="0.2">
      <c r="A11" s="1907" t="s">
        <v>1796</v>
      </c>
      <c r="B11" s="1907"/>
      <c r="C11" s="1907"/>
      <c r="D11" s="1907"/>
      <c r="E11" s="1907"/>
      <c r="F11" s="1907"/>
      <c r="G11" s="1907"/>
      <c r="H11" s="1907"/>
      <c r="I11" s="1907"/>
      <c r="J11" s="1907"/>
      <c r="K11" s="1907"/>
      <c r="L11" s="1907"/>
      <c r="M11" s="1907"/>
      <c r="N11" s="1907"/>
      <c r="O11" s="1907"/>
      <c r="P11" s="1907"/>
      <c r="Q11" s="1907"/>
      <c r="R11" s="1907"/>
      <c r="S11" s="1907"/>
    </row>
    <row r="12" spans="1:19" ht="4.5" customHeight="1" x14ac:dyDescent="0.3">
      <c r="A12" s="80"/>
      <c r="B12" s="80"/>
      <c r="C12" s="80"/>
      <c r="D12" s="80"/>
      <c r="E12" s="80"/>
      <c r="F12" s="80"/>
      <c r="G12" s="80"/>
      <c r="H12" s="1155"/>
      <c r="I12" s="80"/>
      <c r="J12" s="80"/>
      <c r="K12" s="80"/>
      <c r="L12" s="80"/>
      <c r="M12" s="115"/>
      <c r="N12" s="115"/>
      <c r="O12" s="115"/>
      <c r="P12" s="115"/>
      <c r="Q12" s="115"/>
      <c r="R12" s="115"/>
      <c r="S12" s="115"/>
    </row>
    <row r="13" spans="1:19" s="1047" customFormat="1" ht="60" x14ac:dyDescent="0.2">
      <c r="A13" s="962" t="s">
        <v>4</v>
      </c>
      <c r="B13" s="962" t="s">
        <v>5</v>
      </c>
      <c r="C13" s="1045" t="s">
        <v>1627</v>
      </c>
      <c r="D13" s="1045" t="s">
        <v>7</v>
      </c>
      <c r="E13" s="1045" t="s">
        <v>1612</v>
      </c>
      <c r="F13" s="962" t="s">
        <v>9</v>
      </c>
      <c r="G13" s="962" t="s">
        <v>10</v>
      </c>
      <c r="H13" s="1046" t="s">
        <v>11</v>
      </c>
      <c r="I13" s="962" t="s">
        <v>12</v>
      </c>
      <c r="J13" s="962" t="s">
        <v>13</v>
      </c>
      <c r="K13" s="962" t="s">
        <v>820</v>
      </c>
      <c r="L13" s="1046" t="s">
        <v>1613</v>
      </c>
      <c r="M13" s="1049" t="s">
        <v>1616</v>
      </c>
      <c r="N13" s="1050" t="s">
        <v>1615</v>
      </c>
      <c r="O13" s="1050" t="s">
        <v>1614</v>
      </c>
      <c r="P13" s="1051" t="s">
        <v>1618</v>
      </c>
      <c r="Q13" s="1050" t="s">
        <v>1617</v>
      </c>
      <c r="R13" s="1051" t="s">
        <v>1787</v>
      </c>
      <c r="S13" s="1051" t="s">
        <v>1619</v>
      </c>
    </row>
    <row r="14" spans="1:19" x14ac:dyDescent="0.2">
      <c r="A14" s="956">
        <v>1</v>
      </c>
      <c r="B14" s="335">
        <v>2</v>
      </c>
      <c r="C14" s="956">
        <v>3</v>
      </c>
      <c r="D14" s="335">
        <v>4</v>
      </c>
      <c r="E14" s="956">
        <v>5</v>
      </c>
      <c r="F14" s="335">
        <v>6</v>
      </c>
      <c r="G14" s="956">
        <v>7</v>
      </c>
      <c r="H14" s="335">
        <v>8</v>
      </c>
      <c r="I14" s="956">
        <v>9</v>
      </c>
      <c r="J14" s="335">
        <v>10</v>
      </c>
      <c r="K14" s="956">
        <v>11</v>
      </c>
      <c r="L14" s="335">
        <v>12</v>
      </c>
      <c r="M14" s="956">
        <v>13</v>
      </c>
      <c r="N14" s="335">
        <v>14</v>
      </c>
      <c r="O14" s="956">
        <v>15</v>
      </c>
      <c r="P14" s="335">
        <v>16</v>
      </c>
      <c r="Q14" s="956">
        <v>17</v>
      </c>
      <c r="R14" s="335">
        <v>18</v>
      </c>
      <c r="S14" s="956">
        <v>19</v>
      </c>
    </row>
    <row r="15" spans="1:19" ht="15" x14ac:dyDescent="0.2">
      <c r="A15" s="956">
        <v>1</v>
      </c>
      <c r="B15" s="333">
        <v>40634</v>
      </c>
      <c r="C15" s="1179" t="s">
        <v>125</v>
      </c>
      <c r="D15" s="334">
        <v>61</v>
      </c>
      <c r="E15" s="334">
        <v>614</v>
      </c>
      <c r="F15" s="1159"/>
      <c r="G15" s="334">
        <v>1</v>
      </c>
      <c r="H15" s="1036" t="s">
        <v>234</v>
      </c>
      <c r="I15" s="334"/>
      <c r="J15" s="334" t="s">
        <v>28</v>
      </c>
      <c r="K15" s="334" t="s">
        <v>702</v>
      </c>
      <c r="L15" s="1037">
        <v>18900</v>
      </c>
      <c r="M15" s="338">
        <v>3</v>
      </c>
      <c r="N15" s="952"/>
      <c r="O15" s="952"/>
      <c r="P15" s="1170">
        <v>3</v>
      </c>
      <c r="Q15" s="1170"/>
      <c r="R15" s="952">
        <v>18900</v>
      </c>
      <c r="S15" s="952">
        <f t="shared" ref="S15:S42" si="0">IF(M15=0,"N/A",+L15-R15)</f>
        <v>0</v>
      </c>
    </row>
    <row r="16" spans="1:19" ht="15" x14ac:dyDescent="0.2">
      <c r="A16" s="956">
        <v>2</v>
      </c>
      <c r="B16" s="333">
        <v>40015</v>
      </c>
      <c r="C16" s="1179" t="s">
        <v>125</v>
      </c>
      <c r="D16" s="334">
        <v>61</v>
      </c>
      <c r="E16" s="334">
        <v>614</v>
      </c>
      <c r="F16" s="1159"/>
      <c r="G16" s="334">
        <v>1</v>
      </c>
      <c r="H16" s="1036" t="s">
        <v>432</v>
      </c>
      <c r="I16" s="334"/>
      <c r="J16" s="334" t="s">
        <v>431</v>
      </c>
      <c r="K16" s="334" t="s">
        <v>702</v>
      </c>
      <c r="L16" s="1037">
        <v>6710</v>
      </c>
      <c r="M16" s="338">
        <v>3</v>
      </c>
      <c r="N16" s="952"/>
      <c r="O16" s="952"/>
      <c r="P16" s="1170">
        <v>3</v>
      </c>
      <c r="Q16" s="1170"/>
      <c r="R16" s="952">
        <v>6710</v>
      </c>
      <c r="S16" s="952">
        <f t="shared" si="0"/>
        <v>0</v>
      </c>
    </row>
    <row r="17" spans="1:19" ht="15" x14ac:dyDescent="0.2">
      <c r="A17" s="956">
        <v>3</v>
      </c>
      <c r="B17" s="333">
        <v>40015</v>
      </c>
      <c r="C17" s="1179" t="s">
        <v>125</v>
      </c>
      <c r="D17" s="334">
        <v>61</v>
      </c>
      <c r="E17" s="334">
        <v>614</v>
      </c>
      <c r="F17" s="1159"/>
      <c r="G17" s="334">
        <v>1</v>
      </c>
      <c r="H17" s="1036" t="s">
        <v>88</v>
      </c>
      <c r="I17" s="334"/>
      <c r="J17" s="334" t="s">
        <v>433</v>
      </c>
      <c r="K17" s="334" t="s">
        <v>702</v>
      </c>
      <c r="L17" s="1037">
        <v>200</v>
      </c>
      <c r="M17" s="338">
        <v>3</v>
      </c>
      <c r="N17" s="952"/>
      <c r="O17" s="952"/>
      <c r="P17" s="1170">
        <v>3</v>
      </c>
      <c r="Q17" s="1170"/>
      <c r="R17" s="952">
        <v>200</v>
      </c>
      <c r="S17" s="952">
        <f t="shared" si="0"/>
        <v>0</v>
      </c>
    </row>
    <row r="18" spans="1:19" ht="15" x14ac:dyDescent="0.2">
      <c r="A18" s="956">
        <v>4</v>
      </c>
      <c r="B18" s="333">
        <v>40015</v>
      </c>
      <c r="C18" s="1179" t="s">
        <v>125</v>
      </c>
      <c r="D18" s="334">
        <v>61</v>
      </c>
      <c r="E18" s="334">
        <v>614</v>
      </c>
      <c r="F18" s="1159"/>
      <c r="G18" s="334">
        <v>2</v>
      </c>
      <c r="H18" s="1036" t="s">
        <v>340</v>
      </c>
      <c r="I18" s="334"/>
      <c r="J18" s="334" t="s">
        <v>77</v>
      </c>
      <c r="K18" s="334" t="s">
        <v>702</v>
      </c>
      <c r="L18" s="1037">
        <v>225.01</v>
      </c>
      <c r="M18" s="338">
        <v>3</v>
      </c>
      <c r="N18" s="952"/>
      <c r="O18" s="952"/>
      <c r="P18" s="1170">
        <v>3</v>
      </c>
      <c r="Q18" s="1170"/>
      <c r="R18" s="952">
        <v>225.01</v>
      </c>
      <c r="S18" s="952">
        <f t="shared" si="0"/>
        <v>0</v>
      </c>
    </row>
    <row r="19" spans="1:19" ht="15" x14ac:dyDescent="0.2">
      <c r="A19" s="956">
        <v>5</v>
      </c>
      <c r="B19" s="1034">
        <v>40015</v>
      </c>
      <c r="C19" s="1179" t="s">
        <v>125</v>
      </c>
      <c r="D19" s="334">
        <v>61</v>
      </c>
      <c r="E19" s="334">
        <v>614</v>
      </c>
      <c r="F19" s="1159"/>
      <c r="G19" s="334">
        <v>1</v>
      </c>
      <c r="H19" s="1036" t="s">
        <v>30</v>
      </c>
      <c r="I19" s="334" t="s">
        <v>435</v>
      </c>
      <c r="J19" s="334" t="s">
        <v>434</v>
      </c>
      <c r="K19" s="334" t="s">
        <v>702</v>
      </c>
      <c r="L19" s="1037">
        <v>1620</v>
      </c>
      <c r="M19" s="338">
        <v>3</v>
      </c>
      <c r="N19" s="952"/>
      <c r="O19" s="952"/>
      <c r="P19" s="1170">
        <v>3</v>
      </c>
      <c r="Q19" s="1170"/>
      <c r="R19" s="952">
        <v>1620</v>
      </c>
      <c r="S19" s="952">
        <f t="shared" si="0"/>
        <v>0</v>
      </c>
    </row>
    <row r="20" spans="1:19" ht="15" x14ac:dyDescent="0.2">
      <c r="A20" s="956">
        <v>6</v>
      </c>
      <c r="B20" s="1034">
        <v>40015</v>
      </c>
      <c r="C20" s="1179" t="s">
        <v>125</v>
      </c>
      <c r="D20" s="334">
        <v>61</v>
      </c>
      <c r="E20" s="334">
        <v>614</v>
      </c>
      <c r="F20" s="1159"/>
      <c r="G20" s="334">
        <v>1</v>
      </c>
      <c r="H20" s="1036" t="s">
        <v>31</v>
      </c>
      <c r="I20" s="334"/>
      <c r="J20" s="334"/>
      <c r="K20" s="334" t="s">
        <v>702</v>
      </c>
      <c r="L20" s="1037">
        <v>8689.98</v>
      </c>
      <c r="M20" s="338">
        <v>3</v>
      </c>
      <c r="N20" s="952"/>
      <c r="O20" s="952"/>
      <c r="P20" s="1170">
        <v>3</v>
      </c>
      <c r="Q20" s="1170"/>
      <c r="R20" s="952">
        <v>8689.98</v>
      </c>
      <c r="S20" s="952">
        <f t="shared" si="0"/>
        <v>0</v>
      </c>
    </row>
    <row r="21" spans="1:19" ht="15" x14ac:dyDescent="0.2">
      <c r="A21" s="956">
        <v>7</v>
      </c>
      <c r="B21" s="1034">
        <v>39597</v>
      </c>
      <c r="C21" s="1179" t="s">
        <v>125</v>
      </c>
      <c r="D21" s="334">
        <v>61</v>
      </c>
      <c r="E21" s="334">
        <v>614</v>
      </c>
      <c r="F21" s="1159"/>
      <c r="G21" s="334">
        <v>1</v>
      </c>
      <c r="H21" s="1036" t="s">
        <v>126</v>
      </c>
      <c r="I21" s="334" t="s">
        <v>133</v>
      </c>
      <c r="J21" s="334" t="s">
        <v>72</v>
      </c>
      <c r="K21" s="334" t="s">
        <v>702</v>
      </c>
      <c r="L21" s="1037">
        <v>9164</v>
      </c>
      <c r="M21" s="338">
        <v>3</v>
      </c>
      <c r="N21" s="952"/>
      <c r="O21" s="952"/>
      <c r="P21" s="1170">
        <v>3</v>
      </c>
      <c r="Q21" s="1170"/>
      <c r="R21" s="952">
        <v>9164</v>
      </c>
      <c r="S21" s="952">
        <f t="shared" si="0"/>
        <v>0</v>
      </c>
    </row>
    <row r="22" spans="1:19" ht="15" x14ac:dyDescent="0.2">
      <c r="A22" s="956">
        <v>8</v>
      </c>
      <c r="B22" s="1034">
        <v>39597</v>
      </c>
      <c r="C22" s="1179" t="s">
        <v>125</v>
      </c>
      <c r="D22" s="334">
        <v>61</v>
      </c>
      <c r="E22" s="334">
        <v>614</v>
      </c>
      <c r="F22" s="1159"/>
      <c r="G22" s="334">
        <v>1</v>
      </c>
      <c r="H22" s="1036" t="s">
        <v>31</v>
      </c>
      <c r="I22" s="334"/>
      <c r="J22" s="334" t="s">
        <v>128</v>
      </c>
      <c r="K22" s="334" t="s">
        <v>702</v>
      </c>
      <c r="L22" s="1037">
        <v>12220</v>
      </c>
      <c r="M22" s="338">
        <v>3</v>
      </c>
      <c r="N22" s="952"/>
      <c r="O22" s="952"/>
      <c r="P22" s="1170">
        <v>3</v>
      </c>
      <c r="Q22" s="1170"/>
      <c r="R22" s="952">
        <v>12220</v>
      </c>
      <c r="S22" s="952">
        <f t="shared" si="0"/>
        <v>0</v>
      </c>
    </row>
    <row r="23" spans="1:19" ht="15" x14ac:dyDescent="0.2">
      <c r="A23" s="956">
        <v>9</v>
      </c>
      <c r="B23" s="1034">
        <v>40920</v>
      </c>
      <c r="C23" s="1179" t="s">
        <v>125</v>
      </c>
      <c r="D23" s="334">
        <v>61</v>
      </c>
      <c r="E23" s="334">
        <v>614</v>
      </c>
      <c r="F23" s="1159"/>
      <c r="G23" s="334">
        <v>1</v>
      </c>
      <c r="H23" s="1036" t="s">
        <v>30</v>
      </c>
      <c r="I23" s="334"/>
      <c r="J23" s="334" t="s">
        <v>73</v>
      </c>
      <c r="K23" s="334" t="s">
        <v>702</v>
      </c>
      <c r="L23" s="1037">
        <v>2976</v>
      </c>
      <c r="M23" s="1181">
        <v>3</v>
      </c>
      <c r="N23" s="952">
        <v>0</v>
      </c>
      <c r="O23" s="952">
        <f>IF(M23=0,"N/A",+N23/12)</f>
        <v>0</v>
      </c>
      <c r="P23" s="1170">
        <v>3</v>
      </c>
      <c r="Q23" s="1170"/>
      <c r="R23" s="952">
        <v>2976</v>
      </c>
      <c r="S23" s="952">
        <f t="shared" si="0"/>
        <v>0</v>
      </c>
    </row>
    <row r="24" spans="1:19" ht="15" x14ac:dyDescent="0.2">
      <c r="A24" s="956">
        <v>10</v>
      </c>
      <c r="B24" s="1034">
        <v>39597</v>
      </c>
      <c r="C24" s="1179" t="s">
        <v>125</v>
      </c>
      <c r="D24" s="334">
        <v>61</v>
      </c>
      <c r="E24" s="334">
        <v>614</v>
      </c>
      <c r="F24" s="1159"/>
      <c r="G24" s="334">
        <v>1</v>
      </c>
      <c r="H24" s="1036" t="s">
        <v>88</v>
      </c>
      <c r="I24" s="334"/>
      <c r="J24" s="334" t="s">
        <v>134</v>
      </c>
      <c r="K24" s="334" t="s">
        <v>702</v>
      </c>
      <c r="L24" s="1037">
        <v>175</v>
      </c>
      <c r="M24" s="338">
        <v>3</v>
      </c>
      <c r="N24" s="952"/>
      <c r="O24" s="952"/>
      <c r="P24" s="1170">
        <v>3</v>
      </c>
      <c r="Q24" s="1170"/>
      <c r="R24" s="952">
        <v>175</v>
      </c>
      <c r="S24" s="952">
        <f t="shared" si="0"/>
        <v>0</v>
      </c>
    </row>
    <row r="25" spans="1:19" ht="15" x14ac:dyDescent="0.2">
      <c r="A25" s="956">
        <v>11</v>
      </c>
      <c r="B25" s="1034">
        <v>39597</v>
      </c>
      <c r="C25" s="1179" t="s">
        <v>125</v>
      </c>
      <c r="D25" s="334">
        <v>61</v>
      </c>
      <c r="E25" s="334">
        <v>614</v>
      </c>
      <c r="F25" s="1159"/>
      <c r="G25" s="334">
        <v>2</v>
      </c>
      <c r="H25" s="1036" t="s">
        <v>135</v>
      </c>
      <c r="I25" s="334"/>
      <c r="J25" s="334"/>
      <c r="K25" s="334" t="s">
        <v>702</v>
      </c>
      <c r="L25" s="1037">
        <v>450</v>
      </c>
      <c r="M25" s="338">
        <v>3</v>
      </c>
      <c r="N25" s="952"/>
      <c r="O25" s="952"/>
      <c r="P25" s="1170">
        <v>3</v>
      </c>
      <c r="Q25" s="1170"/>
      <c r="R25" s="952">
        <v>450</v>
      </c>
      <c r="S25" s="952">
        <f t="shared" si="0"/>
        <v>0</v>
      </c>
    </row>
    <row r="26" spans="1:19" ht="15" x14ac:dyDescent="0.2">
      <c r="A26" s="956">
        <v>14</v>
      </c>
      <c r="B26" s="1034">
        <v>36890</v>
      </c>
      <c r="C26" s="1179" t="s">
        <v>125</v>
      </c>
      <c r="D26" s="334">
        <v>61</v>
      </c>
      <c r="E26" s="334">
        <v>616</v>
      </c>
      <c r="F26" s="1159"/>
      <c r="G26" s="334">
        <v>1</v>
      </c>
      <c r="H26" s="1036" t="s">
        <v>37</v>
      </c>
      <c r="I26" s="334"/>
      <c r="J26" s="334" t="s">
        <v>438</v>
      </c>
      <c r="K26" s="334" t="s">
        <v>702</v>
      </c>
      <c r="L26" s="1037">
        <v>3500</v>
      </c>
      <c r="M26" s="338">
        <v>3</v>
      </c>
      <c r="N26" s="952"/>
      <c r="O26" s="952"/>
      <c r="P26" s="1170">
        <v>3</v>
      </c>
      <c r="Q26" s="1170"/>
      <c r="R26" s="952">
        <v>3500</v>
      </c>
      <c r="S26" s="952">
        <f t="shared" si="0"/>
        <v>0</v>
      </c>
    </row>
    <row r="27" spans="1:19" ht="15" x14ac:dyDescent="0.2">
      <c r="A27" s="956">
        <v>15</v>
      </c>
      <c r="B27" s="1034">
        <v>40254</v>
      </c>
      <c r="C27" s="334">
        <v>61</v>
      </c>
      <c r="D27" s="334">
        <v>61</v>
      </c>
      <c r="E27" s="334">
        <v>617</v>
      </c>
      <c r="F27" s="1162"/>
      <c r="G27" s="334">
        <v>1</v>
      </c>
      <c r="H27" s="1036" t="s">
        <v>18</v>
      </c>
      <c r="I27" s="1162"/>
      <c r="J27" s="334" t="s">
        <v>528</v>
      </c>
      <c r="K27" s="334" t="s">
        <v>702</v>
      </c>
      <c r="L27" s="1193">
        <v>3401.7</v>
      </c>
      <c r="M27" s="338">
        <v>10</v>
      </c>
      <c r="N27" s="339">
        <f t="shared" ref="N27:N33" si="1">IF(M27=0,"N/A",+L27/M27)</f>
        <v>340.16999999999996</v>
      </c>
      <c r="O27" s="1658">
        <f t="shared" ref="O27:O35" si="2">IF(M27=0,"N/A",+N27/12)</f>
        <v>28.347499999999997</v>
      </c>
      <c r="P27" s="1161">
        <v>7</v>
      </c>
      <c r="Q27" s="1161">
        <v>3</v>
      </c>
      <c r="R27" s="339">
        <f t="shared" ref="R27:R36" si="3">IF(M27=0,"N/A",+N27*P27+O27*Q27)</f>
        <v>2466.2324999999996</v>
      </c>
      <c r="S27" s="339">
        <f t="shared" si="0"/>
        <v>935.4675000000002</v>
      </c>
    </row>
    <row r="28" spans="1:19" ht="15" x14ac:dyDescent="0.2">
      <c r="A28" s="956">
        <v>16</v>
      </c>
      <c r="B28" s="1034">
        <v>42144</v>
      </c>
      <c r="C28" s="334">
        <v>61</v>
      </c>
      <c r="D28" s="334">
        <v>61</v>
      </c>
      <c r="E28" s="334" t="s">
        <v>1106</v>
      </c>
      <c r="F28" s="1162"/>
      <c r="G28" s="334">
        <v>1</v>
      </c>
      <c r="H28" s="1036" t="s">
        <v>1199</v>
      </c>
      <c r="I28" s="334" t="s">
        <v>1644</v>
      </c>
      <c r="J28" s="334" t="s">
        <v>134</v>
      </c>
      <c r="K28" s="334" t="s">
        <v>702</v>
      </c>
      <c r="L28" s="1193">
        <v>10022</v>
      </c>
      <c r="M28" s="338">
        <v>3</v>
      </c>
      <c r="N28" s="339">
        <f t="shared" si="1"/>
        <v>3340.6666666666665</v>
      </c>
      <c r="O28" s="1658">
        <f>IF(M28=0,"N/A",+N28/12)</f>
        <v>278.38888888888886</v>
      </c>
      <c r="P28" s="1161">
        <v>2</v>
      </c>
      <c r="Q28" s="1161">
        <v>1</v>
      </c>
      <c r="R28" s="339">
        <f t="shared" si="3"/>
        <v>6959.7222222222217</v>
      </c>
      <c r="S28" s="339">
        <f t="shared" si="0"/>
        <v>3062.2777777777783</v>
      </c>
    </row>
    <row r="29" spans="1:19" ht="45" x14ac:dyDescent="0.2">
      <c r="A29" s="956">
        <v>17</v>
      </c>
      <c r="B29" s="1034">
        <v>42144</v>
      </c>
      <c r="C29" s="334">
        <v>61</v>
      </c>
      <c r="D29" s="334">
        <v>61</v>
      </c>
      <c r="E29" s="334" t="s">
        <v>1106</v>
      </c>
      <c r="F29" s="1162"/>
      <c r="G29" s="334">
        <v>1</v>
      </c>
      <c r="H29" s="1036" t="s">
        <v>1200</v>
      </c>
      <c r="I29" s="1162"/>
      <c r="J29" s="334" t="s">
        <v>73</v>
      </c>
      <c r="K29" s="334" t="s">
        <v>702</v>
      </c>
      <c r="L29" s="1193">
        <v>1724.99</v>
      </c>
      <c r="M29" s="338">
        <v>3</v>
      </c>
      <c r="N29" s="339">
        <f t="shared" si="1"/>
        <v>574.99666666666667</v>
      </c>
      <c r="O29" s="1658">
        <f>IF(M29=0,"N/A",+N29/12)</f>
        <v>47.916388888888889</v>
      </c>
      <c r="P29" s="1161">
        <v>2</v>
      </c>
      <c r="Q29" s="1161">
        <v>1</v>
      </c>
      <c r="R29" s="339">
        <f t="shared" si="3"/>
        <v>1197.9097222222222</v>
      </c>
      <c r="S29" s="339">
        <f t="shared" si="0"/>
        <v>527.08027777777784</v>
      </c>
    </row>
    <row r="30" spans="1:19" ht="15" x14ac:dyDescent="0.2">
      <c r="A30" s="956">
        <v>18</v>
      </c>
      <c r="B30" s="1034">
        <v>42144</v>
      </c>
      <c r="C30" s="334">
        <v>61</v>
      </c>
      <c r="D30" s="334">
        <v>61</v>
      </c>
      <c r="E30" s="334" t="s">
        <v>1106</v>
      </c>
      <c r="F30" s="1162"/>
      <c r="G30" s="334">
        <v>1</v>
      </c>
      <c r="H30" s="1036" t="s">
        <v>1202</v>
      </c>
      <c r="I30" s="1162"/>
      <c r="J30" s="334" t="s">
        <v>1201</v>
      </c>
      <c r="K30" s="334" t="s">
        <v>702</v>
      </c>
      <c r="L30" s="1193">
        <v>6915</v>
      </c>
      <c r="M30" s="338">
        <v>3</v>
      </c>
      <c r="N30" s="339">
        <f t="shared" si="1"/>
        <v>2305</v>
      </c>
      <c r="O30" s="1658">
        <f>IF(M30=0,"N/A",+N30/12)</f>
        <v>192.08333333333334</v>
      </c>
      <c r="P30" s="1161">
        <v>2</v>
      </c>
      <c r="Q30" s="1161">
        <v>1</v>
      </c>
      <c r="R30" s="339">
        <f t="shared" si="3"/>
        <v>4802.083333333333</v>
      </c>
      <c r="S30" s="339">
        <f t="shared" si="0"/>
        <v>2112.916666666667</v>
      </c>
    </row>
    <row r="31" spans="1:19" ht="15" x14ac:dyDescent="0.2">
      <c r="A31" s="956">
        <v>19</v>
      </c>
      <c r="B31" s="1034">
        <v>42227</v>
      </c>
      <c r="C31" s="334">
        <v>61</v>
      </c>
      <c r="D31" s="334">
        <v>61</v>
      </c>
      <c r="E31" s="334" t="s">
        <v>1106</v>
      </c>
      <c r="F31" s="1162"/>
      <c r="G31" s="334">
        <v>1</v>
      </c>
      <c r="H31" s="1036" t="s">
        <v>1203</v>
      </c>
      <c r="I31" s="1162"/>
      <c r="J31" s="334" t="s">
        <v>1204</v>
      </c>
      <c r="K31" s="334" t="s">
        <v>702</v>
      </c>
      <c r="L31" s="1193">
        <v>34574</v>
      </c>
      <c r="M31" s="338">
        <v>3</v>
      </c>
      <c r="N31" s="339">
        <f t="shared" si="1"/>
        <v>11524.666666666666</v>
      </c>
      <c r="O31" s="1658">
        <f>IF(M31=0,"N/A",+N31/12)</f>
        <v>960.3888888888888</v>
      </c>
      <c r="P31" s="1161">
        <v>1</v>
      </c>
      <c r="Q31" s="1161">
        <v>10</v>
      </c>
      <c r="R31" s="339">
        <f t="shared" si="3"/>
        <v>21128.555555555555</v>
      </c>
      <c r="S31" s="339">
        <f t="shared" si="0"/>
        <v>13445.444444444445</v>
      </c>
    </row>
    <row r="32" spans="1:19" ht="15" x14ac:dyDescent="0.2">
      <c r="A32" s="956">
        <v>20</v>
      </c>
      <c r="B32" s="333">
        <v>39456</v>
      </c>
      <c r="C32" s="1179" t="s">
        <v>125</v>
      </c>
      <c r="D32" s="334">
        <v>61</v>
      </c>
      <c r="E32" s="334">
        <v>617</v>
      </c>
      <c r="F32" s="1159"/>
      <c r="G32" s="334">
        <v>1</v>
      </c>
      <c r="H32" s="1036" t="s">
        <v>138</v>
      </c>
      <c r="I32" s="334"/>
      <c r="J32" s="334" t="s">
        <v>19</v>
      </c>
      <c r="K32" s="334" t="s">
        <v>702</v>
      </c>
      <c r="L32" s="1037">
        <v>5104</v>
      </c>
      <c r="M32" s="338">
        <v>10</v>
      </c>
      <c r="N32" s="339">
        <f t="shared" si="1"/>
        <v>510.4</v>
      </c>
      <c r="O32" s="1658">
        <f t="shared" si="2"/>
        <v>42.533333333333331</v>
      </c>
      <c r="P32" s="1161">
        <v>9</v>
      </c>
      <c r="Q32" s="1161">
        <v>5</v>
      </c>
      <c r="R32" s="339">
        <f t="shared" si="3"/>
        <v>4806.2666666666664</v>
      </c>
      <c r="S32" s="339">
        <f t="shared" si="0"/>
        <v>297.73333333333358</v>
      </c>
    </row>
    <row r="33" spans="1:20" ht="15" x14ac:dyDescent="0.2">
      <c r="A33" s="956">
        <v>21</v>
      </c>
      <c r="B33" s="333">
        <v>41486</v>
      </c>
      <c r="C33" s="1160" t="s">
        <v>125</v>
      </c>
      <c r="D33" s="1160">
        <v>61</v>
      </c>
      <c r="E33" s="334">
        <v>617</v>
      </c>
      <c r="F33" s="334"/>
      <c r="G33" s="334">
        <v>1</v>
      </c>
      <c r="H33" s="1180" t="s">
        <v>904</v>
      </c>
      <c r="I33" s="334"/>
      <c r="J33" s="334"/>
      <c r="K33" s="1160" t="s">
        <v>702</v>
      </c>
      <c r="L33" s="1182">
        <v>4130</v>
      </c>
      <c r="M33" s="1160">
        <v>10</v>
      </c>
      <c r="N33" s="339">
        <f t="shared" si="1"/>
        <v>413</v>
      </c>
      <c r="O33" s="1658">
        <f t="shared" si="2"/>
        <v>34.416666666666664</v>
      </c>
      <c r="P33" s="1161">
        <v>3</v>
      </c>
      <c r="Q33" s="1161">
        <v>11</v>
      </c>
      <c r="R33" s="339">
        <f t="shared" si="3"/>
        <v>1617.5833333333333</v>
      </c>
      <c r="S33" s="339">
        <f t="shared" si="0"/>
        <v>2512.416666666667</v>
      </c>
    </row>
    <row r="34" spans="1:20" ht="15" x14ac:dyDescent="0.2">
      <c r="A34" s="956">
        <v>22</v>
      </c>
      <c r="B34" s="333">
        <v>38785</v>
      </c>
      <c r="C34" s="1160" t="s">
        <v>125</v>
      </c>
      <c r="D34" s="334">
        <v>61</v>
      </c>
      <c r="E34" s="334">
        <v>617</v>
      </c>
      <c r="F34" s="1159"/>
      <c r="G34" s="334">
        <v>1</v>
      </c>
      <c r="H34" s="1036" t="s">
        <v>825</v>
      </c>
      <c r="I34" s="334"/>
      <c r="J34" s="334" t="s">
        <v>19</v>
      </c>
      <c r="K34" s="334" t="s">
        <v>702</v>
      </c>
      <c r="L34" s="1037">
        <v>2295</v>
      </c>
      <c r="M34" s="338">
        <v>10</v>
      </c>
      <c r="N34" s="952"/>
      <c r="O34" s="1659"/>
      <c r="P34" s="1170">
        <v>10</v>
      </c>
      <c r="Q34" s="1170"/>
      <c r="R34" s="952">
        <v>2295</v>
      </c>
      <c r="S34" s="952">
        <f t="shared" si="0"/>
        <v>0</v>
      </c>
    </row>
    <row r="35" spans="1:20" ht="15" x14ac:dyDescent="0.2">
      <c r="A35" s="956">
        <v>23</v>
      </c>
      <c r="B35" s="333">
        <v>39660</v>
      </c>
      <c r="C35" s="1160" t="s">
        <v>125</v>
      </c>
      <c r="D35" s="1183">
        <v>61</v>
      </c>
      <c r="E35" s="1183">
        <v>617</v>
      </c>
      <c r="F35" s="334"/>
      <c r="G35" s="334">
        <v>1</v>
      </c>
      <c r="H35" s="1036" t="s">
        <v>593</v>
      </c>
      <c r="I35" s="334"/>
      <c r="J35" s="334" t="s">
        <v>19</v>
      </c>
      <c r="K35" s="334" t="s">
        <v>702</v>
      </c>
      <c r="L35" s="1037">
        <v>3335</v>
      </c>
      <c r="M35" s="338">
        <v>10</v>
      </c>
      <c r="N35" s="339">
        <f>IF(M35=0,"N/A",+L35/M35)</f>
        <v>333.5</v>
      </c>
      <c r="O35" s="1658">
        <f t="shared" si="2"/>
        <v>27.791666666666668</v>
      </c>
      <c r="P35" s="1161">
        <v>8</v>
      </c>
      <c r="Q35" s="1161">
        <v>11</v>
      </c>
      <c r="R35" s="339">
        <f t="shared" si="3"/>
        <v>2973.7083333333335</v>
      </c>
      <c r="S35" s="339">
        <f t="shared" si="0"/>
        <v>361.29166666666652</v>
      </c>
    </row>
    <row r="36" spans="1:20" ht="15" x14ac:dyDescent="0.2">
      <c r="A36" s="956">
        <v>24</v>
      </c>
      <c r="B36" s="333" t="s">
        <v>962</v>
      </c>
      <c r="C36" s="1160" t="s">
        <v>125</v>
      </c>
      <c r="D36" s="334">
        <v>61</v>
      </c>
      <c r="E36" s="1162" t="s">
        <v>1107</v>
      </c>
      <c r="F36" s="1159"/>
      <c r="G36" s="334">
        <v>1</v>
      </c>
      <c r="H36" s="1036" t="s">
        <v>957</v>
      </c>
      <c r="I36" s="334" t="s">
        <v>959</v>
      </c>
      <c r="J36" s="334" t="s">
        <v>958</v>
      </c>
      <c r="K36" s="334" t="s">
        <v>702</v>
      </c>
      <c r="L36" s="1037">
        <v>6608</v>
      </c>
      <c r="M36" s="338">
        <v>10</v>
      </c>
      <c r="N36" s="1246">
        <v>660.8</v>
      </c>
      <c r="O36" s="1658">
        <v>55.07</v>
      </c>
      <c r="P36" s="1161">
        <v>3</v>
      </c>
      <c r="Q36" s="1161">
        <v>5</v>
      </c>
      <c r="R36" s="339">
        <f t="shared" si="3"/>
        <v>2257.75</v>
      </c>
      <c r="S36" s="339">
        <f t="shared" si="0"/>
        <v>4350.25</v>
      </c>
    </row>
    <row r="37" spans="1:20" ht="15" x14ac:dyDescent="0.2">
      <c r="A37" s="956">
        <v>25</v>
      </c>
      <c r="B37" s="333">
        <v>36843</v>
      </c>
      <c r="C37" s="1179" t="s">
        <v>125</v>
      </c>
      <c r="D37" s="334">
        <v>61</v>
      </c>
      <c r="E37" s="334">
        <v>617</v>
      </c>
      <c r="F37" s="1159"/>
      <c r="G37" s="334">
        <v>1</v>
      </c>
      <c r="H37" s="1036" t="s">
        <v>137</v>
      </c>
      <c r="I37" s="334"/>
      <c r="J37" s="334" t="s">
        <v>19</v>
      </c>
      <c r="K37" s="334" t="s">
        <v>702</v>
      </c>
      <c r="L37" s="1037">
        <v>10000</v>
      </c>
      <c r="M37" s="338">
        <v>10</v>
      </c>
      <c r="N37" s="952"/>
      <c r="O37" s="952"/>
      <c r="P37" s="1170">
        <v>10</v>
      </c>
      <c r="Q37" s="1170"/>
      <c r="R37" s="952">
        <v>10000</v>
      </c>
      <c r="S37" s="952">
        <f t="shared" si="0"/>
        <v>0</v>
      </c>
    </row>
    <row r="38" spans="1:20" ht="15" x14ac:dyDescent="0.2">
      <c r="A38" s="956">
        <v>26</v>
      </c>
      <c r="B38" s="333">
        <v>37570</v>
      </c>
      <c r="C38" s="1179" t="s">
        <v>125</v>
      </c>
      <c r="D38" s="334">
        <v>61</v>
      </c>
      <c r="E38" s="334">
        <v>617</v>
      </c>
      <c r="F38" s="334">
        <v>125532</v>
      </c>
      <c r="G38" s="334">
        <v>1</v>
      </c>
      <c r="H38" s="1036" t="s">
        <v>158</v>
      </c>
      <c r="I38" s="334"/>
      <c r="J38" s="334"/>
      <c r="K38" s="334" t="s">
        <v>702</v>
      </c>
      <c r="L38" s="1037">
        <v>5000</v>
      </c>
      <c r="M38" s="338">
        <v>10</v>
      </c>
      <c r="N38" s="952"/>
      <c r="O38" s="952"/>
      <c r="P38" s="1170">
        <v>10</v>
      </c>
      <c r="Q38" s="1170"/>
      <c r="R38" s="952">
        <v>5000</v>
      </c>
      <c r="S38" s="952">
        <f t="shared" si="0"/>
        <v>0</v>
      </c>
      <c r="T38" s="781" t="s">
        <v>1643</v>
      </c>
    </row>
    <row r="39" spans="1:20" ht="15" x14ac:dyDescent="0.2">
      <c r="A39" s="956">
        <v>27</v>
      </c>
      <c r="B39" s="333" t="s">
        <v>962</v>
      </c>
      <c r="C39" s="1179" t="s">
        <v>125</v>
      </c>
      <c r="D39" s="334">
        <v>61</v>
      </c>
      <c r="E39" s="334" t="s">
        <v>1115</v>
      </c>
      <c r="F39" s="1159"/>
      <c r="G39" s="334">
        <v>2</v>
      </c>
      <c r="H39" s="1036" t="s">
        <v>960</v>
      </c>
      <c r="I39" s="334" t="s">
        <v>961</v>
      </c>
      <c r="J39" s="334" t="s">
        <v>42</v>
      </c>
      <c r="K39" s="334" t="s">
        <v>702</v>
      </c>
      <c r="L39" s="1037">
        <v>7481.2</v>
      </c>
      <c r="M39" s="338">
        <v>10</v>
      </c>
      <c r="N39" s="339">
        <f>IF(M39=0,"N/A",+L39/M39)</f>
        <v>748.12</v>
      </c>
      <c r="O39" s="1658">
        <f>IF(M39=0,"N/A",+N39/12)</f>
        <v>62.343333333333334</v>
      </c>
      <c r="P39" s="1161">
        <v>3</v>
      </c>
      <c r="Q39" s="1161">
        <v>5</v>
      </c>
      <c r="R39" s="339">
        <f>IF(M39=0,"N/A",+N39*P39+O39*Q39)</f>
        <v>2556.0766666666668</v>
      </c>
      <c r="S39" s="339">
        <f t="shared" si="0"/>
        <v>4925.123333333333</v>
      </c>
    </row>
    <row r="40" spans="1:20" ht="15" x14ac:dyDescent="0.2">
      <c r="A40" s="956">
        <v>28</v>
      </c>
      <c r="B40" s="333">
        <v>40261</v>
      </c>
      <c r="C40" s="1179" t="s">
        <v>125</v>
      </c>
      <c r="D40" s="334">
        <v>61</v>
      </c>
      <c r="E40" s="334">
        <v>617</v>
      </c>
      <c r="F40" s="1162"/>
      <c r="G40" s="334">
        <v>1</v>
      </c>
      <c r="H40" s="1036" t="s">
        <v>139</v>
      </c>
      <c r="I40" s="1162"/>
      <c r="J40" s="334" t="s">
        <v>42</v>
      </c>
      <c r="K40" s="334" t="s">
        <v>702</v>
      </c>
      <c r="L40" s="1193">
        <v>2679.6</v>
      </c>
      <c r="M40" s="338">
        <v>10</v>
      </c>
      <c r="N40" s="339">
        <f>IF(M40=0,"N/A",+L40/M40)</f>
        <v>267.95999999999998</v>
      </c>
      <c r="O40" s="1658">
        <f>IF(M40=0,"N/A",+N40/12)</f>
        <v>22.33</v>
      </c>
      <c r="P40" s="1161">
        <v>7</v>
      </c>
      <c r="Q40" s="1161">
        <v>3</v>
      </c>
      <c r="R40" s="339">
        <f>IF(M40=0,"N/A",+N40*P40+O40*Q40)</f>
        <v>1942.7099999999998</v>
      </c>
      <c r="S40" s="339">
        <f t="shared" si="0"/>
        <v>736.8900000000001</v>
      </c>
    </row>
    <row r="41" spans="1:20" ht="15" x14ac:dyDescent="0.2">
      <c r="A41" s="956">
        <v>29</v>
      </c>
      <c r="B41" s="333">
        <v>39550</v>
      </c>
      <c r="C41" s="1179" t="s">
        <v>125</v>
      </c>
      <c r="D41" s="334">
        <v>61</v>
      </c>
      <c r="E41" s="334">
        <v>617</v>
      </c>
      <c r="F41" s="334"/>
      <c r="G41" s="334">
        <v>1</v>
      </c>
      <c r="H41" s="1036" t="s">
        <v>91</v>
      </c>
      <c r="I41" s="334"/>
      <c r="J41" s="334" t="s">
        <v>92</v>
      </c>
      <c r="K41" s="334" t="s">
        <v>702</v>
      </c>
      <c r="L41" s="1037">
        <v>17800</v>
      </c>
      <c r="M41" s="338">
        <v>10</v>
      </c>
      <c r="N41" s="339">
        <f>IF(M41=0,"N/A",+L41/M41)</f>
        <v>1780</v>
      </c>
      <c r="O41" s="1658">
        <f>IF(M41=0,"N/A",+N41/12)</f>
        <v>148.33333333333334</v>
      </c>
      <c r="P41" s="1161">
        <v>9</v>
      </c>
      <c r="Q41" s="1161">
        <v>2</v>
      </c>
      <c r="R41" s="339">
        <f>IF(M41=0,"N/A",+N41*P41+O41*Q41)</f>
        <v>16316.666666666666</v>
      </c>
      <c r="S41" s="339">
        <f t="shared" si="0"/>
        <v>1483.3333333333339</v>
      </c>
    </row>
    <row r="42" spans="1:20" ht="15" x14ac:dyDescent="0.2">
      <c r="A42" s="956">
        <v>30</v>
      </c>
      <c r="B42" s="333">
        <v>36889</v>
      </c>
      <c r="C42" s="1179" t="s">
        <v>125</v>
      </c>
      <c r="D42" s="334">
        <v>61</v>
      </c>
      <c r="E42" s="334">
        <v>617</v>
      </c>
      <c r="F42" s="1159">
        <v>127900</v>
      </c>
      <c r="G42" s="334">
        <v>1</v>
      </c>
      <c r="H42" s="1036" t="s">
        <v>25</v>
      </c>
      <c r="I42" s="334"/>
      <c r="J42" s="334" t="s">
        <v>19</v>
      </c>
      <c r="K42" s="334" t="s">
        <v>702</v>
      </c>
      <c r="L42" s="1037">
        <v>6960</v>
      </c>
      <c r="M42" s="338">
        <v>10</v>
      </c>
      <c r="N42" s="952"/>
      <c r="O42" s="952"/>
      <c r="P42" s="1170">
        <v>10</v>
      </c>
      <c r="Q42" s="1170"/>
      <c r="R42" s="952">
        <v>6960</v>
      </c>
      <c r="S42" s="952">
        <f t="shared" si="0"/>
        <v>0</v>
      </c>
    </row>
    <row r="43" spans="1:20" ht="15" x14ac:dyDescent="0.2">
      <c r="A43" s="956">
        <v>31</v>
      </c>
      <c r="B43" s="333">
        <v>42800</v>
      </c>
      <c r="C43" s="1179" t="s">
        <v>125</v>
      </c>
      <c r="D43" s="334">
        <v>61</v>
      </c>
      <c r="E43" s="334">
        <v>2611.0100000000002</v>
      </c>
      <c r="F43" s="1159"/>
      <c r="G43" s="334">
        <v>1</v>
      </c>
      <c r="H43" s="1036" t="s">
        <v>1779</v>
      </c>
      <c r="I43" s="334" t="s">
        <v>1780</v>
      </c>
      <c r="J43" s="334"/>
      <c r="K43" s="334" t="s">
        <v>702</v>
      </c>
      <c r="L43" s="1037">
        <v>4477.3900000000003</v>
      </c>
      <c r="M43" s="338">
        <v>10</v>
      </c>
      <c r="N43" s="339">
        <f>IF(M43=0,"N/A",+L43/M43)</f>
        <v>447.73900000000003</v>
      </c>
      <c r="O43" s="1658">
        <f>IF(M43=0,"N/A",+N43/12)</f>
        <v>37.311583333333338</v>
      </c>
      <c r="P43" s="1161"/>
      <c r="Q43" s="1161">
        <v>3</v>
      </c>
      <c r="R43" s="339">
        <f>IF(M43=0,"N/A",+N43*P43+O43*Q43)</f>
        <v>111.93475000000001</v>
      </c>
      <c r="S43" s="339">
        <f>IF(M43=0,"N/A",+L43-R43)</f>
        <v>4365.45525</v>
      </c>
    </row>
    <row r="44" spans="1:20" ht="15" x14ac:dyDescent="0.3">
      <c r="A44" s="22"/>
      <c r="B44" s="936"/>
      <c r="C44" s="277"/>
      <c r="D44" s="85"/>
      <c r="E44" s="85"/>
      <c r="F44" s="192"/>
      <c r="G44" s="85"/>
      <c r="H44" s="937"/>
      <c r="I44" s="86"/>
      <c r="J44" s="85"/>
      <c r="K44" s="192"/>
      <c r="L44" s="299">
        <f>SUM(L15:L42)</f>
        <v>192860.48</v>
      </c>
      <c r="M44" s="299"/>
      <c r="N44" s="299">
        <f>SUM(N27:N42)</f>
        <v>22799.279999999999</v>
      </c>
      <c r="O44" s="299">
        <f>SUM(O27:O43)</f>
        <v>1937.2549166666665</v>
      </c>
      <c r="P44" s="299"/>
      <c r="Q44" s="299"/>
      <c r="R44" s="299">
        <f>SUM(R15:R42)</f>
        <v>158110.25499999995</v>
      </c>
      <c r="S44" s="299">
        <f>SUM(S15:S42)</f>
        <v>34750.225000000006</v>
      </c>
      <c r="T44" s="18"/>
    </row>
    <row r="45" spans="1:20" ht="8.25" customHeight="1" x14ac:dyDescent="0.3">
      <c r="B45" s="238"/>
      <c r="C45" s="279"/>
      <c r="D45" s="239"/>
      <c r="E45" s="239"/>
      <c r="F45" s="114"/>
      <c r="G45" s="315"/>
      <c r="H45" s="1271"/>
      <c r="I45" s="184"/>
      <c r="J45" s="315"/>
      <c r="K45" s="120"/>
      <c r="L45" s="114"/>
      <c r="M45" s="115"/>
      <c r="N45" s="115"/>
      <c r="O45" s="115"/>
      <c r="P45" s="115"/>
      <c r="Q45" s="115"/>
      <c r="R45" s="115"/>
      <c r="S45" s="115"/>
    </row>
    <row r="46" spans="1:20" x14ac:dyDescent="0.2">
      <c r="C46" s="1645">
        <v>611</v>
      </c>
      <c r="D46" s="1662">
        <v>92.38</v>
      </c>
    </row>
    <row r="47" spans="1:20" x14ac:dyDescent="0.2">
      <c r="C47" s="1645">
        <v>613</v>
      </c>
      <c r="D47" s="1662">
        <v>1478.78</v>
      </c>
    </row>
    <row r="48" spans="1:20" x14ac:dyDescent="0.2">
      <c r="C48" s="1645">
        <v>617</v>
      </c>
      <c r="D48" s="1656">
        <v>303.75</v>
      </c>
    </row>
    <row r="49" spans="1:19" x14ac:dyDescent="0.2">
      <c r="C49" s="1645">
        <v>2619</v>
      </c>
      <c r="D49" s="1656">
        <v>62.34</v>
      </c>
    </row>
    <row r="50" spans="1:19" x14ac:dyDescent="0.2">
      <c r="C50" s="1645"/>
      <c r="D50" s="1652">
        <f>SUM(D46:D49)</f>
        <v>1937.2499999999998</v>
      </c>
      <c r="H50" s="1805"/>
      <c r="L50" s="3"/>
      <c r="M50" s="3"/>
    </row>
    <row r="51" spans="1:19" ht="8.25" customHeight="1" x14ac:dyDescent="0.2">
      <c r="C51" s="1645"/>
      <c r="D51" s="1645"/>
      <c r="L51" s="3"/>
      <c r="M51" s="3"/>
    </row>
    <row r="52" spans="1:19" hidden="1" x14ac:dyDescent="0.2">
      <c r="A52" s="45"/>
      <c r="B52" s="45"/>
      <c r="C52" s="45"/>
      <c r="D52" s="45"/>
      <c r="E52" s="45"/>
      <c r="F52" s="45"/>
      <c r="G52" s="45"/>
      <c r="I52" s="45"/>
      <c r="J52" s="45"/>
      <c r="K52" s="45"/>
      <c r="L52" s="45"/>
      <c r="M52" s="45"/>
      <c r="N52" s="15"/>
      <c r="O52" s="14"/>
      <c r="P52" s="1048"/>
      <c r="Q52" s="1048"/>
      <c r="R52" s="1048"/>
      <c r="S52" s="1048"/>
    </row>
    <row r="53" spans="1:19" x14ac:dyDescent="0.2">
      <c r="A53" s="1905" t="s">
        <v>51</v>
      </c>
      <c r="B53" s="1905"/>
      <c r="C53" s="1905"/>
      <c r="D53" s="1905"/>
      <c r="E53" s="1905"/>
      <c r="F53" s="1905"/>
      <c r="G53" s="1905"/>
      <c r="H53" s="1206"/>
      <c r="I53" s="1906" t="s">
        <v>1620</v>
      </c>
      <c r="J53" s="1906"/>
      <c r="K53" s="1906"/>
      <c r="L53" s="1906"/>
      <c r="M53" s="1906"/>
      <c r="O53" s="34"/>
      <c r="P53" s="1905" t="s">
        <v>1621</v>
      </c>
      <c r="Q53" s="1905"/>
      <c r="R53" s="1905"/>
      <c r="S53" s="1905"/>
    </row>
  </sheetData>
  <mergeCells count="8">
    <mergeCell ref="A53:G53"/>
    <mergeCell ref="I53:M53"/>
    <mergeCell ref="P53:S53"/>
    <mergeCell ref="A7:S7"/>
    <mergeCell ref="A8:S8"/>
    <mergeCell ref="A9:S9"/>
    <mergeCell ref="A10:S10"/>
    <mergeCell ref="A11:S11"/>
  </mergeCells>
  <phoneticPr fontId="0" type="noConversion"/>
  <printOptions horizontalCentered="1"/>
  <pageMargins left="0.25" right="0.25" top="0.75" bottom="0.75" header="0.3" footer="0.3"/>
  <pageSetup paperSize="5" scale="68" firstPageNumber="0" fitToWidth="3" orientation="landscape" r:id="rId1"/>
  <headerFooter alignWithMargins="0"/>
  <ignoredErrors>
    <ignoredError sqref="B36 B39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T40"/>
  <sheetViews>
    <sheetView topLeftCell="A20" zoomScale="80" zoomScaleNormal="80" workbookViewId="0">
      <selection activeCell="R19" sqref="R19"/>
    </sheetView>
  </sheetViews>
  <sheetFormatPr baseColWidth="10" defaultRowHeight="12.75" x14ac:dyDescent="0.2"/>
  <cols>
    <col min="1" max="1" width="2.85546875" customWidth="1"/>
    <col min="2" max="3" width="10.140625" customWidth="1"/>
    <col min="4" max="4" width="14.85546875" customWidth="1"/>
    <col min="5" max="5" width="11.28515625" customWidth="1"/>
    <col min="6" max="6" width="4.28515625" customWidth="1"/>
    <col min="7" max="7" width="6.28515625" customWidth="1"/>
    <col min="8" max="8" width="20.7109375" customWidth="1"/>
    <col min="9" max="9" width="11" customWidth="1"/>
    <col min="10" max="10" width="15.28515625" customWidth="1"/>
    <col min="11" max="11" width="23.7109375" customWidth="1"/>
    <col min="12" max="12" width="16.42578125" customWidth="1"/>
    <col min="13" max="13" width="6.5703125" customWidth="1"/>
    <col min="14" max="14" width="14.140625" customWidth="1"/>
    <col min="15" max="15" width="16.140625" customWidth="1"/>
    <col min="16" max="16" width="9.42578125" customWidth="1"/>
    <col min="17" max="17" width="7.7109375" customWidth="1"/>
    <col min="18" max="18" width="17" customWidth="1"/>
    <col min="19" max="19" width="13.42578125" customWidth="1"/>
  </cols>
  <sheetData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C10" s="13"/>
      <c r="D10" s="13"/>
      <c r="E10" s="13"/>
      <c r="G10" s="1"/>
    </row>
    <row r="11" spans="1:19" x14ac:dyDescent="0.2">
      <c r="C11" s="13"/>
      <c r="D11" s="13"/>
      <c r="E11" s="13"/>
      <c r="G11" s="1"/>
    </row>
    <row r="12" spans="1:19" x14ac:dyDescent="0.2">
      <c r="C12" s="13"/>
      <c r="D12" s="13"/>
      <c r="E12" s="13"/>
      <c r="G12" s="1"/>
    </row>
    <row r="13" spans="1:19" x14ac:dyDescent="0.2">
      <c r="A13" s="1910" t="s">
        <v>0</v>
      </c>
      <c r="B13" s="1910"/>
      <c r="C13" s="1910"/>
      <c r="D13" s="1910"/>
      <c r="E13" s="1910"/>
      <c r="F13" s="1910"/>
      <c r="G13" s="1910"/>
      <c r="H13" s="1910"/>
      <c r="I13" s="1910"/>
      <c r="J13" s="1910"/>
      <c r="K13" s="1910"/>
      <c r="L13" s="1910"/>
      <c r="M13" s="1910"/>
      <c r="N13" s="1910"/>
      <c r="O13" s="1910"/>
      <c r="P13" s="1910"/>
      <c r="Q13" s="1910"/>
      <c r="R13" s="1910"/>
      <c r="S13" s="1910"/>
    </row>
    <row r="14" spans="1:19" x14ac:dyDescent="0.2">
      <c r="A14" s="1910" t="s">
        <v>1</v>
      </c>
      <c r="B14" s="1910"/>
      <c r="C14" s="1910"/>
      <c r="D14" s="1910"/>
      <c r="E14" s="1910"/>
      <c r="F14" s="1910"/>
      <c r="G14" s="1910"/>
      <c r="H14" s="1910"/>
      <c r="I14" s="1910"/>
      <c r="J14" s="1910"/>
      <c r="K14" s="1910"/>
      <c r="L14" s="1910"/>
      <c r="M14" s="1910"/>
      <c r="N14" s="1910"/>
      <c r="O14" s="1910"/>
      <c r="P14" s="1910"/>
      <c r="Q14" s="1910"/>
      <c r="R14" s="1910"/>
      <c r="S14" s="1910"/>
    </row>
    <row r="15" spans="1:19" s="3" customFormat="1" x14ac:dyDescent="0.2">
      <c r="A15" s="1910" t="s">
        <v>2</v>
      </c>
      <c r="B15" s="1910"/>
      <c r="C15" s="1910"/>
      <c r="D15" s="1910"/>
      <c r="E15" s="1910"/>
      <c r="F15" s="1910"/>
      <c r="G15" s="1910"/>
      <c r="H15" s="1910"/>
      <c r="I15" s="1910"/>
      <c r="J15" s="1910"/>
      <c r="K15" s="1910"/>
      <c r="L15" s="1910"/>
      <c r="M15" s="1910"/>
      <c r="N15" s="1910"/>
      <c r="O15" s="1910"/>
      <c r="P15" s="1910"/>
      <c r="Q15" s="1910"/>
      <c r="R15" s="1910"/>
      <c r="S15" s="1910"/>
    </row>
    <row r="16" spans="1:19" s="3" customFormat="1" x14ac:dyDescent="0.2">
      <c r="A16" s="1910" t="s">
        <v>3</v>
      </c>
      <c r="B16" s="1910"/>
      <c r="C16" s="1910"/>
      <c r="D16" s="1910"/>
      <c r="E16" s="1910"/>
      <c r="F16" s="1910"/>
      <c r="G16" s="1910"/>
      <c r="H16" s="1910"/>
      <c r="I16" s="1910"/>
      <c r="J16" s="1910"/>
      <c r="K16" s="1910"/>
      <c r="L16" s="1910"/>
      <c r="M16" s="1910"/>
      <c r="N16" s="1910"/>
      <c r="O16" s="1910"/>
      <c r="P16" s="1910"/>
      <c r="Q16" s="1910"/>
      <c r="R16" s="1910"/>
      <c r="S16" s="1910"/>
    </row>
    <row r="17" spans="1:20" s="3" customFormat="1" x14ac:dyDescent="0.2">
      <c r="A17" s="1907" t="s">
        <v>1790</v>
      </c>
      <c r="B17" s="1907"/>
      <c r="C17" s="1907"/>
      <c r="D17" s="1907"/>
      <c r="E17" s="1907"/>
      <c r="F17" s="1907"/>
      <c r="G17" s="1907"/>
      <c r="H17" s="1907"/>
      <c r="I17" s="1907"/>
      <c r="J17" s="1907"/>
      <c r="K17" s="1907"/>
      <c r="L17" s="1907"/>
      <c r="M17" s="1907"/>
      <c r="N17" s="1907"/>
      <c r="O17" s="1907"/>
      <c r="P17" s="1907"/>
      <c r="Q17" s="1907"/>
      <c r="R17" s="1907"/>
      <c r="S17" s="1907"/>
    </row>
    <row r="18" spans="1:20" s="3" customFormat="1" x14ac:dyDescent="0.2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</row>
    <row r="19" spans="1:20" s="1047" customFormat="1" ht="36" x14ac:dyDescent="0.2">
      <c r="A19" s="962" t="s">
        <v>4</v>
      </c>
      <c r="B19" s="962" t="s">
        <v>5</v>
      </c>
      <c r="C19" s="1044" t="s">
        <v>6</v>
      </c>
      <c r="D19" s="1045" t="s">
        <v>7</v>
      </c>
      <c r="E19" s="1045" t="s">
        <v>1612</v>
      </c>
      <c r="F19" s="962" t="s">
        <v>9</v>
      </c>
      <c r="G19" s="962" t="s">
        <v>10</v>
      </c>
      <c r="H19" s="962" t="s">
        <v>11</v>
      </c>
      <c r="I19" s="962" t="s">
        <v>12</v>
      </c>
      <c r="J19" s="962" t="s">
        <v>13</v>
      </c>
      <c r="K19" s="962" t="s">
        <v>820</v>
      </c>
      <c r="L19" s="1046" t="s">
        <v>1613</v>
      </c>
      <c r="M19" s="1049" t="s">
        <v>1616</v>
      </c>
      <c r="N19" s="1050" t="s">
        <v>1615</v>
      </c>
      <c r="O19" s="1050" t="s">
        <v>1614</v>
      </c>
      <c r="P19" s="1051" t="s">
        <v>1618</v>
      </c>
      <c r="Q19" s="1050" t="s">
        <v>1617</v>
      </c>
      <c r="R19" s="1051" t="s">
        <v>1787</v>
      </c>
      <c r="S19" s="1051" t="s">
        <v>1619</v>
      </c>
    </row>
    <row r="20" spans="1:20" s="3" customFormat="1" x14ac:dyDescent="0.2">
      <c r="A20" s="228">
        <v>1</v>
      </c>
      <c r="B20" s="228">
        <v>2</v>
      </c>
      <c r="C20" s="228">
        <v>3</v>
      </c>
      <c r="D20" s="228">
        <v>4</v>
      </c>
      <c r="E20" s="228">
        <v>5</v>
      </c>
      <c r="F20" s="228">
        <v>6</v>
      </c>
      <c r="G20" s="228">
        <v>7</v>
      </c>
      <c r="H20" s="228">
        <v>8</v>
      </c>
      <c r="I20" s="228">
        <v>9</v>
      </c>
      <c r="J20" s="228">
        <v>10</v>
      </c>
      <c r="K20" s="228">
        <v>11</v>
      </c>
      <c r="L20" s="228">
        <v>12</v>
      </c>
      <c r="M20" s="228">
        <v>13</v>
      </c>
      <c r="N20" s="228">
        <v>14</v>
      </c>
      <c r="O20" s="228">
        <v>15</v>
      </c>
      <c r="P20" s="228">
        <v>16</v>
      </c>
      <c r="Q20" s="228">
        <v>17</v>
      </c>
      <c r="R20" s="228">
        <v>18</v>
      </c>
      <c r="S20" s="228">
        <v>19</v>
      </c>
    </row>
    <row r="21" spans="1:20" s="3" customFormat="1" ht="13.5" x14ac:dyDescent="0.25">
      <c r="A21" s="228">
        <v>2</v>
      </c>
      <c r="B21" s="410">
        <v>38456</v>
      </c>
      <c r="C21" s="423" t="s">
        <v>860</v>
      </c>
      <c r="D21" s="407">
        <v>61</v>
      </c>
      <c r="E21" s="407">
        <v>617</v>
      </c>
      <c r="F21" s="411"/>
      <c r="G21" s="407">
        <v>1</v>
      </c>
      <c r="H21" s="411" t="s">
        <v>39</v>
      </c>
      <c r="I21" s="411"/>
      <c r="J21" s="407" t="s">
        <v>19</v>
      </c>
      <c r="K21" s="407" t="s">
        <v>859</v>
      </c>
      <c r="L21" s="412">
        <v>2264.81</v>
      </c>
      <c r="M21" s="413">
        <v>10</v>
      </c>
      <c r="N21" s="414">
        <v>0</v>
      </c>
      <c r="O21" s="414">
        <f>IF(M21=0,"N/A",+N21/12)</f>
        <v>0</v>
      </c>
      <c r="P21" s="425">
        <v>10</v>
      </c>
      <c r="Q21" s="425"/>
      <c r="R21" s="414">
        <v>2264.81</v>
      </c>
      <c r="S21" s="414">
        <f>IF(M21=0,"N/A",+L21-R21)</f>
        <v>0</v>
      </c>
    </row>
    <row r="22" spans="1:20" s="3" customFormat="1" ht="13.5" x14ac:dyDescent="0.25">
      <c r="A22" s="228">
        <v>3</v>
      </c>
      <c r="B22" s="410">
        <v>41563</v>
      </c>
      <c r="C22" s="374" t="s">
        <v>860</v>
      </c>
      <c r="D22" s="374">
        <v>61</v>
      </c>
      <c r="E22" s="507">
        <v>619</v>
      </c>
      <c r="F22" s="230"/>
      <c r="G22" s="230">
        <v>1</v>
      </c>
      <c r="H22" s="421" t="s">
        <v>923</v>
      </c>
      <c r="I22" s="230"/>
      <c r="J22" s="230" t="s">
        <v>273</v>
      </c>
      <c r="K22" s="230" t="s">
        <v>924</v>
      </c>
      <c r="L22" s="408">
        <v>5499.94</v>
      </c>
      <c r="M22" s="230">
        <v>10</v>
      </c>
      <c r="N22" s="409">
        <f>IF(M22=0,"N/A",+L22/M22)</f>
        <v>549.99399999999991</v>
      </c>
      <c r="O22" s="1628">
        <f>IF(M22=0,"N/A",+N22/12)</f>
        <v>45.832833333333326</v>
      </c>
      <c r="P22" s="422">
        <v>3</v>
      </c>
      <c r="Q22" s="422">
        <v>8</v>
      </c>
      <c r="R22" s="409">
        <f>IF(M22=0,"N/A",+N22*P22+O22*Q22)</f>
        <v>2016.6446666666664</v>
      </c>
      <c r="S22" s="409">
        <f>IF(M22=0,"N/A",+L22-R22)</f>
        <v>3483.2953333333335</v>
      </c>
    </row>
    <row r="23" spans="1:20" s="3" customFormat="1" ht="13.5" x14ac:dyDescent="0.25">
      <c r="A23" s="228">
        <v>4</v>
      </c>
      <c r="B23" s="410">
        <v>40156</v>
      </c>
      <c r="C23" s="423" t="s">
        <v>860</v>
      </c>
      <c r="D23" s="407">
        <v>61</v>
      </c>
      <c r="E23" s="407">
        <v>617</v>
      </c>
      <c r="F23" s="411"/>
      <c r="G23" s="407">
        <v>1</v>
      </c>
      <c r="H23" s="411" t="s">
        <v>21</v>
      </c>
      <c r="I23" s="411"/>
      <c r="J23" s="407"/>
      <c r="K23" s="407" t="s">
        <v>859</v>
      </c>
      <c r="L23" s="412">
        <v>6000</v>
      </c>
      <c r="M23" s="413">
        <v>10</v>
      </c>
      <c r="N23" s="409">
        <f>IF(M23=0,"N/A",+L23/M23)</f>
        <v>600</v>
      </c>
      <c r="O23" s="1628">
        <f>IF(M23=0,"N/A",+N23/12)</f>
        <v>50</v>
      </c>
      <c r="P23" s="422">
        <v>7</v>
      </c>
      <c r="Q23" s="422">
        <v>6</v>
      </c>
      <c r="R23" s="409">
        <f>IF(M23=0,"N/A",+N23*P23+O23*Q23)</f>
        <v>4500</v>
      </c>
      <c r="S23" s="409">
        <f>IF(M23=0,"N/A",+L23-R23)</f>
        <v>1500</v>
      </c>
    </row>
    <row r="24" spans="1:20" s="3" customFormat="1" ht="15" x14ac:dyDescent="0.3">
      <c r="A24" s="427">
        <v>5</v>
      </c>
      <c r="B24" s="410">
        <v>42788</v>
      </c>
      <c r="C24" s="423" t="s">
        <v>1719</v>
      </c>
      <c r="D24" s="407">
        <v>61</v>
      </c>
      <c r="E24" s="407" t="s">
        <v>1712</v>
      </c>
      <c r="F24" s="411"/>
      <c r="G24" s="407">
        <v>1</v>
      </c>
      <c r="H24" s="411" t="s">
        <v>1720</v>
      </c>
      <c r="I24" s="411" t="s">
        <v>1721</v>
      </c>
      <c r="J24" s="407" t="s">
        <v>1722</v>
      </c>
      <c r="K24" s="407" t="s">
        <v>924</v>
      </c>
      <c r="L24" s="1746">
        <v>7667.75</v>
      </c>
      <c r="M24" s="413">
        <v>10</v>
      </c>
      <c r="N24" s="103">
        <f>IF(M24=0,"N/A",+L24/M24)</f>
        <v>766.77499999999998</v>
      </c>
      <c r="O24" s="1725">
        <f>IF(M24=0,"N/A",+N24/12)</f>
        <v>63.897916666666667</v>
      </c>
      <c r="P24" s="163"/>
      <c r="Q24" s="527">
        <v>4</v>
      </c>
      <c r="R24" s="160">
        <f>IF(M24=0,"N/A",+N24*P24+O24*Q24)</f>
        <v>255.59166666666667</v>
      </c>
      <c r="S24" s="409">
        <f>IF(M24=0,"N/A",+L24-R24)</f>
        <v>7412.1583333333338</v>
      </c>
    </row>
    <row r="25" spans="1:20" ht="13.5" x14ac:dyDescent="0.25">
      <c r="A25" s="1052"/>
      <c r="B25" s="1053"/>
      <c r="C25" s="1053"/>
      <c r="D25" s="1053"/>
      <c r="E25" s="1053"/>
      <c r="F25" s="1053"/>
      <c r="G25" s="1053"/>
      <c r="H25" s="1053"/>
      <c r="I25" s="1053"/>
      <c r="J25" s="1053"/>
      <c r="K25" s="1053"/>
      <c r="L25" s="1054">
        <f>SUM(L21:L23)</f>
        <v>13764.75</v>
      </c>
      <c r="M25" s="1055"/>
      <c r="N25" s="1056">
        <f>SUM(N21:N23)</f>
        <v>1149.9939999999999</v>
      </c>
      <c r="O25" s="1056">
        <f>SUM(O22:O24)</f>
        <v>159.73075</v>
      </c>
      <c r="P25" s="1057"/>
      <c r="Q25" s="1057"/>
      <c r="R25" s="1056">
        <f>SUM(R21:R23)</f>
        <v>8781.4546666666665</v>
      </c>
      <c r="S25" s="1056">
        <f>SUM(S21:S23)</f>
        <v>4983.2953333333335</v>
      </c>
      <c r="T25" s="18"/>
    </row>
    <row r="26" spans="1:20" ht="15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318"/>
      <c r="O26" s="318"/>
      <c r="P26" s="286"/>
      <c r="Q26" s="286"/>
      <c r="R26" s="318"/>
      <c r="S26" s="319"/>
    </row>
    <row r="27" spans="1:20" ht="15" x14ac:dyDescent="0.3">
      <c r="A27" s="115"/>
      <c r="B27" s="115"/>
      <c r="C27" s="1671"/>
      <c r="D27" s="1671"/>
      <c r="E27" s="115"/>
      <c r="F27" s="115"/>
      <c r="G27" s="115"/>
      <c r="H27" s="115"/>
      <c r="I27" s="115"/>
      <c r="J27" s="115"/>
      <c r="K27" s="115" t="s">
        <v>52</v>
      </c>
      <c r="L27" s="115"/>
      <c r="M27" s="115"/>
      <c r="N27" s="318"/>
      <c r="O27" s="318"/>
      <c r="P27" s="286"/>
      <c r="Q27" s="286"/>
      <c r="R27" s="318"/>
      <c r="S27" s="319"/>
    </row>
    <row r="28" spans="1:20" ht="15" x14ac:dyDescent="0.3">
      <c r="A28" s="115"/>
      <c r="B28" s="115"/>
      <c r="C28" s="1671">
        <v>617</v>
      </c>
      <c r="D28" s="1656">
        <v>50</v>
      </c>
      <c r="E28" s="115"/>
      <c r="F28" s="115"/>
      <c r="G28" s="115"/>
      <c r="H28" s="115"/>
      <c r="I28" s="115"/>
      <c r="J28" s="115"/>
      <c r="K28" s="115"/>
      <c r="L28" s="115"/>
      <c r="M28" s="115"/>
      <c r="N28" s="318"/>
      <c r="O28" s="318"/>
      <c r="P28" s="286"/>
      <c r="Q28" s="286"/>
      <c r="R28" s="318"/>
      <c r="S28" s="319"/>
    </row>
    <row r="29" spans="1:20" ht="15" x14ac:dyDescent="0.3">
      <c r="A29" s="115"/>
      <c r="B29" s="115"/>
      <c r="C29" s="1671">
        <v>619</v>
      </c>
      <c r="D29" s="1656">
        <v>45.83</v>
      </c>
      <c r="E29" s="115"/>
      <c r="F29" s="115"/>
      <c r="G29" s="115"/>
      <c r="H29" s="115"/>
      <c r="I29" s="115"/>
      <c r="J29" s="115"/>
      <c r="K29" s="115"/>
      <c r="L29" s="115"/>
      <c r="M29" s="115"/>
      <c r="N29" s="318"/>
      <c r="O29" s="318"/>
      <c r="P29" s="286"/>
      <c r="Q29" s="286"/>
      <c r="R29" s="318"/>
      <c r="S29" s="319"/>
    </row>
    <row r="30" spans="1:20" ht="15" x14ac:dyDescent="0.3">
      <c r="A30" s="115"/>
      <c r="B30" s="115"/>
      <c r="C30" s="1671">
        <v>2652</v>
      </c>
      <c r="D30" s="1656">
        <v>63.9</v>
      </c>
      <c r="E30" s="115"/>
      <c r="F30" s="115"/>
      <c r="G30" s="115"/>
      <c r="H30" s="115"/>
      <c r="I30" s="115"/>
      <c r="J30" s="115"/>
      <c r="K30" s="115"/>
      <c r="L30" s="115"/>
      <c r="M30" s="115"/>
      <c r="N30" s="318"/>
      <c r="O30" s="318"/>
      <c r="P30" s="286"/>
      <c r="Q30" s="286"/>
      <c r="R30" s="318"/>
      <c r="S30" s="319"/>
    </row>
    <row r="31" spans="1:20" ht="15" x14ac:dyDescent="0.3">
      <c r="A31" s="115"/>
      <c r="B31" s="115"/>
      <c r="C31" s="1671"/>
      <c r="D31" s="1684">
        <f>SUM(D28:D30)</f>
        <v>159.72999999999999</v>
      </c>
      <c r="E31" s="115"/>
      <c r="F31" s="115"/>
      <c r="G31" s="115"/>
      <c r="H31" s="115"/>
      <c r="I31" s="115"/>
      <c r="J31" s="115"/>
      <c r="K31" s="115"/>
      <c r="L31" s="115"/>
      <c r="M31" s="115"/>
      <c r="N31" s="318"/>
      <c r="O31" s="318"/>
      <c r="P31" s="286"/>
      <c r="Q31" s="286"/>
      <c r="R31" s="318"/>
      <c r="S31" s="319"/>
    </row>
    <row r="32" spans="1:20" ht="15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318"/>
      <c r="O32" s="318"/>
      <c r="P32" s="286"/>
      <c r="Q32" s="286"/>
      <c r="R32" s="318"/>
      <c r="S32" s="319"/>
    </row>
    <row r="33" spans="1:19" ht="15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318"/>
      <c r="O33" s="318"/>
      <c r="P33" s="286"/>
      <c r="Q33" s="286"/>
      <c r="R33" s="318"/>
      <c r="S33" s="319"/>
    </row>
    <row r="34" spans="1:19" x14ac:dyDescent="0.2">
      <c r="N34" s="76"/>
      <c r="O34" s="76"/>
      <c r="P34" s="77"/>
      <c r="Q34" s="77"/>
      <c r="R34" s="76"/>
      <c r="S34" s="78"/>
    </row>
    <row r="35" spans="1:19" x14ac:dyDescent="0.2">
      <c r="N35" s="15"/>
      <c r="O35" s="15"/>
      <c r="P35" s="15"/>
      <c r="Q35" s="15"/>
      <c r="R35" s="15"/>
      <c r="S35" s="15"/>
    </row>
    <row r="36" spans="1:19" x14ac:dyDescent="0.2">
      <c r="N36" s="15"/>
      <c r="O36" s="15"/>
      <c r="P36" s="15"/>
      <c r="Q36" s="15"/>
      <c r="R36" s="15"/>
      <c r="S36" s="15"/>
    </row>
    <row r="37" spans="1:19" x14ac:dyDescent="0.2">
      <c r="A37" s="45"/>
      <c r="B37" s="45"/>
      <c r="C37" s="45"/>
      <c r="D37" s="45"/>
      <c r="E37" s="45"/>
      <c r="F37" s="45"/>
      <c r="G37" s="45"/>
      <c r="I37" s="45"/>
      <c r="J37" s="45"/>
      <c r="K37" s="45"/>
      <c r="L37" s="45"/>
      <c r="M37" s="45"/>
      <c r="N37" s="15"/>
      <c r="O37" s="1048"/>
      <c r="P37" s="1048"/>
      <c r="Q37" s="1048"/>
      <c r="R37" s="1048"/>
      <c r="S37" s="1048"/>
    </row>
    <row r="38" spans="1:19" x14ac:dyDescent="0.2">
      <c r="A38" s="1905" t="s">
        <v>51</v>
      </c>
      <c r="B38" s="1905"/>
      <c r="C38" s="1905"/>
      <c r="D38" s="1905"/>
      <c r="E38" s="1905"/>
      <c r="F38" s="1905"/>
      <c r="G38" s="1905"/>
      <c r="H38" s="1"/>
      <c r="I38" s="1906" t="s">
        <v>1620</v>
      </c>
      <c r="J38" s="1906"/>
      <c r="K38" s="1906"/>
      <c r="L38" s="1906"/>
      <c r="M38" s="1906"/>
      <c r="O38" s="1905" t="s">
        <v>1621</v>
      </c>
      <c r="P38" s="1905"/>
      <c r="Q38" s="1905"/>
      <c r="R38" s="1905"/>
      <c r="S38" s="1905"/>
    </row>
    <row r="39" spans="1:19" x14ac:dyDescent="0.2">
      <c r="L39" s="3"/>
      <c r="M39" s="3"/>
    </row>
    <row r="40" spans="1:19" x14ac:dyDescent="0.2">
      <c r="C40" s="10"/>
      <c r="D40" s="10"/>
      <c r="E40" s="10"/>
      <c r="G40" s="1913"/>
      <c r="H40" s="1913"/>
      <c r="J40" s="3"/>
      <c r="K40" s="3"/>
      <c r="L40" s="3"/>
      <c r="M40" s="3"/>
      <c r="O40" s="3"/>
    </row>
  </sheetData>
  <mergeCells count="9">
    <mergeCell ref="A38:G38"/>
    <mergeCell ref="I38:M38"/>
    <mergeCell ref="O38:S38"/>
    <mergeCell ref="A13:S13"/>
    <mergeCell ref="G40:H40"/>
    <mergeCell ref="A14:S14"/>
    <mergeCell ref="A15:S15"/>
    <mergeCell ref="A16:S16"/>
    <mergeCell ref="A17:S17"/>
  </mergeCells>
  <printOptions horizontalCentered="1"/>
  <pageMargins left="0.25" right="0.25" top="0.75" bottom="0.75" header="0.3" footer="0.3"/>
  <pageSetup paperSize="5" scale="75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U53"/>
  <sheetViews>
    <sheetView topLeftCell="A27" zoomScale="90" zoomScaleNormal="90" workbookViewId="0">
      <selection activeCell="J46" sqref="J46"/>
    </sheetView>
  </sheetViews>
  <sheetFormatPr baseColWidth="10" defaultColWidth="9.140625" defaultRowHeight="12.75" x14ac:dyDescent="0.2"/>
  <cols>
    <col min="1" max="1" width="3.5703125" customWidth="1"/>
    <col min="2" max="2" width="10.5703125" style="1" customWidth="1"/>
    <col min="3" max="3" width="9.140625" customWidth="1"/>
    <col min="4" max="4" width="14.7109375" customWidth="1"/>
    <col min="5" max="5" width="10.7109375" customWidth="1"/>
    <col min="6" max="6" width="6.7109375" customWidth="1"/>
    <col min="7" max="7" width="4.7109375" customWidth="1"/>
    <col min="8" max="8" width="29.42578125" customWidth="1"/>
    <col min="9" max="9" width="12.140625" customWidth="1"/>
    <col min="10" max="10" width="20.140625" customWidth="1"/>
    <col min="11" max="11" width="21.5703125" customWidth="1"/>
    <col min="12" max="12" width="14.7109375" customWidth="1"/>
    <col min="13" max="13" width="4.85546875" customWidth="1"/>
    <col min="14" max="15" width="12.42578125" customWidth="1"/>
    <col min="16" max="16" width="4.85546875" customWidth="1"/>
    <col min="17" max="17" width="6.5703125" customWidth="1"/>
    <col min="18" max="18" width="17.28515625" customWidth="1"/>
    <col min="19" max="19" width="12" customWidth="1"/>
    <col min="21" max="21" width="12.7109375" customWidth="1"/>
  </cols>
  <sheetData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ht="18" customHeight="1" x14ac:dyDescent="0.3">
      <c r="A11" s="115"/>
      <c r="B11" s="116"/>
      <c r="C11" s="115"/>
      <c r="D11" s="115"/>
      <c r="E11" s="115"/>
      <c r="F11" s="116"/>
      <c r="G11" s="116"/>
      <c r="H11" s="115"/>
      <c r="I11" s="116"/>
      <c r="J11" s="115"/>
      <c r="K11" s="115"/>
      <c r="L11" s="115"/>
      <c r="M11" s="115"/>
      <c r="N11" s="115"/>
      <c r="O11" s="115"/>
      <c r="P11" s="115"/>
      <c r="Q11" s="115"/>
      <c r="R11" s="115"/>
      <c r="S11" s="115"/>
    </row>
    <row r="12" spans="1:19" x14ac:dyDescent="0.2">
      <c r="A12" s="1910" t="s">
        <v>0</v>
      </c>
      <c r="B12" s="1910"/>
      <c r="C12" s="1910"/>
      <c r="D12" s="1910"/>
      <c r="E12" s="1910"/>
      <c r="F12" s="1910"/>
      <c r="G12" s="1910"/>
      <c r="H12" s="1910"/>
      <c r="I12" s="1910"/>
      <c r="J12" s="1910"/>
      <c r="K12" s="1910"/>
      <c r="L12" s="1910"/>
      <c r="M12" s="1910"/>
      <c r="N12" s="1910"/>
      <c r="O12" s="1910"/>
      <c r="P12" s="1910"/>
      <c r="Q12" s="1910"/>
      <c r="R12" s="1910"/>
      <c r="S12" s="1910"/>
    </row>
    <row r="13" spans="1:19" x14ac:dyDescent="0.2">
      <c r="A13" s="1910"/>
      <c r="B13" s="1910"/>
      <c r="C13" s="1910"/>
      <c r="D13" s="1910"/>
      <c r="E13" s="1910"/>
      <c r="F13" s="1910"/>
      <c r="G13" s="1910"/>
      <c r="H13" s="1910"/>
      <c r="I13" s="1910"/>
      <c r="J13" s="1910"/>
      <c r="K13" s="1910"/>
      <c r="L13" s="1910"/>
      <c r="M13" s="1910"/>
      <c r="N13" s="1910"/>
      <c r="O13" s="1910"/>
      <c r="P13" s="1910"/>
      <c r="Q13" s="1910"/>
      <c r="R13" s="1910"/>
      <c r="S13" s="1910"/>
    </row>
    <row r="14" spans="1:19" x14ac:dyDescent="0.2">
      <c r="A14" s="1910" t="s">
        <v>2</v>
      </c>
      <c r="B14" s="1910"/>
      <c r="C14" s="1910"/>
      <c r="D14" s="1910"/>
      <c r="E14" s="1910"/>
      <c r="F14" s="1910"/>
      <c r="G14" s="1910"/>
      <c r="H14" s="1910"/>
      <c r="I14" s="1910"/>
      <c r="J14" s="1910"/>
      <c r="K14" s="1910"/>
      <c r="L14" s="1910"/>
      <c r="M14" s="1910"/>
      <c r="N14" s="1910"/>
      <c r="O14" s="1910"/>
      <c r="P14" s="1910"/>
      <c r="Q14" s="1910"/>
      <c r="R14" s="1910"/>
      <c r="S14" s="1910"/>
    </row>
    <row r="15" spans="1:19" x14ac:dyDescent="0.2">
      <c r="A15" s="1910" t="s">
        <v>3</v>
      </c>
      <c r="B15" s="1910"/>
      <c r="C15" s="1910"/>
      <c r="D15" s="1910"/>
      <c r="E15" s="1910"/>
      <c r="F15" s="1910"/>
      <c r="G15" s="1910"/>
      <c r="H15" s="1910"/>
      <c r="I15" s="1910"/>
      <c r="J15" s="1910"/>
      <c r="K15" s="1910"/>
      <c r="L15" s="1910"/>
      <c r="M15" s="1910"/>
      <c r="N15" s="1910"/>
      <c r="O15" s="1910"/>
      <c r="P15" s="1910"/>
      <c r="Q15" s="1910"/>
      <c r="R15" s="1910"/>
      <c r="S15" s="1910"/>
    </row>
    <row r="16" spans="1:19" x14ac:dyDescent="0.2">
      <c r="A16" s="1907" t="s">
        <v>1801</v>
      </c>
      <c r="B16" s="1907"/>
      <c r="C16" s="1907"/>
      <c r="D16" s="1907"/>
      <c r="E16" s="1907"/>
      <c r="F16" s="1907"/>
      <c r="G16" s="1907"/>
      <c r="H16" s="1907"/>
      <c r="I16" s="1907"/>
      <c r="J16" s="1907"/>
      <c r="K16" s="1907"/>
      <c r="L16" s="1907"/>
      <c r="M16" s="1907"/>
      <c r="N16" s="1907"/>
      <c r="O16" s="1907"/>
      <c r="P16" s="1907"/>
      <c r="Q16" s="1907"/>
      <c r="R16" s="1907"/>
      <c r="S16" s="1907"/>
    </row>
    <row r="17" spans="1:19" ht="15" x14ac:dyDescent="0.3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115"/>
      <c r="N17" s="115"/>
      <c r="O17" s="115"/>
      <c r="P17" s="115"/>
      <c r="Q17" s="115"/>
      <c r="R17" s="115"/>
      <c r="S17" s="115"/>
    </row>
    <row r="18" spans="1:19" s="1047" customFormat="1" ht="72" x14ac:dyDescent="0.2">
      <c r="A18" s="962" t="s">
        <v>4</v>
      </c>
      <c r="B18" s="962" t="s">
        <v>5</v>
      </c>
      <c r="C18" s="1045" t="s">
        <v>1627</v>
      </c>
      <c r="D18" s="1045" t="s">
        <v>7</v>
      </c>
      <c r="E18" s="1045" t="s">
        <v>1612</v>
      </c>
      <c r="F18" s="962" t="s">
        <v>9</v>
      </c>
      <c r="G18" s="962" t="s">
        <v>10</v>
      </c>
      <c r="H18" s="1046" t="s">
        <v>11</v>
      </c>
      <c r="I18" s="962" t="s">
        <v>12</v>
      </c>
      <c r="J18" s="962" t="s">
        <v>13</v>
      </c>
      <c r="K18" s="962" t="s">
        <v>820</v>
      </c>
      <c r="L18" s="1046" t="s">
        <v>1613</v>
      </c>
      <c r="M18" s="1049" t="s">
        <v>1616</v>
      </c>
      <c r="N18" s="1050" t="s">
        <v>1615</v>
      </c>
      <c r="O18" s="1050" t="s">
        <v>1614</v>
      </c>
      <c r="P18" s="1051" t="s">
        <v>1618</v>
      </c>
      <c r="Q18" s="1050" t="s">
        <v>1617</v>
      </c>
      <c r="R18" s="1051" t="s">
        <v>1787</v>
      </c>
      <c r="S18" s="1051" t="s">
        <v>1619</v>
      </c>
    </row>
    <row r="19" spans="1:19" x14ac:dyDescent="0.2">
      <c r="A19" s="228">
        <v>1</v>
      </c>
      <c r="B19" s="228">
        <v>2</v>
      </c>
      <c r="C19" s="228">
        <v>3</v>
      </c>
      <c r="D19" s="228">
        <v>4</v>
      </c>
      <c r="E19" s="228">
        <v>5</v>
      </c>
      <c r="F19" s="228">
        <v>6</v>
      </c>
      <c r="G19" s="228">
        <v>7</v>
      </c>
      <c r="H19" s="228">
        <v>8</v>
      </c>
      <c r="I19" s="228">
        <v>9</v>
      </c>
      <c r="J19" s="228">
        <v>10</v>
      </c>
      <c r="K19" s="228">
        <v>11</v>
      </c>
      <c r="L19" s="228">
        <v>12</v>
      </c>
      <c r="M19" s="228">
        <v>13</v>
      </c>
      <c r="N19" s="228">
        <v>14</v>
      </c>
      <c r="O19" s="415">
        <v>15</v>
      </c>
      <c r="P19" s="415">
        <v>16</v>
      </c>
      <c r="Q19" s="415">
        <v>17</v>
      </c>
      <c r="R19" s="228">
        <v>18</v>
      </c>
      <c r="S19" s="228">
        <v>19</v>
      </c>
    </row>
    <row r="20" spans="1:19" ht="13.5" x14ac:dyDescent="0.25">
      <c r="A20" s="228">
        <v>1</v>
      </c>
      <c r="B20" s="1127">
        <v>41364</v>
      </c>
      <c r="C20" s="423" t="s">
        <v>174</v>
      </c>
      <c r="D20" s="407">
        <v>61</v>
      </c>
      <c r="E20" s="407">
        <v>614</v>
      </c>
      <c r="F20" s="407"/>
      <c r="G20" s="407">
        <v>1</v>
      </c>
      <c r="H20" s="411" t="s">
        <v>885</v>
      </c>
      <c r="I20" s="407"/>
      <c r="J20" s="407" t="s">
        <v>118</v>
      </c>
      <c r="K20" s="407" t="s">
        <v>175</v>
      </c>
      <c r="L20" s="412">
        <v>30503</v>
      </c>
      <c r="M20" s="413">
        <v>3</v>
      </c>
      <c r="N20" s="1663"/>
      <c r="O20" s="414"/>
      <c r="P20" s="425">
        <v>3</v>
      </c>
      <c r="Q20" s="425"/>
      <c r="R20" s="414">
        <v>30503</v>
      </c>
      <c r="S20" s="414">
        <f>IF(M20=0,"N/A",+L20-R20)</f>
        <v>0</v>
      </c>
    </row>
    <row r="21" spans="1:19" ht="13.5" x14ac:dyDescent="0.25">
      <c r="A21" s="228">
        <v>2</v>
      </c>
      <c r="B21" s="1127">
        <v>40962</v>
      </c>
      <c r="C21" s="423" t="s">
        <v>174</v>
      </c>
      <c r="D21" s="407">
        <v>61</v>
      </c>
      <c r="E21" s="407">
        <v>614</v>
      </c>
      <c r="F21" s="407"/>
      <c r="G21" s="407">
        <v>1</v>
      </c>
      <c r="H21" s="411" t="s">
        <v>88</v>
      </c>
      <c r="I21" s="407"/>
      <c r="J21" s="407" t="s">
        <v>118</v>
      </c>
      <c r="K21" s="407" t="s">
        <v>175</v>
      </c>
      <c r="L21" s="412">
        <v>505</v>
      </c>
      <c r="M21" s="413">
        <v>3</v>
      </c>
      <c r="N21" s="1663"/>
      <c r="O21" s="1663"/>
      <c r="P21" s="425">
        <v>3</v>
      </c>
      <c r="Q21" s="425"/>
      <c r="R21" s="414">
        <v>505</v>
      </c>
      <c r="S21" s="414">
        <f>IF(M21=0,"N/A",+L21-R21)</f>
        <v>0</v>
      </c>
    </row>
    <row r="22" spans="1:19" ht="13.5" x14ac:dyDescent="0.25">
      <c r="A22" s="228">
        <v>3</v>
      </c>
      <c r="B22" s="1127">
        <v>41589</v>
      </c>
      <c r="C22" s="423" t="s">
        <v>174</v>
      </c>
      <c r="D22" s="407">
        <v>61</v>
      </c>
      <c r="E22" s="407">
        <v>614</v>
      </c>
      <c r="F22" s="407"/>
      <c r="G22" s="407">
        <v>1</v>
      </c>
      <c r="H22" s="411" t="s">
        <v>1211</v>
      </c>
      <c r="I22" s="407"/>
      <c r="J22" s="407" t="s">
        <v>129</v>
      </c>
      <c r="K22" s="407" t="s">
        <v>175</v>
      </c>
      <c r="L22" s="412">
        <v>1405</v>
      </c>
      <c r="M22" s="413">
        <v>3</v>
      </c>
      <c r="N22" s="1663"/>
      <c r="O22" s="414"/>
      <c r="P22" s="425">
        <v>3</v>
      </c>
      <c r="Q22" s="425"/>
      <c r="R22" s="414">
        <v>1405</v>
      </c>
      <c r="S22" s="414">
        <f>IF(M22=0,"N/A",+L22-R22)</f>
        <v>0</v>
      </c>
    </row>
    <row r="23" spans="1:19" ht="13.5" x14ac:dyDescent="0.25">
      <c r="A23" s="228">
        <v>4</v>
      </c>
      <c r="B23" s="1127">
        <v>40247</v>
      </c>
      <c r="C23" s="423" t="s">
        <v>174</v>
      </c>
      <c r="D23" s="407">
        <v>61</v>
      </c>
      <c r="E23" s="407">
        <v>614</v>
      </c>
      <c r="F23" s="415"/>
      <c r="G23" s="407">
        <v>1</v>
      </c>
      <c r="H23" s="411" t="s">
        <v>31</v>
      </c>
      <c r="I23" s="415"/>
      <c r="J23" s="407"/>
      <c r="K23" s="407" t="s">
        <v>175</v>
      </c>
      <c r="L23" s="715">
        <v>8642</v>
      </c>
      <c r="M23" s="413">
        <v>3</v>
      </c>
      <c r="N23" s="1663"/>
      <c r="O23" s="414"/>
      <c r="P23" s="425">
        <v>3</v>
      </c>
      <c r="Q23" s="425"/>
      <c r="R23" s="414">
        <v>8642</v>
      </c>
      <c r="S23" s="414">
        <v>0</v>
      </c>
    </row>
    <row r="24" spans="1:19" ht="13.5" x14ac:dyDescent="0.25">
      <c r="A24" s="228">
        <v>5</v>
      </c>
      <c r="B24" s="1127">
        <v>41517</v>
      </c>
      <c r="C24" s="423" t="s">
        <v>174</v>
      </c>
      <c r="D24" s="407">
        <v>61</v>
      </c>
      <c r="E24" s="407">
        <v>614</v>
      </c>
      <c r="F24" s="407"/>
      <c r="G24" s="407">
        <v>1</v>
      </c>
      <c r="H24" s="714" t="s">
        <v>911</v>
      </c>
      <c r="I24" s="714"/>
      <c r="J24" s="407" t="s">
        <v>42</v>
      </c>
      <c r="K24" s="407" t="s">
        <v>175</v>
      </c>
      <c r="L24" s="748">
        <v>2920.5</v>
      </c>
      <c r="M24" s="407">
        <v>10</v>
      </c>
      <c r="N24" s="409">
        <f>IF(M24=0,"N/A",+L24/M24)</f>
        <v>292.05</v>
      </c>
      <c r="O24" s="1628">
        <f>IF(M24=0,"N/A",+N24/12)</f>
        <v>24.337500000000002</v>
      </c>
      <c r="P24" s="422">
        <v>3</v>
      </c>
      <c r="Q24" s="422">
        <v>10</v>
      </c>
      <c r="R24" s="409">
        <f>IF(M24=0,"N/A",+N24*P24+O24*Q24)</f>
        <v>1119.5250000000001</v>
      </c>
      <c r="S24" s="409">
        <f t="shared" ref="S24:S42" si="0">IF(M24=0,"N/A",+L24-R24)</f>
        <v>1800.9749999999999</v>
      </c>
    </row>
    <row r="25" spans="1:19" ht="13.5" x14ac:dyDescent="0.25">
      <c r="A25" s="228">
        <v>6</v>
      </c>
      <c r="B25" s="1127">
        <v>41715</v>
      </c>
      <c r="C25" s="423" t="s">
        <v>174</v>
      </c>
      <c r="D25" s="507">
        <v>61</v>
      </c>
      <c r="E25" s="507" t="s">
        <v>1106</v>
      </c>
      <c r="F25" s="407"/>
      <c r="G25" s="407">
        <v>1</v>
      </c>
      <c r="H25" s="411" t="s">
        <v>999</v>
      </c>
      <c r="I25" s="407" t="s">
        <v>1010</v>
      </c>
      <c r="J25" s="407" t="s">
        <v>1000</v>
      </c>
      <c r="K25" s="407" t="s">
        <v>175</v>
      </c>
      <c r="L25" s="1267">
        <v>12895</v>
      </c>
      <c r="M25" s="413">
        <v>3</v>
      </c>
      <c r="N25" s="1663"/>
      <c r="O25" s="414"/>
      <c r="P25" s="425">
        <v>3</v>
      </c>
      <c r="Q25" s="425"/>
      <c r="R25" s="414">
        <v>12895</v>
      </c>
      <c r="S25" s="414">
        <v>0</v>
      </c>
    </row>
    <row r="26" spans="1:19" ht="13.5" x14ac:dyDescent="0.25">
      <c r="A26" s="228">
        <v>7</v>
      </c>
      <c r="B26" s="1127">
        <v>41558</v>
      </c>
      <c r="C26" s="423" t="s">
        <v>174</v>
      </c>
      <c r="D26" s="407">
        <v>61</v>
      </c>
      <c r="E26" s="407">
        <v>616</v>
      </c>
      <c r="F26" s="407"/>
      <c r="G26" s="407">
        <v>1</v>
      </c>
      <c r="H26" s="411" t="s">
        <v>37</v>
      </c>
      <c r="I26" s="407"/>
      <c r="J26" s="407" t="s">
        <v>38</v>
      </c>
      <c r="K26" s="407" t="s">
        <v>175</v>
      </c>
      <c r="L26" s="412">
        <v>5310</v>
      </c>
      <c r="M26" s="413">
        <v>3</v>
      </c>
      <c r="N26" s="414"/>
      <c r="O26" s="414"/>
      <c r="P26" s="425">
        <v>3</v>
      </c>
      <c r="Q26" s="425"/>
      <c r="R26" s="414">
        <v>5310</v>
      </c>
      <c r="S26" s="414">
        <f t="shared" si="0"/>
        <v>0</v>
      </c>
    </row>
    <row r="27" spans="1:19" ht="13.5" x14ac:dyDescent="0.25">
      <c r="A27" s="228">
        <v>8</v>
      </c>
      <c r="B27" s="1127">
        <v>41801</v>
      </c>
      <c r="C27" s="423" t="s">
        <v>174</v>
      </c>
      <c r="D27" s="407">
        <v>61</v>
      </c>
      <c r="E27" s="407" t="s">
        <v>1107</v>
      </c>
      <c r="F27" s="407"/>
      <c r="G27" s="407">
        <v>1</v>
      </c>
      <c r="H27" s="411" t="s">
        <v>1003</v>
      </c>
      <c r="I27" s="407"/>
      <c r="J27" s="407" t="s">
        <v>968</v>
      </c>
      <c r="K27" s="407" t="s">
        <v>175</v>
      </c>
      <c r="L27" s="412">
        <v>5723</v>
      </c>
      <c r="M27" s="413">
        <v>10</v>
      </c>
      <c r="N27" s="409">
        <f>IF(M27=0,"N/A",+L27/M27)</f>
        <v>572.29999999999995</v>
      </c>
      <c r="O27" s="1628">
        <f>IF(M27=0,"N/A",+N27/12)</f>
        <v>47.691666666666663</v>
      </c>
      <c r="P27" s="422">
        <v>3</v>
      </c>
      <c r="Q27" s="422"/>
      <c r="R27" s="1854">
        <f>IF(M27=0,"N/A",+N27*P27+O27*Q27)</f>
        <v>1716.8999999999999</v>
      </c>
      <c r="S27" s="409">
        <f t="shared" si="0"/>
        <v>4006.1000000000004</v>
      </c>
    </row>
    <row r="28" spans="1:19" ht="13.5" x14ac:dyDescent="0.25">
      <c r="A28" s="228">
        <v>9</v>
      </c>
      <c r="B28" s="1127">
        <v>41926</v>
      </c>
      <c r="C28" s="423" t="s">
        <v>174</v>
      </c>
      <c r="D28" s="407">
        <v>61</v>
      </c>
      <c r="E28" s="407" t="s">
        <v>1107</v>
      </c>
      <c r="F28" s="407"/>
      <c r="G28" s="407">
        <v>1</v>
      </c>
      <c r="H28" s="411" t="s">
        <v>1008</v>
      </c>
      <c r="I28" s="407"/>
      <c r="J28" s="407"/>
      <c r="K28" s="407" t="s">
        <v>175</v>
      </c>
      <c r="L28" s="412">
        <v>7924.88</v>
      </c>
      <c r="M28" s="413">
        <v>10</v>
      </c>
      <c r="N28" s="409">
        <f>IF(M28=0,"N/A",+L28/M28)</f>
        <v>792.48800000000006</v>
      </c>
      <c r="O28" s="1628">
        <f>IF(M28=0,"N/A",+N28/12)</f>
        <v>66.040666666666667</v>
      </c>
      <c r="P28" s="422">
        <v>2</v>
      </c>
      <c r="Q28" s="422">
        <v>8</v>
      </c>
      <c r="R28" s="409">
        <f>IF(M28=0,"N/A",+N28*P28+O28*Q28)</f>
        <v>2113.3013333333333</v>
      </c>
      <c r="S28" s="409">
        <f t="shared" si="0"/>
        <v>5811.5786666666663</v>
      </c>
    </row>
    <row r="29" spans="1:19" ht="13.5" x14ac:dyDescent="0.25">
      <c r="A29" s="228">
        <v>10</v>
      </c>
      <c r="B29" s="1127">
        <v>37351</v>
      </c>
      <c r="C29" s="423" t="s">
        <v>174</v>
      </c>
      <c r="D29" s="407">
        <v>61</v>
      </c>
      <c r="E29" s="407">
        <v>617</v>
      </c>
      <c r="F29" s="407"/>
      <c r="G29" s="407">
        <v>1</v>
      </c>
      <c r="H29" s="411" t="s">
        <v>85</v>
      </c>
      <c r="I29" s="407"/>
      <c r="J29" s="407" t="s">
        <v>19</v>
      </c>
      <c r="K29" s="407" t="s">
        <v>175</v>
      </c>
      <c r="L29" s="412">
        <v>1500</v>
      </c>
      <c r="M29" s="413">
        <v>10</v>
      </c>
      <c r="N29" s="414"/>
      <c r="O29" s="414"/>
      <c r="P29" s="425">
        <v>10</v>
      </c>
      <c r="Q29" s="425"/>
      <c r="R29" s="414">
        <v>1500</v>
      </c>
      <c r="S29" s="414">
        <f t="shared" si="0"/>
        <v>0</v>
      </c>
    </row>
    <row r="30" spans="1:19" ht="13.5" x14ac:dyDescent="0.25">
      <c r="A30" s="228">
        <v>11</v>
      </c>
      <c r="B30" s="1127">
        <v>40847</v>
      </c>
      <c r="C30" s="423" t="s">
        <v>174</v>
      </c>
      <c r="D30" s="407">
        <v>61</v>
      </c>
      <c r="E30" s="407">
        <v>617</v>
      </c>
      <c r="F30" s="415"/>
      <c r="G30" s="407">
        <v>1</v>
      </c>
      <c r="H30" s="411" t="s">
        <v>695</v>
      </c>
      <c r="I30" s="415"/>
      <c r="J30" s="407"/>
      <c r="K30" s="407" t="s">
        <v>175</v>
      </c>
      <c r="L30" s="715">
        <v>6264</v>
      </c>
      <c r="M30" s="413">
        <v>10</v>
      </c>
      <c r="N30" s="409">
        <f t="shared" ref="N30:N37" si="1">IF(M30=0,"N/A",+L30/M30)</f>
        <v>626.4</v>
      </c>
      <c r="O30" s="409">
        <f t="shared" ref="O30:O37" si="2">IF(M30=0,"N/A",+N30/12)</f>
        <v>52.199999999999996</v>
      </c>
      <c r="P30" s="422">
        <v>5</v>
      </c>
      <c r="Q30" s="422">
        <v>8</v>
      </c>
      <c r="R30" s="409">
        <f>IF(M30=0,"N/A",+N30*P30+O30*Q30)</f>
        <v>3549.6</v>
      </c>
      <c r="S30" s="1116">
        <f t="shared" si="0"/>
        <v>2714.4</v>
      </c>
    </row>
    <row r="31" spans="1:19" ht="13.5" x14ac:dyDescent="0.25">
      <c r="A31" s="228">
        <v>12</v>
      </c>
      <c r="B31" s="1127">
        <v>41799</v>
      </c>
      <c r="C31" s="423" t="s">
        <v>174</v>
      </c>
      <c r="D31" s="407">
        <v>61</v>
      </c>
      <c r="E31" s="407" t="s">
        <v>1106</v>
      </c>
      <c r="F31" s="415"/>
      <c r="G31" s="407">
        <v>1</v>
      </c>
      <c r="H31" s="411" t="s">
        <v>1009</v>
      </c>
      <c r="I31" s="415"/>
      <c r="J31" s="407" t="s">
        <v>28</v>
      </c>
      <c r="K31" s="407" t="s">
        <v>175</v>
      </c>
      <c r="L31" s="715">
        <v>5938</v>
      </c>
      <c r="M31" s="413">
        <v>3</v>
      </c>
      <c r="N31" s="409">
        <f t="shared" si="1"/>
        <v>1979.3333333333333</v>
      </c>
      <c r="O31" s="1628">
        <f t="shared" si="2"/>
        <v>164.94444444444443</v>
      </c>
      <c r="P31" s="422">
        <v>3</v>
      </c>
      <c r="Q31" s="422"/>
      <c r="R31" s="409">
        <f>IF(M31=0,"N/A",+N31*P31+O31*Q31)</f>
        <v>5938</v>
      </c>
      <c r="S31" s="1116">
        <f t="shared" si="0"/>
        <v>0</v>
      </c>
    </row>
    <row r="32" spans="1:19" ht="13.5" x14ac:dyDescent="0.25">
      <c r="A32" s="228">
        <v>13</v>
      </c>
      <c r="B32" s="1127">
        <v>41799</v>
      </c>
      <c r="C32" s="423" t="s">
        <v>174</v>
      </c>
      <c r="D32" s="407">
        <v>61</v>
      </c>
      <c r="E32" s="407" t="s">
        <v>1109</v>
      </c>
      <c r="F32" s="415"/>
      <c r="G32" s="407">
        <v>1</v>
      </c>
      <c r="H32" s="411" t="s">
        <v>978</v>
      </c>
      <c r="I32" s="415"/>
      <c r="J32" s="407" t="s">
        <v>73</v>
      </c>
      <c r="K32" s="407" t="s">
        <v>175</v>
      </c>
      <c r="L32" s="715">
        <v>1653</v>
      </c>
      <c r="M32" s="413">
        <v>3</v>
      </c>
      <c r="N32" s="409">
        <f t="shared" si="1"/>
        <v>551</v>
      </c>
      <c r="O32" s="409">
        <f t="shared" si="2"/>
        <v>45.916666666666664</v>
      </c>
      <c r="P32" s="422">
        <v>3</v>
      </c>
      <c r="Q32" s="422"/>
      <c r="R32" s="409">
        <f>IF(M32=0,"N/A",+N32*P32+O32*Q32)</f>
        <v>1653</v>
      </c>
      <c r="S32" s="1116">
        <f t="shared" si="0"/>
        <v>0</v>
      </c>
    </row>
    <row r="33" spans="1:21" ht="13.5" x14ac:dyDescent="0.25">
      <c r="A33" s="228">
        <v>14</v>
      </c>
      <c r="B33" s="1127">
        <v>41799</v>
      </c>
      <c r="C33" s="423" t="s">
        <v>174</v>
      </c>
      <c r="D33" s="407">
        <v>61</v>
      </c>
      <c r="E33" s="407" t="s">
        <v>1106</v>
      </c>
      <c r="F33" s="415"/>
      <c r="G33" s="407">
        <v>1</v>
      </c>
      <c r="H33" s="411" t="s">
        <v>31</v>
      </c>
      <c r="I33" s="415"/>
      <c r="J33" s="407"/>
      <c r="K33" s="407" t="s">
        <v>175</v>
      </c>
      <c r="L33" s="715">
        <v>2388</v>
      </c>
      <c r="M33" s="413">
        <v>3</v>
      </c>
      <c r="N33" s="409">
        <f t="shared" si="1"/>
        <v>796</v>
      </c>
      <c r="O33" s="1628">
        <f t="shared" si="2"/>
        <v>66.333333333333329</v>
      </c>
      <c r="P33" s="422">
        <v>3</v>
      </c>
      <c r="Q33" s="422"/>
      <c r="R33" s="409">
        <f>IF(M33=0,"N/A",+N33*P33+O33*Q33)</f>
        <v>2388</v>
      </c>
      <c r="S33" s="1116">
        <f t="shared" si="0"/>
        <v>0</v>
      </c>
    </row>
    <row r="34" spans="1:21" ht="13.5" x14ac:dyDescent="0.25">
      <c r="A34" s="228">
        <v>15</v>
      </c>
      <c r="B34" s="1127">
        <v>42075</v>
      </c>
      <c r="C34" s="423" t="s">
        <v>174</v>
      </c>
      <c r="D34" s="407">
        <v>61</v>
      </c>
      <c r="E34" s="407" t="s">
        <v>1187</v>
      </c>
      <c r="F34" s="415"/>
      <c r="G34" s="407">
        <v>1</v>
      </c>
      <c r="H34" s="411" t="s">
        <v>1211</v>
      </c>
      <c r="I34" s="415"/>
      <c r="J34" s="407" t="s">
        <v>129</v>
      </c>
      <c r="K34" s="407" t="s">
        <v>175</v>
      </c>
      <c r="L34" s="715">
        <v>2742</v>
      </c>
      <c r="M34" s="413">
        <v>3</v>
      </c>
      <c r="N34" s="409">
        <f>+L34/36*Q34</f>
        <v>228.5</v>
      </c>
      <c r="O34" s="1628">
        <f t="shared" si="2"/>
        <v>19.041666666666668</v>
      </c>
      <c r="P34" s="422">
        <v>2</v>
      </c>
      <c r="Q34" s="422">
        <v>3</v>
      </c>
      <c r="R34" s="409">
        <f>+N34</f>
        <v>228.5</v>
      </c>
      <c r="S34" s="1116">
        <f t="shared" si="0"/>
        <v>2513.5</v>
      </c>
    </row>
    <row r="35" spans="1:21" ht="13.5" x14ac:dyDescent="0.25">
      <c r="A35" s="228">
        <v>16</v>
      </c>
      <c r="B35" s="1127">
        <v>42138</v>
      </c>
      <c r="C35" s="423" t="s">
        <v>174</v>
      </c>
      <c r="D35" s="407">
        <v>61</v>
      </c>
      <c r="E35" s="407" t="s">
        <v>1212</v>
      </c>
      <c r="F35" s="415"/>
      <c r="G35" s="407">
        <v>1</v>
      </c>
      <c r="H35" s="411" t="s">
        <v>1213</v>
      </c>
      <c r="I35" s="415"/>
      <c r="J35" s="407"/>
      <c r="K35" s="407" t="s">
        <v>175</v>
      </c>
      <c r="L35" s="715">
        <v>9756.24</v>
      </c>
      <c r="M35" s="413">
        <v>10</v>
      </c>
      <c r="N35" s="409">
        <f>IF(M35=0,"N/A",+L35/M35)</f>
        <v>975.62400000000002</v>
      </c>
      <c r="O35" s="1628">
        <f>IF(M35=0,"N/A",+N35/12)</f>
        <v>81.302000000000007</v>
      </c>
      <c r="P35" s="422">
        <v>2</v>
      </c>
      <c r="Q35" s="422">
        <v>1</v>
      </c>
      <c r="R35" s="409">
        <f>IF(M35=0,"N/A",+N35*P35+O35*Q35)</f>
        <v>2032.55</v>
      </c>
      <c r="S35" s="1116">
        <f>IF(M35=0,"N/A",+L35-R35)</f>
        <v>7723.69</v>
      </c>
    </row>
    <row r="36" spans="1:21" ht="13.5" x14ac:dyDescent="0.25">
      <c r="A36" s="228">
        <v>17</v>
      </c>
      <c r="B36" s="1127">
        <v>40816</v>
      </c>
      <c r="C36" s="423" t="s">
        <v>174</v>
      </c>
      <c r="D36" s="407">
        <v>61</v>
      </c>
      <c r="E36" s="407">
        <v>617</v>
      </c>
      <c r="F36" s="415"/>
      <c r="G36" s="407">
        <v>1</v>
      </c>
      <c r="H36" s="411" t="s">
        <v>139</v>
      </c>
      <c r="I36" s="407"/>
      <c r="J36" s="407" t="s">
        <v>42</v>
      </c>
      <c r="K36" s="407" t="s">
        <v>29</v>
      </c>
      <c r="L36" s="715">
        <v>2625</v>
      </c>
      <c r="M36" s="413">
        <v>10</v>
      </c>
      <c r="N36" s="409">
        <f t="shared" si="1"/>
        <v>262.5</v>
      </c>
      <c r="O36" s="409">
        <f t="shared" si="2"/>
        <v>21.875</v>
      </c>
      <c r="P36" s="422">
        <v>5</v>
      </c>
      <c r="Q36" s="422">
        <v>9</v>
      </c>
      <c r="R36" s="409">
        <f>IF(M36=0,"N/A",+N36*P36+O36*Q36)</f>
        <v>1509.375</v>
      </c>
      <c r="S36" s="409">
        <f t="shared" si="0"/>
        <v>1115.625</v>
      </c>
    </row>
    <row r="37" spans="1:21" ht="13.5" x14ac:dyDescent="0.25">
      <c r="A37" s="228">
        <v>18</v>
      </c>
      <c r="B37" s="1127">
        <v>41059</v>
      </c>
      <c r="C37" s="423" t="s">
        <v>174</v>
      </c>
      <c r="D37" s="407">
        <v>61</v>
      </c>
      <c r="E37" s="407">
        <v>617</v>
      </c>
      <c r="F37" s="407"/>
      <c r="G37" s="407">
        <v>1</v>
      </c>
      <c r="H37" s="411" t="s">
        <v>18</v>
      </c>
      <c r="I37" s="407"/>
      <c r="J37" s="407" t="s">
        <v>19</v>
      </c>
      <c r="K37" s="407" t="s">
        <v>29</v>
      </c>
      <c r="L37" s="412">
        <v>4529.8</v>
      </c>
      <c r="M37" s="413">
        <v>10</v>
      </c>
      <c r="N37" s="409">
        <f t="shared" si="1"/>
        <v>452.98</v>
      </c>
      <c r="O37" s="409">
        <f t="shared" si="2"/>
        <v>37.748333333333335</v>
      </c>
      <c r="P37" s="422">
        <v>5</v>
      </c>
      <c r="Q37" s="422">
        <v>1</v>
      </c>
      <c r="R37" s="409">
        <f>IF(M37=0,"N/A",+N37*P37+O37*Q37)</f>
        <v>2302.6483333333335</v>
      </c>
      <c r="S37" s="409">
        <f t="shared" si="0"/>
        <v>2227.1516666666666</v>
      </c>
    </row>
    <row r="38" spans="1:21" ht="13.5" x14ac:dyDescent="0.25">
      <c r="A38" s="228">
        <v>19</v>
      </c>
      <c r="B38" s="1127">
        <v>37652</v>
      </c>
      <c r="C38" s="423" t="s">
        <v>174</v>
      </c>
      <c r="D38" s="407">
        <v>61</v>
      </c>
      <c r="E38" s="407">
        <v>617</v>
      </c>
      <c r="F38" s="407">
        <v>125150</v>
      </c>
      <c r="G38" s="407">
        <v>1</v>
      </c>
      <c r="H38" s="411" t="s">
        <v>176</v>
      </c>
      <c r="I38" s="407"/>
      <c r="J38" s="407" t="s">
        <v>19</v>
      </c>
      <c r="K38" s="407" t="s">
        <v>29</v>
      </c>
      <c r="L38" s="412">
        <v>3200</v>
      </c>
      <c r="M38" s="413">
        <v>10</v>
      </c>
      <c r="N38" s="414"/>
      <c r="O38" s="414"/>
      <c r="P38" s="425">
        <v>10</v>
      </c>
      <c r="Q38" s="425"/>
      <c r="R38" s="414">
        <v>3200</v>
      </c>
      <c r="S38" s="414">
        <f t="shared" si="0"/>
        <v>0</v>
      </c>
    </row>
    <row r="39" spans="1:21" ht="13.5" x14ac:dyDescent="0.25">
      <c r="A39" s="228">
        <v>20</v>
      </c>
      <c r="B39" s="1127">
        <v>40150</v>
      </c>
      <c r="C39" s="423" t="s">
        <v>174</v>
      </c>
      <c r="D39" s="407">
        <v>61</v>
      </c>
      <c r="E39" s="407">
        <v>617</v>
      </c>
      <c r="F39" s="407"/>
      <c r="G39" s="407">
        <v>1</v>
      </c>
      <c r="H39" s="411" t="s">
        <v>55</v>
      </c>
      <c r="I39" s="407"/>
      <c r="J39" s="407" t="s">
        <v>24</v>
      </c>
      <c r="K39" s="407" t="s">
        <v>29</v>
      </c>
      <c r="L39" s="412">
        <v>2795</v>
      </c>
      <c r="M39" s="413">
        <v>10</v>
      </c>
      <c r="N39" s="409">
        <f>IF(M39=0,"N/A",+L39/M39)</f>
        <v>279.5</v>
      </c>
      <c r="O39" s="409">
        <f>IF(M39=0,"N/A",+N39/12)</f>
        <v>23.291666666666668</v>
      </c>
      <c r="P39" s="422">
        <v>7</v>
      </c>
      <c r="Q39" s="422">
        <v>6</v>
      </c>
      <c r="R39" s="409">
        <f>IF(M39=0,"N/A",+N39*P39+O39*Q39)</f>
        <v>2096.25</v>
      </c>
      <c r="S39" s="409">
        <f t="shared" si="0"/>
        <v>698.75</v>
      </c>
    </row>
    <row r="40" spans="1:21" ht="13.5" x14ac:dyDescent="0.25">
      <c r="A40" s="228">
        <v>21</v>
      </c>
      <c r="B40" s="1127">
        <v>36889</v>
      </c>
      <c r="C40" s="423" t="s">
        <v>174</v>
      </c>
      <c r="D40" s="407">
        <v>61</v>
      </c>
      <c r="E40" s="407">
        <v>617</v>
      </c>
      <c r="F40" s="407">
        <v>125158</v>
      </c>
      <c r="G40" s="407">
        <v>1</v>
      </c>
      <c r="H40" s="411" t="s">
        <v>25</v>
      </c>
      <c r="I40" s="407"/>
      <c r="J40" s="407" t="s">
        <v>19</v>
      </c>
      <c r="K40" s="407" t="s">
        <v>29</v>
      </c>
      <c r="L40" s="412">
        <v>2494</v>
      </c>
      <c r="M40" s="413">
        <v>10</v>
      </c>
      <c r="N40" s="414"/>
      <c r="O40" s="414"/>
      <c r="P40" s="425">
        <v>10</v>
      </c>
      <c r="Q40" s="425"/>
      <c r="R40" s="414">
        <v>2494</v>
      </c>
      <c r="S40" s="414">
        <f t="shared" si="0"/>
        <v>0</v>
      </c>
    </row>
    <row r="41" spans="1:21" ht="13.5" x14ac:dyDescent="0.25">
      <c r="A41" s="228">
        <v>22</v>
      </c>
      <c r="B41" s="410">
        <v>40876</v>
      </c>
      <c r="C41" s="423" t="s">
        <v>174</v>
      </c>
      <c r="D41" s="407">
        <v>61</v>
      </c>
      <c r="E41" s="407">
        <v>617</v>
      </c>
      <c r="F41" s="1053"/>
      <c r="G41" s="407">
        <v>1</v>
      </c>
      <c r="H41" s="411" t="s">
        <v>708</v>
      </c>
      <c r="I41" s="228"/>
      <c r="J41" s="407"/>
      <c r="K41" s="407" t="s">
        <v>29</v>
      </c>
      <c r="L41" s="412">
        <v>17219.04</v>
      </c>
      <c r="M41" s="413">
        <v>10</v>
      </c>
      <c r="N41" s="409">
        <f>IF(M41=0,"N/A",+L41/M41)</f>
        <v>1721.904</v>
      </c>
      <c r="O41" s="409">
        <f>IF(M41=0,"N/A",+N41/12)</f>
        <v>143.49199999999999</v>
      </c>
      <c r="P41" s="422">
        <v>5</v>
      </c>
      <c r="Q41" s="422">
        <v>7</v>
      </c>
      <c r="R41" s="409">
        <f>IF(M41=0,"N/A",+N41*P41+O41*Q41)</f>
        <v>9613.9639999999999</v>
      </c>
      <c r="S41" s="409">
        <f t="shared" si="0"/>
        <v>7605.0760000000009</v>
      </c>
    </row>
    <row r="42" spans="1:21" ht="13.5" x14ac:dyDescent="0.25">
      <c r="A42" s="228">
        <v>23</v>
      </c>
      <c r="B42" s="1127">
        <v>42669</v>
      </c>
      <c r="C42" s="1252">
        <v>6</v>
      </c>
      <c r="D42" s="407">
        <v>61</v>
      </c>
      <c r="E42" s="407">
        <v>614</v>
      </c>
      <c r="F42" s="407"/>
      <c r="G42" s="407">
        <v>1</v>
      </c>
      <c r="H42" s="411" t="s">
        <v>1382</v>
      </c>
      <c r="I42" s="411"/>
      <c r="J42" s="407" t="s">
        <v>1383</v>
      </c>
      <c r="K42" s="407" t="s">
        <v>29</v>
      </c>
      <c r="L42" s="412">
        <v>3666.94</v>
      </c>
      <c r="M42" s="413">
        <v>3</v>
      </c>
      <c r="N42" s="409">
        <f>IF(M42=0,"N/A",+L42/M42)</f>
        <v>1222.3133333333333</v>
      </c>
      <c r="O42" s="409">
        <f>IF(M42=0,"N/A",+N42/12)</f>
        <v>101.85944444444443</v>
      </c>
      <c r="P42" s="422"/>
      <c r="Q42" s="422">
        <v>8</v>
      </c>
      <c r="R42" s="409">
        <f>IF(M42=0,"N/A",+N42*P42+O42*Q42)</f>
        <v>814.87555555555548</v>
      </c>
      <c r="S42" s="409">
        <f t="shared" si="0"/>
        <v>2852.0644444444447</v>
      </c>
    </row>
    <row r="43" spans="1:21" ht="13.5" x14ac:dyDescent="0.25">
      <c r="A43" s="1268"/>
      <c r="B43" s="230"/>
      <c r="C43" s="1053"/>
      <c r="D43" s="1053"/>
      <c r="E43" s="1053"/>
      <c r="F43" s="1053"/>
      <c r="G43" s="1053"/>
      <c r="H43" s="1053"/>
      <c r="I43" s="1053"/>
      <c r="J43" s="1053"/>
      <c r="K43" s="1053"/>
      <c r="L43" s="1263">
        <f>SUM(L20:L42)</f>
        <v>142599.40000000002</v>
      </c>
      <c r="M43" s="1263"/>
      <c r="N43" s="1263">
        <f t="shared" ref="N43:S43" si="3">SUM(N20:N42)</f>
        <v>10752.892666666667</v>
      </c>
      <c r="O43" s="1263">
        <f>SUM(O24:O42)</f>
        <v>896.07438888888873</v>
      </c>
      <c r="P43" s="1263"/>
      <c r="Q43" s="1263"/>
      <c r="R43" s="1263">
        <f t="shared" si="3"/>
        <v>103530.48922222223</v>
      </c>
      <c r="S43" s="1263">
        <f t="shared" si="3"/>
        <v>39068.910777777783</v>
      </c>
      <c r="U43" s="18">
        <f>SUM(R43:T43)</f>
        <v>142599.40000000002</v>
      </c>
    </row>
    <row r="44" spans="1:21" ht="15" x14ac:dyDescent="0.3">
      <c r="B44" s="116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</row>
    <row r="45" spans="1:21" x14ac:dyDescent="0.2">
      <c r="C45" s="1645">
        <v>611</v>
      </c>
      <c r="D45" s="1644">
        <v>113.73</v>
      </c>
      <c r="O45" s="69"/>
      <c r="R45" s="18"/>
    </row>
    <row r="46" spans="1:21" x14ac:dyDescent="0.2">
      <c r="C46" s="1645">
        <v>613</v>
      </c>
      <c r="D46" s="1644">
        <v>331.62</v>
      </c>
    </row>
    <row r="47" spans="1:21" x14ac:dyDescent="0.2">
      <c r="C47" s="1645">
        <v>614</v>
      </c>
      <c r="D47" s="1644">
        <v>126.2</v>
      </c>
    </row>
    <row r="48" spans="1:21" x14ac:dyDescent="0.2">
      <c r="C48" s="1645">
        <v>617</v>
      </c>
      <c r="D48" s="1644">
        <v>278.60000000000002</v>
      </c>
    </row>
    <row r="49" spans="1:19" x14ac:dyDescent="0.2">
      <c r="C49" s="1645">
        <v>2392</v>
      </c>
      <c r="D49" s="1644">
        <v>45.92</v>
      </c>
    </row>
    <row r="50" spans="1:19" x14ac:dyDescent="0.2">
      <c r="C50" s="1645"/>
      <c r="D50" s="1652">
        <f>SUM(D45:D49)</f>
        <v>896.07</v>
      </c>
    </row>
    <row r="52" spans="1:19" x14ac:dyDescent="0.2">
      <c r="A52" s="1905" t="s">
        <v>51</v>
      </c>
      <c r="B52" s="1905"/>
      <c r="C52" s="1905"/>
      <c r="D52" s="1905"/>
      <c r="E52" s="1905"/>
      <c r="F52" s="1905"/>
      <c r="G52" s="1905"/>
      <c r="H52" s="1206"/>
      <c r="I52" s="1906" t="s">
        <v>1620</v>
      </c>
      <c r="J52" s="1906"/>
      <c r="K52" s="1906"/>
      <c r="L52" s="1906"/>
      <c r="M52" s="1906"/>
      <c r="O52" s="34"/>
      <c r="P52" s="1905" t="s">
        <v>1621</v>
      </c>
      <c r="Q52" s="1905"/>
      <c r="R52" s="1905"/>
      <c r="S52" s="1905"/>
    </row>
    <row r="53" spans="1:19" x14ac:dyDescent="0.2">
      <c r="H53" s="58"/>
      <c r="L53" s="3"/>
      <c r="M53" s="3"/>
    </row>
  </sheetData>
  <mergeCells count="7">
    <mergeCell ref="A52:G52"/>
    <mergeCell ref="I52:M52"/>
    <mergeCell ref="P52:S52"/>
    <mergeCell ref="A12:S13"/>
    <mergeCell ref="A14:S14"/>
    <mergeCell ref="A15:S15"/>
    <mergeCell ref="A16:S16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70" firstPageNumber="0" fitToWidth="3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45"/>
  <sheetViews>
    <sheetView view="pageBreakPreview" topLeftCell="A22" zoomScale="80" zoomScaleNormal="89" zoomScaleSheetLayoutView="80" workbookViewId="0">
      <selection activeCell="Q36" sqref="Q36"/>
    </sheetView>
  </sheetViews>
  <sheetFormatPr baseColWidth="10" defaultColWidth="9.140625" defaultRowHeight="12.75" x14ac:dyDescent="0.2"/>
  <cols>
    <col min="1" max="1" width="5.7109375" customWidth="1"/>
    <col min="2" max="2" width="12.140625" customWidth="1"/>
    <col min="3" max="3" width="10.140625" customWidth="1"/>
    <col min="4" max="4" width="7" customWidth="1"/>
    <col min="5" max="5" width="14.42578125" customWidth="1"/>
    <col min="6" max="6" width="4.85546875" customWidth="1"/>
    <col min="7" max="7" width="5.85546875" customWidth="1"/>
    <col min="8" max="8" width="26.140625" style="58" customWidth="1"/>
    <col min="9" max="9" width="14.7109375" customWidth="1"/>
    <col min="10" max="10" width="17.85546875" customWidth="1"/>
    <col min="11" max="11" width="24" style="58" customWidth="1"/>
    <col min="12" max="12" width="19.140625" style="949" customWidth="1"/>
    <col min="13" max="13" width="5.5703125" customWidth="1"/>
    <col min="14" max="14" width="16.7109375" customWidth="1"/>
    <col min="15" max="15" width="17.28515625" customWidth="1"/>
    <col min="16" max="16" width="4.5703125" customWidth="1"/>
    <col min="17" max="17" width="5.85546875" customWidth="1"/>
    <col min="18" max="18" width="18.140625" customWidth="1"/>
    <col min="19" max="19" width="14" customWidth="1"/>
    <col min="21" max="21" width="15.5703125" customWidth="1"/>
  </cols>
  <sheetData>
    <row r="4" spans="1:21" x14ac:dyDescent="0.2">
      <c r="C4" s="13"/>
      <c r="D4" s="13"/>
      <c r="E4" s="13"/>
      <c r="G4" s="1"/>
    </row>
    <row r="5" spans="1:21" x14ac:dyDescent="0.2">
      <c r="C5" s="13"/>
      <c r="D5" s="13"/>
      <c r="E5" s="13"/>
      <c r="G5" s="1"/>
    </row>
    <row r="6" spans="1:21" x14ac:dyDescent="0.2">
      <c r="C6" s="13"/>
      <c r="D6" s="13"/>
      <c r="E6" s="13"/>
      <c r="G6" s="1"/>
    </row>
    <row r="7" spans="1:21" x14ac:dyDescent="0.2">
      <c r="C7" s="13"/>
      <c r="D7" s="13"/>
      <c r="E7" s="13"/>
      <c r="G7" s="1"/>
    </row>
    <row r="8" spans="1:21" x14ac:dyDescent="0.2">
      <c r="C8" s="13"/>
      <c r="D8" s="13"/>
      <c r="E8" s="13"/>
      <c r="G8" s="1"/>
    </row>
    <row r="9" spans="1:21" x14ac:dyDescent="0.2">
      <c r="A9" s="1910" t="s">
        <v>0</v>
      </c>
      <c r="B9" s="1910"/>
      <c r="C9" s="1910"/>
      <c r="D9" s="1910"/>
      <c r="E9" s="1910"/>
      <c r="F9" s="1910"/>
      <c r="G9" s="1910"/>
      <c r="H9" s="1910"/>
      <c r="I9" s="1910"/>
      <c r="J9" s="1910"/>
      <c r="K9" s="1910"/>
      <c r="L9" s="1910"/>
      <c r="M9" s="1910"/>
      <c r="N9" s="1910"/>
      <c r="O9" s="1910"/>
      <c r="P9" s="1910"/>
      <c r="Q9" s="1910"/>
      <c r="R9" s="1910"/>
      <c r="S9" s="1910"/>
    </row>
    <row r="10" spans="1:21" x14ac:dyDescent="0.2">
      <c r="A10" s="1910" t="s">
        <v>1</v>
      </c>
      <c r="B10" s="1910"/>
      <c r="C10" s="1910"/>
      <c r="D10" s="1910"/>
      <c r="E10" s="1910"/>
      <c r="F10" s="1910"/>
      <c r="G10" s="1910"/>
      <c r="H10" s="1910"/>
      <c r="I10" s="1910"/>
      <c r="J10" s="1910"/>
      <c r="K10" s="1910"/>
      <c r="L10" s="1910"/>
      <c r="M10" s="1910"/>
      <c r="N10" s="1910"/>
      <c r="O10" s="1910"/>
      <c r="P10" s="1910"/>
      <c r="Q10" s="1910"/>
      <c r="R10" s="1910"/>
      <c r="S10" s="1910"/>
    </row>
    <row r="11" spans="1:21" x14ac:dyDescent="0.2">
      <c r="A11" s="1910" t="s">
        <v>2</v>
      </c>
      <c r="B11" s="1910"/>
      <c r="C11" s="1910"/>
      <c r="D11" s="1910"/>
      <c r="E11" s="1910"/>
      <c r="F11" s="1910"/>
      <c r="G11" s="1910"/>
      <c r="H11" s="1910"/>
      <c r="I11" s="1910"/>
      <c r="J11" s="1910"/>
      <c r="K11" s="1910"/>
      <c r="L11" s="1910"/>
      <c r="M11" s="1910"/>
      <c r="N11" s="1910"/>
      <c r="O11" s="1910"/>
      <c r="P11" s="1910"/>
      <c r="Q11" s="1910"/>
      <c r="R11" s="1910"/>
      <c r="S11" s="1910"/>
    </row>
    <row r="12" spans="1:21" x14ac:dyDescent="0.2">
      <c r="A12" s="1910" t="s">
        <v>3</v>
      </c>
      <c r="B12" s="1910"/>
      <c r="C12" s="1910"/>
      <c r="D12" s="1910"/>
      <c r="E12" s="1910"/>
      <c r="F12" s="1910"/>
      <c r="G12" s="1910"/>
      <c r="H12" s="1910"/>
      <c r="I12" s="1910"/>
      <c r="J12" s="1910"/>
      <c r="K12" s="1910"/>
      <c r="L12" s="1910"/>
      <c r="M12" s="1910"/>
      <c r="N12" s="1910"/>
      <c r="O12" s="1910"/>
      <c r="P12" s="1910"/>
      <c r="Q12" s="1910"/>
      <c r="R12" s="1910"/>
      <c r="S12" s="1910"/>
    </row>
    <row r="13" spans="1:21" x14ac:dyDescent="0.2">
      <c r="A13" s="1907" t="s">
        <v>1790</v>
      </c>
      <c r="B13" s="1907"/>
      <c r="C13" s="1907"/>
      <c r="D13" s="1907"/>
      <c r="E13" s="1907"/>
      <c r="F13" s="1907"/>
      <c r="G13" s="1907"/>
      <c r="H13" s="1907"/>
      <c r="I13" s="1907"/>
      <c r="J13" s="1907"/>
      <c r="K13" s="1907"/>
      <c r="L13" s="1907"/>
      <c r="M13" s="1907"/>
      <c r="N13" s="1907"/>
      <c r="O13" s="1907"/>
      <c r="P13" s="1907"/>
      <c r="Q13" s="1907"/>
      <c r="R13" s="1907"/>
      <c r="S13" s="1907"/>
    </row>
    <row r="14" spans="1:21" x14ac:dyDescent="0.2">
      <c r="A14" s="80"/>
      <c r="B14" s="80"/>
      <c r="C14" s="80"/>
      <c r="D14" s="80"/>
      <c r="E14" s="80"/>
      <c r="F14" s="80"/>
      <c r="G14" s="80"/>
      <c r="H14" s="1155"/>
      <c r="I14" s="80"/>
      <c r="J14" s="80"/>
      <c r="K14" s="1155"/>
      <c r="L14" s="951"/>
      <c r="M14" s="80"/>
      <c r="N14" s="80"/>
      <c r="O14" s="80"/>
      <c r="P14" s="80"/>
      <c r="Q14" s="80"/>
      <c r="R14" s="80"/>
      <c r="S14" s="80"/>
    </row>
    <row r="15" spans="1:21" s="1047" customFormat="1" ht="72" x14ac:dyDescent="0.2">
      <c r="A15" s="962" t="s">
        <v>4</v>
      </c>
      <c r="B15" s="962" t="s">
        <v>5</v>
      </c>
      <c r="C15" s="1045" t="s">
        <v>1627</v>
      </c>
      <c r="D15" s="1045" t="s">
        <v>7</v>
      </c>
      <c r="E15" s="1045" t="s">
        <v>1612</v>
      </c>
      <c r="F15" s="962" t="s">
        <v>9</v>
      </c>
      <c r="G15" s="962" t="s">
        <v>10</v>
      </c>
      <c r="H15" s="1046" t="s">
        <v>11</v>
      </c>
      <c r="I15" s="962" t="s">
        <v>12</v>
      </c>
      <c r="J15" s="962" t="s">
        <v>13</v>
      </c>
      <c r="K15" s="1046" t="s">
        <v>820</v>
      </c>
      <c r="L15" s="1046" t="s">
        <v>1613</v>
      </c>
      <c r="M15" s="1049" t="s">
        <v>1616</v>
      </c>
      <c r="N15" s="1050" t="s">
        <v>1615</v>
      </c>
      <c r="O15" s="1050" t="s">
        <v>1614</v>
      </c>
      <c r="P15" s="1051" t="s">
        <v>1618</v>
      </c>
      <c r="Q15" s="1050" t="s">
        <v>1617</v>
      </c>
      <c r="R15" s="1051" t="s">
        <v>1787</v>
      </c>
      <c r="S15" s="1051" t="s">
        <v>1619</v>
      </c>
    </row>
    <row r="16" spans="1:21" x14ac:dyDescent="0.2">
      <c r="A16" s="84">
        <v>1</v>
      </c>
      <c r="B16" s="231">
        <v>2</v>
      </c>
      <c r="C16" s="247">
        <v>3</v>
      </c>
      <c r="D16" s="247">
        <v>4</v>
      </c>
      <c r="E16" s="247">
        <v>5</v>
      </c>
      <c r="F16" s="231">
        <v>6</v>
      </c>
      <c r="G16" s="231">
        <v>7</v>
      </c>
      <c r="H16" s="969">
        <v>8</v>
      </c>
      <c r="I16" s="231">
        <v>9</v>
      </c>
      <c r="J16" s="231">
        <v>10</v>
      </c>
      <c r="K16" s="969">
        <v>11</v>
      </c>
      <c r="L16" s="335">
        <v>12</v>
      </c>
      <c r="M16" s="231">
        <v>13</v>
      </c>
      <c r="N16" s="231">
        <v>14</v>
      </c>
      <c r="O16" s="231">
        <v>15</v>
      </c>
      <c r="P16" s="231">
        <v>16</v>
      </c>
      <c r="Q16" s="231">
        <v>17</v>
      </c>
      <c r="R16" s="231">
        <v>18</v>
      </c>
      <c r="S16" s="231">
        <v>19</v>
      </c>
      <c r="T16" s="3"/>
      <c r="U16" s="3"/>
    </row>
    <row r="17" spans="1:21" ht="20.25" customHeight="1" x14ac:dyDescent="0.3">
      <c r="A17" s="84">
        <v>1</v>
      </c>
      <c r="B17" s="125">
        <v>41495</v>
      </c>
      <c r="C17" s="329" t="s">
        <v>581</v>
      </c>
      <c r="D17" s="190">
        <v>61</v>
      </c>
      <c r="E17" s="518">
        <v>614</v>
      </c>
      <c r="F17" s="190"/>
      <c r="G17" s="190">
        <v>1</v>
      </c>
      <c r="H17" s="970" t="s">
        <v>932</v>
      </c>
      <c r="I17" s="231"/>
      <c r="J17" s="231" t="s">
        <v>28</v>
      </c>
      <c r="K17" s="971" t="s">
        <v>580</v>
      </c>
      <c r="L17" s="963">
        <v>6314.99</v>
      </c>
      <c r="M17" s="86">
        <v>3</v>
      </c>
      <c r="N17" s="1260"/>
      <c r="O17" s="89"/>
      <c r="P17" s="90">
        <v>3</v>
      </c>
      <c r="Q17" s="90"/>
      <c r="R17" s="89">
        <v>6314.99</v>
      </c>
      <c r="S17" s="89">
        <f t="shared" ref="S17:S35" si="0">IF(M17=0,"N/A",+L17-R17)</f>
        <v>0</v>
      </c>
      <c r="T17" s="3"/>
      <c r="U17" s="3"/>
    </row>
    <row r="18" spans="1:21" ht="15" x14ac:dyDescent="0.3">
      <c r="A18" s="84">
        <v>2</v>
      </c>
      <c r="B18" s="125">
        <v>41495</v>
      </c>
      <c r="C18" s="329" t="s">
        <v>581</v>
      </c>
      <c r="D18" s="190">
        <v>61</v>
      </c>
      <c r="E18" s="518">
        <v>614</v>
      </c>
      <c r="F18" s="190"/>
      <c r="G18" s="190">
        <v>1</v>
      </c>
      <c r="H18" s="970" t="s">
        <v>30</v>
      </c>
      <c r="I18" s="231"/>
      <c r="J18" s="231"/>
      <c r="K18" s="971" t="s">
        <v>580</v>
      </c>
      <c r="L18" s="963">
        <v>2766</v>
      </c>
      <c r="M18" s="86">
        <v>3</v>
      </c>
      <c r="N18" s="1260"/>
      <c r="O18" s="89"/>
      <c r="P18" s="90">
        <v>3</v>
      </c>
      <c r="Q18" s="90"/>
      <c r="R18" s="89">
        <v>2766</v>
      </c>
      <c r="S18" s="89">
        <f>IF(M18=0,"N/A",+L18-R18)</f>
        <v>0</v>
      </c>
      <c r="T18" s="3"/>
      <c r="U18" s="3"/>
    </row>
    <row r="19" spans="1:21" ht="15" x14ac:dyDescent="0.3">
      <c r="A19" s="84">
        <v>3</v>
      </c>
      <c r="B19" s="125">
        <v>41471</v>
      </c>
      <c r="C19" s="329" t="s">
        <v>581</v>
      </c>
      <c r="D19" s="190">
        <v>61</v>
      </c>
      <c r="E19" s="85">
        <v>617</v>
      </c>
      <c r="F19" s="190"/>
      <c r="G19" s="190">
        <v>1</v>
      </c>
      <c r="H19" s="970" t="s">
        <v>1025</v>
      </c>
      <c r="I19" s="231"/>
      <c r="J19" s="326" t="s">
        <v>1024</v>
      </c>
      <c r="K19" s="971" t="s">
        <v>580</v>
      </c>
      <c r="L19" s="963">
        <v>9053.44</v>
      </c>
      <c r="M19" s="86">
        <v>10</v>
      </c>
      <c r="N19" s="101">
        <f>IF(M19=0,"N/A",+L19/M19)</f>
        <v>905.34400000000005</v>
      </c>
      <c r="O19" s="1664">
        <f>IF(M19=0,"N/A",+N19/12)</f>
        <v>75.445333333333338</v>
      </c>
      <c r="P19" s="102">
        <v>3</v>
      </c>
      <c r="Q19" s="102">
        <v>11</v>
      </c>
      <c r="R19" s="101">
        <f t="shared" ref="R19:R29" si="1">IF(M19=0,"N/A",+N19*P19+O19*Q19)</f>
        <v>3545.9306666666671</v>
      </c>
      <c r="S19" s="101">
        <f t="shared" si="0"/>
        <v>5507.5093333333334</v>
      </c>
      <c r="T19" s="3"/>
      <c r="U19" s="3"/>
    </row>
    <row r="20" spans="1:21" ht="38.25" customHeight="1" x14ac:dyDescent="0.3">
      <c r="A20" s="84">
        <v>4</v>
      </c>
      <c r="B20" s="333">
        <v>41410</v>
      </c>
      <c r="C20" s="329" t="s">
        <v>581</v>
      </c>
      <c r="D20" s="190">
        <v>61</v>
      </c>
      <c r="E20" s="519">
        <v>616</v>
      </c>
      <c r="F20" s="335"/>
      <c r="G20" s="334">
        <v>8</v>
      </c>
      <c r="H20" s="336" t="s">
        <v>894</v>
      </c>
      <c r="I20" s="334"/>
      <c r="J20" s="334" t="s">
        <v>303</v>
      </c>
      <c r="K20" s="337" t="s">
        <v>903</v>
      </c>
      <c r="L20" s="961">
        <v>133694</v>
      </c>
      <c r="M20" s="338">
        <v>5</v>
      </c>
      <c r="N20" s="339">
        <f>IF(M20=0,"N/A",+L20/M20)</f>
        <v>26738.799999999999</v>
      </c>
      <c r="O20" s="1658">
        <f t="shared" ref="O20:O29" si="2">IF(M20=0,"N/A",+N20/12)</f>
        <v>2228.2333333333331</v>
      </c>
      <c r="P20" s="340">
        <v>4</v>
      </c>
      <c r="Q20" s="340">
        <v>1</v>
      </c>
      <c r="R20" s="339">
        <f t="shared" si="1"/>
        <v>109183.43333333333</v>
      </c>
      <c r="S20" s="339">
        <f t="shared" si="0"/>
        <v>24510.566666666666</v>
      </c>
      <c r="T20" s="3"/>
      <c r="U20" s="3"/>
    </row>
    <row r="21" spans="1:21" ht="15" x14ac:dyDescent="0.3">
      <c r="A21" s="84">
        <v>5</v>
      </c>
      <c r="B21" s="124">
        <v>41061</v>
      </c>
      <c r="C21" s="329" t="s">
        <v>581</v>
      </c>
      <c r="D21" s="190">
        <v>61</v>
      </c>
      <c r="E21" s="85">
        <v>617</v>
      </c>
      <c r="F21" s="326"/>
      <c r="G21" s="326">
        <v>1</v>
      </c>
      <c r="H21" s="954" t="s">
        <v>45</v>
      </c>
      <c r="I21" s="326"/>
      <c r="J21" s="86" t="s">
        <v>787</v>
      </c>
      <c r="K21" s="971" t="s">
        <v>580</v>
      </c>
      <c r="L21" s="961">
        <v>1675.01</v>
      </c>
      <c r="M21" s="112">
        <v>10</v>
      </c>
      <c r="N21" s="101">
        <f>IF(M21=0,"N/A",+L21/M21)</f>
        <v>167.501</v>
      </c>
      <c r="O21" s="1664">
        <f t="shared" si="2"/>
        <v>13.958416666666666</v>
      </c>
      <c r="P21" s="102">
        <v>5</v>
      </c>
      <c r="Q21" s="102"/>
      <c r="R21" s="101">
        <f t="shared" si="1"/>
        <v>837.505</v>
      </c>
      <c r="S21" s="101">
        <f t="shared" si="0"/>
        <v>837.505</v>
      </c>
      <c r="T21" s="3"/>
      <c r="U21" s="3"/>
    </row>
    <row r="22" spans="1:21" ht="30" x14ac:dyDescent="0.3">
      <c r="A22" s="84">
        <v>6</v>
      </c>
      <c r="B22" s="124">
        <v>42138</v>
      </c>
      <c r="C22" s="329" t="s">
        <v>581</v>
      </c>
      <c r="D22" s="190">
        <v>61</v>
      </c>
      <c r="E22" s="85" t="s">
        <v>1214</v>
      </c>
      <c r="F22" s="326"/>
      <c r="G22" s="326">
        <v>2</v>
      </c>
      <c r="H22" s="954" t="s">
        <v>1215</v>
      </c>
      <c r="I22" s="326"/>
      <c r="J22" s="86" t="s">
        <v>1217</v>
      </c>
      <c r="K22" s="971" t="s">
        <v>1216</v>
      </c>
      <c r="L22" s="961">
        <v>67260</v>
      </c>
      <c r="M22" s="112">
        <v>10</v>
      </c>
      <c r="N22" s="101">
        <v>6726</v>
      </c>
      <c r="O22" s="1664">
        <f t="shared" si="2"/>
        <v>560.5</v>
      </c>
      <c r="P22" s="102">
        <v>2</v>
      </c>
      <c r="Q22" s="102">
        <v>1</v>
      </c>
      <c r="R22" s="101">
        <f t="shared" si="1"/>
        <v>14012.5</v>
      </c>
      <c r="S22" s="101">
        <f t="shared" si="0"/>
        <v>53247.5</v>
      </c>
      <c r="T22" s="3"/>
      <c r="U22" s="3"/>
    </row>
    <row r="23" spans="1:21" ht="45" x14ac:dyDescent="0.3">
      <c r="A23" s="84">
        <v>7</v>
      </c>
      <c r="B23" s="124">
        <v>42138</v>
      </c>
      <c r="C23" s="329" t="s">
        <v>581</v>
      </c>
      <c r="D23" s="190">
        <v>61</v>
      </c>
      <c r="E23" s="85" t="s">
        <v>1687</v>
      </c>
      <c r="F23" s="326"/>
      <c r="G23" s="326">
        <v>2</v>
      </c>
      <c r="H23" s="954" t="s">
        <v>1218</v>
      </c>
      <c r="I23" s="326"/>
      <c r="J23" s="86" t="s">
        <v>1219</v>
      </c>
      <c r="K23" s="971" t="s">
        <v>1216</v>
      </c>
      <c r="L23" s="961">
        <v>66670</v>
      </c>
      <c r="M23" s="112">
        <v>10</v>
      </c>
      <c r="N23" s="101">
        <v>6677</v>
      </c>
      <c r="O23" s="1664">
        <f>IF(M23=0,"N/A",+N23/12)</f>
        <v>556.41666666666663</v>
      </c>
      <c r="P23" s="102">
        <v>2</v>
      </c>
      <c r="Q23" s="102">
        <v>1</v>
      </c>
      <c r="R23" s="101">
        <f t="shared" si="1"/>
        <v>13910.416666666666</v>
      </c>
      <c r="S23" s="101">
        <f t="shared" si="0"/>
        <v>52759.583333333336</v>
      </c>
      <c r="T23" s="3"/>
      <c r="U23" s="3"/>
    </row>
    <row r="24" spans="1:21" ht="15" x14ac:dyDescent="0.3">
      <c r="A24" s="84">
        <v>8</v>
      </c>
      <c r="B24" s="124">
        <v>42265</v>
      </c>
      <c r="C24" s="329" t="s">
        <v>581</v>
      </c>
      <c r="D24" s="190">
        <v>61</v>
      </c>
      <c r="E24" s="85">
        <v>619</v>
      </c>
      <c r="F24" s="326"/>
      <c r="G24" s="326">
        <v>1</v>
      </c>
      <c r="H24" s="954" t="s">
        <v>1220</v>
      </c>
      <c r="I24" s="326"/>
      <c r="J24" s="86"/>
      <c r="K24" s="971" t="s">
        <v>1216</v>
      </c>
      <c r="L24" s="961">
        <v>4602</v>
      </c>
      <c r="M24" s="112">
        <v>10</v>
      </c>
      <c r="N24" s="101">
        <v>460.2</v>
      </c>
      <c r="O24" s="1664">
        <f>IF(M24=0,"N/A",+N24/12)</f>
        <v>38.35</v>
      </c>
      <c r="P24" s="102">
        <v>1</v>
      </c>
      <c r="Q24" s="102">
        <v>9</v>
      </c>
      <c r="R24" s="101">
        <f t="shared" si="1"/>
        <v>805.35</v>
      </c>
      <c r="S24" s="101">
        <f t="shared" si="0"/>
        <v>3796.65</v>
      </c>
      <c r="T24" s="3"/>
      <c r="U24" s="3"/>
    </row>
    <row r="25" spans="1:21" ht="30" x14ac:dyDescent="0.3">
      <c r="A25" s="84">
        <v>9</v>
      </c>
      <c r="B25" s="124">
        <v>42122</v>
      </c>
      <c r="C25" s="329" t="s">
        <v>581</v>
      </c>
      <c r="D25" s="190">
        <v>61</v>
      </c>
      <c r="E25" s="85" t="s">
        <v>1221</v>
      </c>
      <c r="F25" s="326"/>
      <c r="G25" s="326">
        <v>1</v>
      </c>
      <c r="H25" s="954" t="s">
        <v>1222</v>
      </c>
      <c r="I25" s="1669"/>
      <c r="J25" s="86"/>
      <c r="K25" s="971" t="s">
        <v>1223</v>
      </c>
      <c r="L25" s="961">
        <v>41300</v>
      </c>
      <c r="M25" s="112">
        <v>5</v>
      </c>
      <c r="N25" s="101">
        <v>8260</v>
      </c>
      <c r="O25" s="1664">
        <f>IF(M25=0,"N/A",+N25/12)</f>
        <v>688.33333333333337</v>
      </c>
      <c r="P25" s="102">
        <v>2</v>
      </c>
      <c r="Q25" s="102">
        <v>2</v>
      </c>
      <c r="R25" s="101">
        <f t="shared" si="1"/>
        <v>17896.666666666668</v>
      </c>
      <c r="S25" s="101">
        <f t="shared" si="0"/>
        <v>23403.333333333332</v>
      </c>
      <c r="T25" s="3"/>
      <c r="U25" s="3"/>
    </row>
    <row r="26" spans="1:21" ht="30" x14ac:dyDescent="0.3">
      <c r="A26" s="84">
        <v>10</v>
      </c>
      <c r="B26" s="124">
        <v>41990</v>
      </c>
      <c r="C26" s="329" t="s">
        <v>581</v>
      </c>
      <c r="D26" s="85">
        <v>61</v>
      </c>
      <c r="E26" s="85" t="s">
        <v>1143</v>
      </c>
      <c r="F26" s="231"/>
      <c r="G26" s="85">
        <v>2</v>
      </c>
      <c r="H26" s="954" t="s">
        <v>1144</v>
      </c>
      <c r="I26" s="85"/>
      <c r="J26" s="85"/>
      <c r="K26" s="971" t="s">
        <v>580</v>
      </c>
      <c r="L26" s="961">
        <v>16520</v>
      </c>
      <c r="M26" s="112">
        <v>10</v>
      </c>
      <c r="N26" s="101">
        <f>IF(M26=0,"N/A",+L26/M26)</f>
        <v>1652</v>
      </c>
      <c r="O26" s="1664">
        <f>IF(M26=0,"N/A",+N26/12)</f>
        <v>137.66666666666666</v>
      </c>
      <c r="P26" s="102">
        <v>2</v>
      </c>
      <c r="Q26" s="102">
        <v>6</v>
      </c>
      <c r="R26" s="101">
        <f t="shared" si="1"/>
        <v>4130</v>
      </c>
      <c r="S26" s="101">
        <f t="shared" si="0"/>
        <v>12390</v>
      </c>
      <c r="T26" s="3"/>
      <c r="U26" s="3"/>
    </row>
    <row r="27" spans="1:21" ht="30" x14ac:dyDescent="0.3">
      <c r="A27" s="84">
        <v>11</v>
      </c>
      <c r="B27" s="124">
        <v>40975</v>
      </c>
      <c r="C27" s="277" t="s">
        <v>581</v>
      </c>
      <c r="D27" s="85">
        <v>61</v>
      </c>
      <c r="E27" s="85">
        <v>617</v>
      </c>
      <c r="F27" s="231"/>
      <c r="G27" s="85">
        <v>1</v>
      </c>
      <c r="H27" s="954" t="s">
        <v>778</v>
      </c>
      <c r="I27" s="85"/>
      <c r="J27" s="85"/>
      <c r="K27" s="971" t="s">
        <v>580</v>
      </c>
      <c r="L27" s="961">
        <v>5220</v>
      </c>
      <c r="M27" s="112">
        <v>10</v>
      </c>
      <c r="N27" s="101">
        <f>IF(M27=0,"N/A",+L27/M27)</f>
        <v>522</v>
      </c>
      <c r="O27" s="1664">
        <f t="shared" si="2"/>
        <v>43.5</v>
      </c>
      <c r="P27" s="102">
        <v>5</v>
      </c>
      <c r="Q27" s="102">
        <v>3</v>
      </c>
      <c r="R27" s="101">
        <f t="shared" si="1"/>
        <v>2740.5</v>
      </c>
      <c r="S27" s="101">
        <f t="shared" si="0"/>
        <v>2479.5</v>
      </c>
      <c r="T27" s="3"/>
      <c r="U27" s="3"/>
    </row>
    <row r="28" spans="1:21" ht="15" x14ac:dyDescent="0.3">
      <c r="A28" s="84">
        <v>12</v>
      </c>
      <c r="B28" s="124">
        <v>41117</v>
      </c>
      <c r="C28" s="277" t="s">
        <v>581</v>
      </c>
      <c r="D28" s="85">
        <v>61</v>
      </c>
      <c r="E28" s="85">
        <v>617</v>
      </c>
      <c r="F28" s="231"/>
      <c r="G28" s="85">
        <v>1</v>
      </c>
      <c r="H28" s="954" t="s">
        <v>101</v>
      </c>
      <c r="I28" s="85" t="s">
        <v>795</v>
      </c>
      <c r="J28" s="85" t="s">
        <v>796</v>
      </c>
      <c r="K28" s="971" t="s">
        <v>580</v>
      </c>
      <c r="L28" s="961">
        <v>4858.08</v>
      </c>
      <c r="M28" s="112">
        <v>10</v>
      </c>
      <c r="N28" s="101">
        <f>IF(M28=0,"N/A",+L28/M28)</f>
        <v>485.80799999999999</v>
      </c>
      <c r="O28" s="1664">
        <f t="shared" si="2"/>
        <v>40.484000000000002</v>
      </c>
      <c r="P28" s="102">
        <v>4</v>
      </c>
      <c r="Q28" s="102">
        <v>11</v>
      </c>
      <c r="R28" s="101">
        <f t="shared" si="1"/>
        <v>2388.556</v>
      </c>
      <c r="S28" s="101">
        <f t="shared" si="0"/>
        <v>2469.5239999999999</v>
      </c>
      <c r="T28" s="3"/>
      <c r="U28" s="3"/>
    </row>
    <row r="29" spans="1:21" ht="30" x14ac:dyDescent="0.3">
      <c r="A29" s="84">
        <v>13</v>
      </c>
      <c r="B29" s="124">
        <v>40632</v>
      </c>
      <c r="C29" s="277" t="s">
        <v>581</v>
      </c>
      <c r="D29" s="85">
        <v>61</v>
      </c>
      <c r="E29" s="85">
        <v>617</v>
      </c>
      <c r="F29" s="231"/>
      <c r="G29" s="85">
        <v>1</v>
      </c>
      <c r="H29" s="954" t="s">
        <v>693</v>
      </c>
      <c r="I29" s="231"/>
      <c r="J29" s="85"/>
      <c r="K29" s="1275" t="s">
        <v>694</v>
      </c>
      <c r="L29" s="961">
        <v>10804.26</v>
      </c>
      <c r="M29" s="112">
        <v>10</v>
      </c>
      <c r="N29" s="101">
        <f>IF(M29=0,"N/A",+L29/M29)</f>
        <v>1080.4259999999999</v>
      </c>
      <c r="O29" s="1664">
        <f t="shared" si="2"/>
        <v>90.035499999999999</v>
      </c>
      <c r="P29" s="102">
        <v>6</v>
      </c>
      <c r="Q29" s="102">
        <v>3</v>
      </c>
      <c r="R29" s="101">
        <f t="shared" si="1"/>
        <v>6752.6624999999995</v>
      </c>
      <c r="S29" s="101">
        <f t="shared" si="0"/>
        <v>4051.5975000000008</v>
      </c>
      <c r="T29" s="3"/>
      <c r="U29" s="3"/>
    </row>
    <row r="30" spans="1:21" ht="15" x14ac:dyDescent="0.3">
      <c r="A30" s="84">
        <v>14</v>
      </c>
      <c r="B30" s="124">
        <v>40632</v>
      </c>
      <c r="C30" s="277" t="s">
        <v>581</v>
      </c>
      <c r="D30" s="85">
        <v>61</v>
      </c>
      <c r="E30" s="520">
        <v>616</v>
      </c>
      <c r="F30" s="231"/>
      <c r="G30" s="85">
        <v>2</v>
      </c>
      <c r="H30" s="937" t="s">
        <v>739</v>
      </c>
      <c r="I30" s="85" t="s">
        <v>740</v>
      </c>
      <c r="J30" s="85" t="s">
        <v>579</v>
      </c>
      <c r="K30" s="1275" t="s">
        <v>580</v>
      </c>
      <c r="L30" s="964">
        <v>25636</v>
      </c>
      <c r="M30" s="112">
        <v>3</v>
      </c>
      <c r="N30" s="89"/>
      <c r="O30" s="89"/>
      <c r="P30" s="90">
        <v>3</v>
      </c>
      <c r="Q30" s="90"/>
      <c r="R30" s="89">
        <v>25636</v>
      </c>
      <c r="S30" s="89">
        <f t="shared" si="0"/>
        <v>0</v>
      </c>
      <c r="T30" s="3"/>
      <c r="U30" s="3"/>
    </row>
    <row r="31" spans="1:21" ht="16.5" x14ac:dyDescent="0.3">
      <c r="A31" s="84">
        <v>15</v>
      </c>
      <c r="B31" s="124">
        <v>39685</v>
      </c>
      <c r="C31" s="277" t="s">
        <v>581</v>
      </c>
      <c r="D31" s="85">
        <v>61</v>
      </c>
      <c r="E31" s="85">
        <v>616</v>
      </c>
      <c r="F31" s="231"/>
      <c r="G31" s="85">
        <v>1</v>
      </c>
      <c r="H31" s="937" t="s">
        <v>739</v>
      </c>
      <c r="I31" s="799"/>
      <c r="J31" s="85" t="s">
        <v>579</v>
      </c>
      <c r="K31" s="1275" t="s">
        <v>580</v>
      </c>
      <c r="L31" s="964">
        <v>19543.68</v>
      </c>
      <c r="M31" s="112">
        <v>3</v>
      </c>
      <c r="N31" s="378"/>
      <c r="O31" s="378"/>
      <c r="P31" s="379">
        <v>3</v>
      </c>
      <c r="Q31" s="379"/>
      <c r="R31" s="378">
        <v>19543.68</v>
      </c>
      <c r="S31" s="378">
        <f t="shared" si="0"/>
        <v>0</v>
      </c>
    </row>
    <row r="32" spans="1:21" ht="16.5" x14ac:dyDescent="0.3">
      <c r="A32" s="84">
        <v>16</v>
      </c>
      <c r="B32" s="124">
        <v>42611</v>
      </c>
      <c r="C32" s="277" t="s">
        <v>581</v>
      </c>
      <c r="D32" s="85">
        <v>61</v>
      </c>
      <c r="E32" s="85">
        <v>616</v>
      </c>
      <c r="F32" s="231"/>
      <c r="G32" s="85">
        <v>8</v>
      </c>
      <c r="H32" s="937" t="s">
        <v>739</v>
      </c>
      <c r="I32" s="799" t="s">
        <v>1476</v>
      </c>
      <c r="J32" s="85" t="s">
        <v>579</v>
      </c>
      <c r="K32" s="1275" t="s">
        <v>580</v>
      </c>
      <c r="L32" s="964">
        <v>151040</v>
      </c>
      <c r="M32" s="112">
        <v>3</v>
      </c>
      <c r="N32" s="101">
        <f>IF(M32=0,"N/A",+L32/M32)</f>
        <v>50346.666666666664</v>
      </c>
      <c r="O32" s="1664">
        <f>IF(M32=0,"N/A",+N32/12)</f>
        <v>4195.5555555555557</v>
      </c>
      <c r="P32" s="102"/>
      <c r="Q32" s="102">
        <v>10</v>
      </c>
      <c r="R32" s="101">
        <f>IF(M32=0,"N/A",+N32*P32+O32*Q32)</f>
        <v>41955.555555555555</v>
      </c>
      <c r="S32" s="101">
        <f t="shared" si="0"/>
        <v>109084.44444444444</v>
      </c>
    </row>
    <row r="33" spans="1:21" ht="15" x14ac:dyDescent="0.3">
      <c r="A33" s="84">
        <v>17</v>
      </c>
      <c r="B33" s="124">
        <v>42586</v>
      </c>
      <c r="C33" s="277" t="s">
        <v>581</v>
      </c>
      <c r="D33" s="85">
        <v>61</v>
      </c>
      <c r="E33" s="147">
        <v>611</v>
      </c>
      <c r="F33" s="1665"/>
      <c r="G33" s="147">
        <v>1</v>
      </c>
      <c r="H33" s="955" t="s">
        <v>1474</v>
      </c>
      <c r="I33" s="1666"/>
      <c r="J33" s="147" t="s">
        <v>1477</v>
      </c>
      <c r="K33" s="1667" t="s">
        <v>580</v>
      </c>
      <c r="L33" s="1668">
        <v>2995.01</v>
      </c>
      <c r="M33" s="170">
        <v>10</v>
      </c>
      <c r="N33" s="101">
        <f>IF(M33=0,"N/A",+L33/M33)</f>
        <v>299.50100000000003</v>
      </c>
      <c r="O33" s="1664">
        <f>IF(M33=0,"N/A",+N33/12)</f>
        <v>24.958416666666668</v>
      </c>
      <c r="P33" s="102"/>
      <c r="Q33" s="102">
        <v>10</v>
      </c>
      <c r="R33" s="101">
        <f>IF(M33=0,"N/A",+N33*P33+O33*Q33)</f>
        <v>249.58416666666668</v>
      </c>
      <c r="S33" s="101">
        <f t="shared" si="0"/>
        <v>2745.4258333333337</v>
      </c>
    </row>
    <row r="34" spans="1:21" ht="30" x14ac:dyDescent="0.3">
      <c r="A34" s="84">
        <v>18</v>
      </c>
      <c r="B34" s="124">
        <v>42608</v>
      </c>
      <c r="C34" s="277" t="s">
        <v>581</v>
      </c>
      <c r="D34" s="85">
        <v>61</v>
      </c>
      <c r="E34" s="85">
        <v>616</v>
      </c>
      <c r="F34" s="231"/>
      <c r="G34" s="85">
        <v>2</v>
      </c>
      <c r="H34" s="937" t="s">
        <v>1475</v>
      </c>
      <c r="I34" s="794" t="s">
        <v>1478</v>
      </c>
      <c r="J34" s="85"/>
      <c r="K34" s="1275" t="s">
        <v>580</v>
      </c>
      <c r="L34" s="964">
        <v>50856.82</v>
      </c>
      <c r="M34" s="112">
        <v>5</v>
      </c>
      <c r="N34" s="101">
        <f>IF(M34=0,"N/A",+L34/M34)</f>
        <v>10171.364</v>
      </c>
      <c r="O34" s="1664">
        <f>IF(M34=0,"N/A",+N34/12)</f>
        <v>847.61366666666663</v>
      </c>
      <c r="P34" s="102"/>
      <c r="Q34" s="102">
        <v>10</v>
      </c>
      <c r="R34" s="101">
        <f>IF(M34=0,"N/A",+N34*P34+O34*Q34)</f>
        <v>8476.1366666666654</v>
      </c>
      <c r="S34" s="101">
        <f>IF(M34=0,"N/A",+L34-R34)</f>
        <v>42380.683333333334</v>
      </c>
    </row>
    <row r="35" spans="1:21" ht="15" x14ac:dyDescent="0.3">
      <c r="A35" s="84">
        <v>19</v>
      </c>
      <c r="B35" s="124">
        <v>42608</v>
      </c>
      <c r="C35" s="277" t="s">
        <v>581</v>
      </c>
      <c r="D35" s="85">
        <v>61</v>
      </c>
      <c r="E35" s="85">
        <v>617</v>
      </c>
      <c r="F35" s="231"/>
      <c r="G35" s="85">
        <v>1</v>
      </c>
      <c r="H35" s="937" t="s">
        <v>1479</v>
      </c>
      <c r="I35" s="260"/>
      <c r="J35" s="85" t="s">
        <v>1480</v>
      </c>
      <c r="K35" s="1275" t="s">
        <v>580</v>
      </c>
      <c r="L35" s="964">
        <v>6844</v>
      </c>
      <c r="M35" s="112">
        <v>5</v>
      </c>
      <c r="N35" s="101">
        <f>IF(M35=0,"N/A",+L35/M35)</f>
        <v>1368.8</v>
      </c>
      <c r="O35" s="1664">
        <f>IF(M35=0,"N/A",+N35/12)</f>
        <v>114.06666666666666</v>
      </c>
      <c r="P35" s="102"/>
      <c r="Q35" s="102">
        <v>10</v>
      </c>
      <c r="R35" s="101">
        <f>IF(M35=0,"N/A",+N35*P35+O35*Q35)</f>
        <v>1140.6666666666665</v>
      </c>
      <c r="S35" s="101">
        <f t="shared" si="0"/>
        <v>5703.3333333333339</v>
      </c>
    </row>
    <row r="36" spans="1:21" ht="15" x14ac:dyDescent="0.3">
      <c r="A36" s="192"/>
      <c r="B36" s="959"/>
      <c r="C36" s="192"/>
      <c r="D36" s="192"/>
      <c r="E36" s="86"/>
      <c r="F36" s="86"/>
      <c r="G36" s="85"/>
      <c r="H36" s="971"/>
      <c r="I36" s="278"/>
      <c r="J36" s="192"/>
      <c r="K36" s="954"/>
      <c r="L36" s="968">
        <f>SUM(L17:L35)</f>
        <v>627653.28999999992</v>
      </c>
      <c r="M36" s="958"/>
      <c r="N36" s="299">
        <f>SUM(N17:N35)</f>
        <v>115861.41066666666</v>
      </c>
      <c r="O36" s="299">
        <f>SUM(O19:O35)</f>
        <v>9655.1175555555565</v>
      </c>
      <c r="P36" s="960"/>
      <c r="Q36" s="960"/>
      <c r="R36" s="299">
        <f>SUM(R17:R35)</f>
        <v>282286.13388888887</v>
      </c>
      <c r="S36" s="299">
        <f>SUM(S17:S35)</f>
        <v>345367.15611111117</v>
      </c>
      <c r="U36" s="18"/>
    </row>
    <row r="37" spans="1:21" ht="15" x14ac:dyDescent="0.3">
      <c r="A37" s="115"/>
      <c r="B37" s="115"/>
      <c r="C37" s="115"/>
      <c r="D37" s="1671">
        <v>611</v>
      </c>
      <c r="E37" s="1654">
        <v>162.63</v>
      </c>
      <c r="F37" s="184"/>
      <c r="G37" s="117"/>
      <c r="H37" s="1603"/>
      <c r="I37" s="117"/>
      <c r="J37" s="115"/>
      <c r="K37" s="1041"/>
      <c r="L37" s="965"/>
      <c r="M37" s="115"/>
      <c r="N37" s="115"/>
      <c r="O37" s="115"/>
      <c r="P37" s="115"/>
      <c r="Q37" s="115"/>
      <c r="R37" s="115"/>
      <c r="S37" s="115"/>
    </row>
    <row r="38" spans="1:21" ht="15" x14ac:dyDescent="0.3">
      <c r="A38" s="115"/>
      <c r="B38" s="115"/>
      <c r="C38" s="115"/>
      <c r="D38" s="1671">
        <v>613</v>
      </c>
      <c r="E38" s="1654">
        <v>688.33</v>
      </c>
      <c r="F38" s="116"/>
      <c r="G38" s="117"/>
      <c r="H38" s="1158"/>
      <c r="I38" s="117"/>
      <c r="J38" s="115"/>
      <c r="K38" s="1041"/>
      <c r="L38" s="965"/>
      <c r="M38" s="115"/>
      <c r="N38" s="1671"/>
      <c r="O38" s="115"/>
      <c r="P38" s="115"/>
      <c r="Q38" s="115"/>
      <c r="R38" s="115"/>
      <c r="S38" s="115"/>
    </row>
    <row r="39" spans="1:21" ht="15" x14ac:dyDescent="0.3">
      <c r="A39" s="3"/>
      <c r="B39" s="114"/>
      <c r="C39" s="214"/>
      <c r="D39" s="1672">
        <v>616</v>
      </c>
      <c r="E39" s="1673">
        <v>7271.4</v>
      </c>
      <c r="F39" s="214"/>
      <c r="G39" s="114"/>
      <c r="H39" s="1605"/>
      <c r="I39" s="1440"/>
      <c r="J39" s="331"/>
      <c r="K39" s="1535"/>
      <c r="L39" s="966"/>
      <c r="M39" s="114"/>
      <c r="N39" s="114"/>
      <c r="O39" s="1445"/>
      <c r="P39" s="114"/>
      <c r="Q39" s="114"/>
      <c r="R39" s="114"/>
      <c r="S39" s="115"/>
    </row>
    <row r="40" spans="1:21" ht="15" x14ac:dyDescent="0.3">
      <c r="A40" s="3"/>
      <c r="B40" s="538"/>
      <c r="C40" s="121"/>
      <c r="D40" s="1674">
        <v>617</v>
      </c>
      <c r="E40" s="1673">
        <v>377.5</v>
      </c>
      <c r="F40" s="538"/>
      <c r="G40" s="120"/>
      <c r="H40" s="1921"/>
      <c r="I40" s="1921"/>
      <c r="J40" s="1921"/>
      <c r="K40" s="1921"/>
      <c r="L40" s="967"/>
      <c r="M40" s="121"/>
      <c r="N40" s="1670"/>
      <c r="O40" s="1921"/>
      <c r="P40" s="1921"/>
      <c r="Q40" s="1921"/>
      <c r="R40" s="1921"/>
      <c r="S40" s="115"/>
    </row>
    <row r="41" spans="1:21" ht="15" x14ac:dyDescent="0.3">
      <c r="B41" s="115"/>
      <c r="D41" s="1675">
        <v>619</v>
      </c>
      <c r="E41" s="1661">
        <v>38.35</v>
      </c>
      <c r="F41" s="115"/>
      <c r="G41" s="114"/>
      <c r="H41" s="1604"/>
      <c r="I41" s="115"/>
      <c r="J41" s="114"/>
      <c r="K41" s="1043"/>
      <c r="L41" s="966"/>
      <c r="M41" s="114"/>
      <c r="N41" s="115"/>
      <c r="O41" s="114"/>
      <c r="P41" s="115"/>
      <c r="Q41" s="115"/>
      <c r="R41" s="115"/>
      <c r="S41" s="115"/>
    </row>
    <row r="42" spans="1:21" x14ac:dyDescent="0.2">
      <c r="D42" s="1645">
        <v>2662</v>
      </c>
      <c r="E42" s="1644">
        <v>1116.92</v>
      </c>
      <c r="G42" s="538"/>
    </row>
    <row r="43" spans="1:21" x14ac:dyDescent="0.2">
      <c r="D43" s="1645"/>
      <c r="E43" s="1656">
        <f>SUM(E37:E42)</f>
        <v>9655.130000000001</v>
      </c>
    </row>
    <row r="44" spans="1:21" ht="15" x14ac:dyDescent="0.3">
      <c r="Q44" s="114"/>
      <c r="R44" s="485"/>
    </row>
    <row r="45" spans="1:21" x14ac:dyDescent="0.2">
      <c r="A45" s="1905" t="s">
        <v>51</v>
      </c>
      <c r="B45" s="1905"/>
      <c r="C45" s="1905"/>
      <c r="D45" s="1905"/>
      <c r="E45" s="1905"/>
      <c r="F45" s="1905"/>
      <c r="G45" s="1905"/>
      <c r="H45" s="1206"/>
      <c r="I45" s="1906" t="s">
        <v>1620</v>
      </c>
      <c r="J45" s="1906"/>
      <c r="K45" s="1906"/>
      <c r="L45" s="1906"/>
      <c r="M45" s="1906"/>
      <c r="O45" s="34"/>
      <c r="P45" s="1905" t="s">
        <v>1621</v>
      </c>
      <c r="Q45" s="1905"/>
      <c r="R45" s="1905"/>
      <c r="S45" s="1905"/>
    </row>
  </sheetData>
  <mergeCells count="10">
    <mergeCell ref="A9:S9"/>
    <mergeCell ref="A10:S10"/>
    <mergeCell ref="A11:S11"/>
    <mergeCell ref="A12:S12"/>
    <mergeCell ref="A13:S13"/>
    <mergeCell ref="A45:G45"/>
    <mergeCell ref="I45:M45"/>
    <mergeCell ref="P45:S45"/>
    <mergeCell ref="H40:K40"/>
    <mergeCell ref="O40:R40"/>
  </mergeCells>
  <printOptions horizontalCentered="1"/>
  <pageMargins left="0.15748031496062992" right="0.15748031496062992" top="0.19685039370078741" bottom="0.15748031496062992" header="0.51181102362204722" footer="0.51181102362204722"/>
  <pageSetup paperSize="5" scale="59" firstPageNumber="0" fitToWidth="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A98"/>
  <sheetViews>
    <sheetView topLeftCell="A13" zoomScale="90" zoomScaleNormal="90" workbookViewId="0">
      <selection activeCell="H23" sqref="H23"/>
    </sheetView>
  </sheetViews>
  <sheetFormatPr baseColWidth="10" defaultColWidth="9.140625" defaultRowHeight="12.75" x14ac:dyDescent="0.2"/>
  <cols>
    <col min="1" max="1" width="4.85546875" customWidth="1"/>
    <col min="2" max="2" width="11.28515625" customWidth="1"/>
    <col min="3" max="3" width="10.140625" customWidth="1"/>
    <col min="4" max="4" width="8.42578125" customWidth="1"/>
    <col min="5" max="5" width="15.85546875" customWidth="1"/>
    <col min="6" max="6" width="4.5703125" customWidth="1"/>
    <col min="7" max="7" width="4.85546875" customWidth="1"/>
    <col min="8" max="8" width="28.42578125" style="58" customWidth="1"/>
    <col min="9" max="9" width="9.42578125" customWidth="1"/>
    <col min="10" max="10" width="14" customWidth="1"/>
    <col min="11" max="11" width="28.85546875" customWidth="1"/>
    <col min="12" max="12" width="12.42578125" customWidth="1"/>
    <col min="13" max="13" width="5.28515625" customWidth="1"/>
    <col min="14" max="14" width="13.7109375" customWidth="1"/>
    <col min="15" max="15" width="13.85546875" customWidth="1"/>
    <col min="16" max="16" width="5.7109375" customWidth="1"/>
    <col min="17" max="17" width="5.85546875" customWidth="1"/>
    <col min="18" max="18" width="16.7109375" customWidth="1"/>
    <col min="19" max="19" width="14.7109375" customWidth="1"/>
    <col min="20" max="20" width="15.5703125" customWidth="1"/>
    <col min="21" max="21" width="5" hidden="1" customWidth="1"/>
    <col min="22" max="27" width="9.140625" hidden="1" customWidth="1"/>
  </cols>
  <sheetData>
    <row r="7" spans="1:19" ht="14.25" x14ac:dyDescent="0.2">
      <c r="A7" s="381"/>
      <c r="B7" s="381"/>
      <c r="C7" s="381"/>
      <c r="D7" s="381"/>
      <c r="E7" s="381"/>
      <c r="F7" s="382"/>
      <c r="G7" s="382"/>
      <c r="H7" s="1208"/>
      <c r="I7" s="382"/>
      <c r="J7" s="381"/>
      <c r="K7" s="381"/>
      <c r="L7" s="381"/>
      <c r="M7" s="381"/>
      <c r="N7" s="381"/>
      <c r="O7" s="381"/>
      <c r="P7" s="381"/>
      <c r="Q7" s="381"/>
      <c r="R7" s="381"/>
      <c r="S7" s="381"/>
    </row>
    <row r="8" spans="1:19" ht="14.25" x14ac:dyDescent="0.2">
      <c r="A8" s="381"/>
      <c r="B8" s="381"/>
      <c r="C8" s="381"/>
      <c r="D8" s="381"/>
      <c r="E8" s="381"/>
      <c r="F8" s="382"/>
      <c r="G8" s="382"/>
      <c r="H8" s="1208"/>
      <c r="I8" s="382"/>
      <c r="J8" s="381"/>
      <c r="K8" s="381"/>
      <c r="L8" s="381"/>
      <c r="M8" s="381"/>
      <c r="N8" s="381"/>
      <c r="O8" s="381"/>
      <c r="P8" s="381"/>
      <c r="Q8" s="381"/>
      <c r="R8" s="381"/>
      <c r="S8" s="381"/>
    </row>
    <row r="9" spans="1:19" ht="14.25" x14ac:dyDescent="0.2">
      <c r="A9" s="381"/>
      <c r="B9" s="381"/>
      <c r="C9" s="381"/>
      <c r="D9" s="381"/>
      <c r="E9" s="381"/>
      <c r="F9" s="382"/>
      <c r="G9" s="382"/>
      <c r="H9" s="1208"/>
      <c r="I9" s="382"/>
      <c r="J9" s="381"/>
      <c r="K9" s="381"/>
      <c r="L9" s="381"/>
      <c r="M9" s="381"/>
      <c r="N9" s="381"/>
      <c r="O9" s="381"/>
      <c r="P9" s="381"/>
      <c r="Q9" s="381"/>
      <c r="R9" s="381"/>
      <c r="S9" s="381"/>
    </row>
    <row r="10" spans="1:19" ht="14.25" x14ac:dyDescent="0.2">
      <c r="A10" s="381"/>
      <c r="B10" s="381"/>
      <c r="C10" s="381"/>
      <c r="D10" s="381"/>
      <c r="E10" s="381"/>
      <c r="F10" s="382"/>
      <c r="G10" s="382"/>
      <c r="H10" s="1208"/>
      <c r="I10" s="382"/>
      <c r="J10" s="381"/>
      <c r="K10" s="381"/>
      <c r="L10" s="381"/>
      <c r="M10" s="381"/>
      <c r="N10" s="381"/>
      <c r="O10" s="381"/>
      <c r="P10" s="381"/>
      <c r="Q10" s="381"/>
      <c r="R10" s="381"/>
      <c r="S10" s="381"/>
    </row>
    <row r="11" spans="1:19" ht="15" x14ac:dyDescent="0.25">
      <c r="A11" s="1908" t="s">
        <v>0</v>
      </c>
      <c r="B11" s="1908"/>
      <c r="C11" s="1908"/>
      <c r="D11" s="1908"/>
      <c r="E11" s="1908"/>
      <c r="F11" s="1908"/>
      <c r="G11" s="1908"/>
      <c r="H11" s="1908"/>
      <c r="I11" s="1908"/>
      <c r="J11" s="1908"/>
      <c r="K11" s="1908"/>
      <c r="L11" s="1908"/>
      <c r="M11" s="1908"/>
      <c r="N11" s="1908"/>
      <c r="O11" s="1908"/>
      <c r="P11" s="1908"/>
      <c r="Q11" s="1908"/>
      <c r="R11" s="1908"/>
      <c r="S11" s="1908"/>
    </row>
    <row r="12" spans="1:19" ht="15" x14ac:dyDescent="0.25">
      <c r="A12" s="1908" t="s">
        <v>1</v>
      </c>
      <c r="B12" s="1908"/>
      <c r="C12" s="1908"/>
      <c r="D12" s="1908"/>
      <c r="E12" s="1908"/>
      <c r="F12" s="1908"/>
      <c r="G12" s="1908"/>
      <c r="H12" s="1908"/>
      <c r="I12" s="1908"/>
      <c r="J12" s="1908"/>
      <c r="K12" s="1908"/>
      <c r="L12" s="1908"/>
      <c r="M12" s="1908"/>
      <c r="N12" s="1908"/>
      <c r="O12" s="1908"/>
      <c r="P12" s="1908"/>
      <c r="Q12" s="1908"/>
      <c r="R12" s="1908"/>
      <c r="S12" s="1908"/>
    </row>
    <row r="13" spans="1:19" ht="15" x14ac:dyDescent="0.25">
      <c r="A13" s="1908" t="s">
        <v>2</v>
      </c>
      <c r="B13" s="1908"/>
      <c r="C13" s="1908"/>
      <c r="D13" s="1908"/>
      <c r="E13" s="1908"/>
      <c r="F13" s="1908"/>
      <c r="G13" s="1908"/>
      <c r="H13" s="1908"/>
      <c r="I13" s="1908"/>
      <c r="J13" s="1908"/>
      <c r="K13" s="1908"/>
      <c r="L13" s="1908"/>
      <c r="M13" s="1908"/>
      <c r="N13" s="1908"/>
      <c r="O13" s="1908"/>
      <c r="P13" s="1908"/>
      <c r="Q13" s="1908"/>
      <c r="R13" s="1908"/>
      <c r="S13" s="1908"/>
    </row>
    <row r="14" spans="1:19" ht="15" x14ac:dyDescent="0.25">
      <c r="A14" s="1908" t="s">
        <v>3</v>
      </c>
      <c r="B14" s="1908"/>
      <c r="C14" s="1908"/>
      <c r="D14" s="1908"/>
      <c r="E14" s="1908"/>
      <c r="F14" s="1908"/>
      <c r="G14" s="1908"/>
      <c r="H14" s="1908"/>
      <c r="I14" s="1908"/>
      <c r="J14" s="1908"/>
      <c r="K14" s="1908"/>
      <c r="L14" s="1908"/>
      <c r="M14" s="1908"/>
      <c r="N14" s="1908"/>
      <c r="O14" s="1908"/>
      <c r="P14" s="1908"/>
      <c r="Q14" s="1908"/>
      <c r="R14" s="1908"/>
      <c r="S14" s="1908"/>
    </row>
    <row r="15" spans="1:19" ht="15" x14ac:dyDescent="0.25">
      <c r="A15" s="1909" t="s">
        <v>1788</v>
      </c>
      <c r="B15" s="1909"/>
      <c r="C15" s="1909"/>
      <c r="D15" s="1909"/>
      <c r="E15" s="1909"/>
      <c r="F15" s="1909"/>
      <c r="G15" s="1909"/>
      <c r="H15" s="1909"/>
      <c r="I15" s="1909"/>
      <c r="J15" s="1909"/>
      <c r="K15" s="1909"/>
      <c r="L15" s="1909"/>
      <c r="M15" s="1909"/>
      <c r="N15" s="1909"/>
      <c r="O15" s="1909"/>
      <c r="P15" s="1909"/>
      <c r="Q15" s="1909"/>
      <c r="R15" s="1909"/>
      <c r="S15" s="1909"/>
    </row>
    <row r="16" spans="1:19" s="15" customFormat="1" ht="4.5" customHeight="1" x14ac:dyDescent="0.25">
      <c r="A16" s="1249"/>
      <c r="B16" s="1249"/>
      <c r="C16" s="1249"/>
      <c r="D16" s="1249"/>
      <c r="E16" s="1249"/>
      <c r="F16" s="1249"/>
      <c r="G16" s="1249"/>
      <c r="H16" s="1253"/>
      <c r="I16" s="1249"/>
      <c r="J16" s="1249"/>
      <c r="K16" s="1249"/>
      <c r="L16" s="1249"/>
      <c r="M16" s="1249"/>
      <c r="N16" s="1249"/>
      <c r="O16" s="1249"/>
      <c r="P16" s="1249"/>
      <c r="Q16" s="1249"/>
      <c r="R16" s="1249"/>
      <c r="S16" s="1249"/>
    </row>
    <row r="17" spans="1:20" s="15" customFormat="1" ht="15" hidden="1" x14ac:dyDescent="0.25">
      <c r="A17" s="1249"/>
      <c r="B17" s="1249"/>
      <c r="C17" s="1249"/>
      <c r="D17" s="1249"/>
      <c r="E17" s="1249"/>
      <c r="F17" s="1249"/>
      <c r="G17" s="1249"/>
      <c r="H17" s="1253"/>
      <c r="I17" s="1249"/>
      <c r="J17" s="1249"/>
      <c r="K17" s="1249"/>
      <c r="L17" s="1249"/>
      <c r="M17" s="1249"/>
      <c r="N17" s="1249"/>
      <c r="O17" s="1249"/>
      <c r="P17" s="1249"/>
      <c r="Q17" s="1249"/>
      <c r="R17" s="1249"/>
      <c r="S17" s="1249"/>
    </row>
    <row r="18" spans="1:20" s="1047" customFormat="1" ht="49.5" customHeight="1" x14ac:dyDescent="0.2">
      <c r="A18" s="962" t="s">
        <v>4</v>
      </c>
      <c r="B18" s="962" t="s">
        <v>5</v>
      </c>
      <c r="C18" s="1045" t="s">
        <v>1627</v>
      </c>
      <c r="D18" s="1045" t="s">
        <v>7</v>
      </c>
      <c r="E18" s="1045" t="s">
        <v>1612</v>
      </c>
      <c r="F18" s="962" t="s">
        <v>9</v>
      </c>
      <c r="G18" s="962" t="s">
        <v>10</v>
      </c>
      <c r="H18" s="1046" t="s">
        <v>11</v>
      </c>
      <c r="I18" s="962" t="s">
        <v>12</v>
      </c>
      <c r="J18" s="962" t="s">
        <v>13</v>
      </c>
      <c r="K18" s="962" t="s">
        <v>820</v>
      </c>
      <c r="L18" s="1046" t="s">
        <v>1613</v>
      </c>
      <c r="M18" s="1049" t="s">
        <v>1616</v>
      </c>
      <c r="N18" s="1050" t="s">
        <v>1615</v>
      </c>
      <c r="O18" s="1050" t="s">
        <v>1614</v>
      </c>
      <c r="P18" s="1051" t="s">
        <v>1618</v>
      </c>
      <c r="Q18" s="1050" t="s">
        <v>1617</v>
      </c>
      <c r="R18" s="1051" t="s">
        <v>1787</v>
      </c>
      <c r="S18" s="1051" t="s">
        <v>1619</v>
      </c>
    </row>
    <row r="19" spans="1:20" x14ac:dyDescent="0.2">
      <c r="A19" s="1211">
        <v>1</v>
      </c>
      <c r="B19" s="1211">
        <v>2</v>
      </c>
      <c r="C19" s="1211">
        <v>3</v>
      </c>
      <c r="D19" s="1212">
        <v>4</v>
      </c>
      <c r="E19" s="1211">
        <v>5</v>
      </c>
      <c r="F19" s="1212">
        <v>6</v>
      </c>
      <c r="G19" s="1211">
        <v>7</v>
      </c>
      <c r="H19" s="1213">
        <v>8</v>
      </c>
      <c r="I19" s="1211">
        <v>9</v>
      </c>
      <c r="J19" s="1212">
        <v>10</v>
      </c>
      <c r="K19" s="1211">
        <v>11</v>
      </c>
      <c r="L19" s="1212">
        <v>12</v>
      </c>
      <c r="M19" s="1211">
        <v>13</v>
      </c>
      <c r="N19" s="1212">
        <v>14</v>
      </c>
      <c r="O19" s="1211">
        <v>15</v>
      </c>
      <c r="P19" s="1212">
        <v>16</v>
      </c>
      <c r="Q19" s="1211">
        <v>17</v>
      </c>
      <c r="R19" s="1212">
        <v>18</v>
      </c>
      <c r="S19" s="1211">
        <v>19</v>
      </c>
    </row>
    <row r="20" spans="1:20" ht="15" x14ac:dyDescent="0.2">
      <c r="A20" s="1162">
        <v>1</v>
      </c>
      <c r="B20" s="1034">
        <v>41799</v>
      </c>
      <c r="C20" s="1183">
        <v>1</v>
      </c>
      <c r="D20" s="1183">
        <v>61</v>
      </c>
      <c r="E20" s="1214" t="s">
        <v>1106</v>
      </c>
      <c r="F20" s="1159"/>
      <c r="G20" s="334">
        <v>1</v>
      </c>
      <c r="H20" s="1215" t="s">
        <v>524</v>
      </c>
      <c r="I20" s="334" t="s">
        <v>1051</v>
      </c>
      <c r="J20" s="334" t="s">
        <v>544</v>
      </c>
      <c r="K20" s="334" t="s">
        <v>1104</v>
      </c>
      <c r="L20" s="1037">
        <v>23196.99</v>
      </c>
      <c r="M20" s="338">
        <v>3</v>
      </c>
      <c r="N20" s="1750">
        <f>IF(M20=0,"N/A",+L20/M20)</f>
        <v>7732.3300000000008</v>
      </c>
      <c r="O20" s="1891">
        <f>IF(M20=0,"N/A",+N20/12)</f>
        <v>644.3608333333334</v>
      </c>
      <c r="P20" s="1892">
        <v>3</v>
      </c>
      <c r="Q20" s="1892"/>
      <c r="R20" s="1893">
        <f>IF(M20=0,"N/A",+N20*P20+O20*Q20)</f>
        <v>23196.99</v>
      </c>
      <c r="S20" s="1750">
        <f t="shared" ref="S20:S40" si="0">IF(M20=0,"N/A",+L20-R20)</f>
        <v>0</v>
      </c>
      <c r="T20" s="18"/>
    </row>
    <row r="21" spans="1:20" ht="15" x14ac:dyDescent="0.2">
      <c r="A21" s="1162">
        <v>2</v>
      </c>
      <c r="B21" s="1034">
        <v>41926</v>
      </c>
      <c r="C21" s="1183">
        <v>1</v>
      </c>
      <c r="D21" s="1183">
        <v>61</v>
      </c>
      <c r="E21" s="1214" t="s">
        <v>1107</v>
      </c>
      <c r="F21" s="1159"/>
      <c r="G21" s="334">
        <v>1</v>
      </c>
      <c r="H21" s="1215" t="s">
        <v>1003</v>
      </c>
      <c r="I21" s="334"/>
      <c r="J21" s="334"/>
      <c r="K21" s="334" t="s">
        <v>1104</v>
      </c>
      <c r="L21" s="1037">
        <v>9032.9</v>
      </c>
      <c r="M21" s="338">
        <v>10</v>
      </c>
      <c r="N21" s="339">
        <f>IF(M21=0,"N/A",+L21/M21)</f>
        <v>903.29</v>
      </c>
      <c r="O21" s="1724">
        <f>IF(M21=0,"N/A",+N21/12)</f>
        <v>75.274166666666659</v>
      </c>
      <c r="P21" s="1217">
        <v>2</v>
      </c>
      <c r="Q21" s="1218">
        <v>8</v>
      </c>
      <c r="R21" s="1216">
        <f>IF(M21=0,"N/A",+N21*P21+O21*Q21)</f>
        <v>2408.7733333333331</v>
      </c>
      <c r="S21" s="339">
        <f t="shared" si="0"/>
        <v>6624.126666666667</v>
      </c>
      <c r="T21" s="18"/>
    </row>
    <row r="22" spans="1:20" ht="15" x14ac:dyDescent="0.2">
      <c r="A22" s="1162">
        <v>3</v>
      </c>
      <c r="B22" s="1034">
        <v>41991</v>
      </c>
      <c r="C22" s="1219">
        <v>1</v>
      </c>
      <c r="D22" s="334">
        <v>61</v>
      </c>
      <c r="E22" s="639" t="s">
        <v>1116</v>
      </c>
      <c r="F22" s="334"/>
      <c r="G22" s="334">
        <v>1</v>
      </c>
      <c r="H22" s="1215" t="s">
        <v>1049</v>
      </c>
      <c r="I22" s="334"/>
      <c r="J22" s="334" t="s">
        <v>463</v>
      </c>
      <c r="K22" s="334" t="s">
        <v>1104</v>
      </c>
      <c r="L22" s="1037">
        <v>6726</v>
      </c>
      <c r="M22" s="338">
        <v>5</v>
      </c>
      <c r="N22" s="339">
        <f>IF(M22=0,"N/A",+L22/M22)</f>
        <v>1345.2</v>
      </c>
      <c r="O22" s="1724">
        <f>IF(M22=0,"N/A",+N22/12)</f>
        <v>112.10000000000001</v>
      </c>
      <c r="P22" s="1217">
        <v>2</v>
      </c>
      <c r="Q22" s="1218">
        <v>6</v>
      </c>
      <c r="R22" s="1216">
        <f>IF(M22=0,"N/A",+N22*P22+O22*Q22)</f>
        <v>3363</v>
      </c>
      <c r="S22" s="339">
        <f t="shared" si="0"/>
        <v>3363</v>
      </c>
      <c r="T22" s="18"/>
    </row>
    <row r="23" spans="1:20" ht="16.5" customHeight="1" x14ac:dyDescent="0.2">
      <c r="A23" s="1162">
        <v>4</v>
      </c>
      <c r="B23" s="1034">
        <v>41990</v>
      </c>
      <c r="C23" s="1219">
        <v>1</v>
      </c>
      <c r="D23" s="334">
        <v>61</v>
      </c>
      <c r="E23" s="639" t="s">
        <v>1107</v>
      </c>
      <c r="F23" s="1159"/>
      <c r="G23" s="334">
        <v>1</v>
      </c>
      <c r="H23" s="1215" t="s">
        <v>1050</v>
      </c>
      <c r="I23" s="334">
        <v>17117</v>
      </c>
      <c r="J23" s="334"/>
      <c r="K23" s="334" t="s">
        <v>1104</v>
      </c>
      <c r="L23" s="1037">
        <v>4696.3999999999996</v>
      </c>
      <c r="M23" s="338">
        <v>10</v>
      </c>
      <c r="N23" s="339">
        <f>IF(M23=0,"N/A",+L23/M23)</f>
        <v>469.64</v>
      </c>
      <c r="O23" s="1724">
        <f>IF(M23=0,"N/A",+N23/12)</f>
        <v>39.136666666666663</v>
      </c>
      <c r="P23" s="1217">
        <v>2</v>
      </c>
      <c r="Q23" s="1218">
        <v>6</v>
      </c>
      <c r="R23" s="1216">
        <f>IF(M23=0,"N/A",+N23*P23+O23*Q23)</f>
        <v>1174.0999999999999</v>
      </c>
      <c r="S23" s="339">
        <f t="shared" si="0"/>
        <v>3522.2999999999997</v>
      </c>
      <c r="T23" s="18"/>
    </row>
    <row r="24" spans="1:20" ht="16.5" customHeight="1" x14ac:dyDescent="0.2">
      <c r="A24" s="1162">
        <v>5</v>
      </c>
      <c r="B24" s="1034">
        <v>36827</v>
      </c>
      <c r="C24" s="1220">
        <v>1</v>
      </c>
      <c r="D24" s="334">
        <v>61</v>
      </c>
      <c r="E24" s="334">
        <v>617</v>
      </c>
      <c r="F24" s="334"/>
      <c r="G24" s="334">
        <v>1</v>
      </c>
      <c r="H24" s="1180" t="s">
        <v>39</v>
      </c>
      <c r="I24" s="334"/>
      <c r="J24" s="334" t="s">
        <v>19</v>
      </c>
      <c r="K24" s="334" t="s">
        <v>1104</v>
      </c>
      <c r="L24" s="1037">
        <v>2664.81</v>
      </c>
      <c r="M24" s="338">
        <v>10</v>
      </c>
      <c r="N24" s="952"/>
      <c r="O24" s="1659"/>
      <c r="P24" s="1170">
        <v>10</v>
      </c>
      <c r="Q24" s="1170"/>
      <c r="R24" s="952">
        <v>2664.81</v>
      </c>
      <c r="S24" s="952">
        <f t="shared" si="0"/>
        <v>0</v>
      </c>
      <c r="T24" s="18"/>
    </row>
    <row r="25" spans="1:20" ht="16.5" customHeight="1" x14ac:dyDescent="0.2">
      <c r="A25" s="1162">
        <v>6</v>
      </c>
      <c r="B25" s="1034">
        <v>36884</v>
      </c>
      <c r="C25" s="1220">
        <v>1</v>
      </c>
      <c r="D25" s="334">
        <v>61</v>
      </c>
      <c r="E25" s="334">
        <v>614</v>
      </c>
      <c r="F25" s="334"/>
      <c r="G25" s="334">
        <v>1</v>
      </c>
      <c r="H25" s="1180" t="s">
        <v>524</v>
      </c>
      <c r="I25" s="334"/>
      <c r="J25" s="334" t="s">
        <v>72</v>
      </c>
      <c r="K25" s="334" t="s">
        <v>1105</v>
      </c>
      <c r="L25" s="1037">
        <v>20598</v>
      </c>
      <c r="M25" s="338">
        <v>3</v>
      </c>
      <c r="N25" s="952"/>
      <c r="O25" s="1659"/>
      <c r="P25" s="1170">
        <v>3</v>
      </c>
      <c r="Q25" s="1170"/>
      <c r="R25" s="952">
        <v>20598</v>
      </c>
      <c r="S25" s="952">
        <f t="shared" si="0"/>
        <v>0</v>
      </c>
      <c r="T25" s="18"/>
    </row>
    <row r="26" spans="1:20" ht="23.25" customHeight="1" x14ac:dyDescent="0.2">
      <c r="A26" s="1162">
        <v>7</v>
      </c>
      <c r="B26" s="1034">
        <v>36889</v>
      </c>
      <c r="C26" s="1220">
        <v>1</v>
      </c>
      <c r="D26" s="334">
        <v>61</v>
      </c>
      <c r="E26" s="334">
        <v>612</v>
      </c>
      <c r="F26" s="334"/>
      <c r="G26" s="334">
        <v>1</v>
      </c>
      <c r="H26" s="1036" t="s">
        <v>321</v>
      </c>
      <c r="I26" s="334"/>
      <c r="J26" s="334"/>
      <c r="K26" s="334" t="s">
        <v>1105</v>
      </c>
      <c r="L26" s="1221">
        <v>3500</v>
      </c>
      <c r="M26" s="338">
        <v>10</v>
      </c>
      <c r="N26" s="952"/>
      <c r="O26" s="1659"/>
      <c r="P26" s="1170">
        <v>10</v>
      </c>
      <c r="Q26" s="1170"/>
      <c r="R26" s="952">
        <v>3500</v>
      </c>
      <c r="S26" s="952">
        <f t="shared" si="0"/>
        <v>0</v>
      </c>
      <c r="T26" s="18"/>
    </row>
    <row r="27" spans="1:20" ht="28.5" customHeight="1" x14ac:dyDescent="0.2">
      <c r="A27" s="1162">
        <v>8</v>
      </c>
      <c r="B27" s="1034">
        <v>36726</v>
      </c>
      <c r="C27" s="1220">
        <v>1</v>
      </c>
      <c r="D27" s="334">
        <v>61</v>
      </c>
      <c r="E27" s="334">
        <v>612</v>
      </c>
      <c r="F27" s="334"/>
      <c r="G27" s="334">
        <v>1</v>
      </c>
      <c r="H27" s="1180" t="s">
        <v>716</v>
      </c>
      <c r="I27" s="334"/>
      <c r="J27" s="334"/>
      <c r="K27" s="334" t="s">
        <v>1105</v>
      </c>
      <c r="L27" s="1037">
        <v>6570</v>
      </c>
      <c r="M27" s="338">
        <v>10</v>
      </c>
      <c r="N27" s="952"/>
      <c r="O27" s="1659"/>
      <c r="P27" s="1170">
        <v>10</v>
      </c>
      <c r="Q27" s="1170"/>
      <c r="R27" s="952">
        <v>6570</v>
      </c>
      <c r="S27" s="952">
        <f t="shared" si="0"/>
        <v>0</v>
      </c>
      <c r="T27" s="18"/>
    </row>
    <row r="28" spans="1:20" ht="16.5" customHeight="1" x14ac:dyDescent="0.2">
      <c r="A28" s="1162">
        <v>9</v>
      </c>
      <c r="B28" s="1222">
        <v>36889</v>
      </c>
      <c r="C28" s="1220">
        <v>1</v>
      </c>
      <c r="D28" s="1223">
        <v>61</v>
      </c>
      <c r="E28" s="1223">
        <v>617</v>
      </c>
      <c r="F28" s="1224"/>
      <c r="G28" s="1223">
        <v>1</v>
      </c>
      <c r="H28" s="1225" t="s">
        <v>831</v>
      </c>
      <c r="I28" s="1226"/>
      <c r="J28" s="1226"/>
      <c r="K28" s="334" t="s">
        <v>1105</v>
      </c>
      <c r="L28" s="1227">
        <v>800</v>
      </c>
      <c r="M28" s="1228">
        <v>10</v>
      </c>
      <c r="N28" s="1229"/>
      <c r="O28" s="1841"/>
      <c r="P28" s="1230">
        <v>10</v>
      </c>
      <c r="Q28" s="1230"/>
      <c r="R28" s="1229">
        <v>800</v>
      </c>
      <c r="S28" s="1229">
        <f t="shared" si="0"/>
        <v>0</v>
      </c>
      <c r="T28" s="18"/>
    </row>
    <row r="29" spans="1:20" ht="16.5" customHeight="1" x14ac:dyDescent="0.2">
      <c r="A29" s="1162">
        <v>10</v>
      </c>
      <c r="B29" s="1034">
        <v>36889</v>
      </c>
      <c r="C29" s="1220">
        <v>1</v>
      </c>
      <c r="D29" s="334">
        <v>61</v>
      </c>
      <c r="E29" s="334">
        <v>617</v>
      </c>
      <c r="F29" s="334"/>
      <c r="G29" s="334">
        <v>1</v>
      </c>
      <c r="H29" s="1180" t="s">
        <v>262</v>
      </c>
      <c r="I29" s="334"/>
      <c r="J29" s="334"/>
      <c r="K29" s="334" t="s">
        <v>1105</v>
      </c>
      <c r="L29" s="1037">
        <v>1500</v>
      </c>
      <c r="M29" s="338">
        <v>10</v>
      </c>
      <c r="N29" s="952"/>
      <c r="O29" s="1659"/>
      <c r="P29" s="1170">
        <v>10</v>
      </c>
      <c r="Q29" s="1170"/>
      <c r="R29" s="952">
        <v>1500</v>
      </c>
      <c r="S29" s="952">
        <f t="shared" si="0"/>
        <v>0</v>
      </c>
      <c r="T29" s="18"/>
    </row>
    <row r="30" spans="1:20" ht="16.5" customHeight="1" x14ac:dyDescent="0.2">
      <c r="A30" s="1162">
        <v>11</v>
      </c>
      <c r="B30" s="1163">
        <v>39897</v>
      </c>
      <c r="C30" s="1220">
        <v>1</v>
      </c>
      <c r="D30" s="1164">
        <v>61</v>
      </c>
      <c r="E30" s="1164">
        <v>612</v>
      </c>
      <c r="F30" s="1231"/>
      <c r="G30" s="1164">
        <v>1</v>
      </c>
      <c r="H30" s="750" t="s">
        <v>457</v>
      </c>
      <c r="I30" s="1164"/>
      <c r="J30" s="1164" t="s">
        <v>456</v>
      </c>
      <c r="K30" s="334" t="s">
        <v>1105</v>
      </c>
      <c r="L30" s="1168">
        <v>11820.4</v>
      </c>
      <c r="M30" s="1169">
        <v>5</v>
      </c>
      <c r="N30" s="1232"/>
      <c r="O30" s="1842"/>
      <c r="P30" s="1233">
        <v>5</v>
      </c>
      <c r="Q30" s="1233"/>
      <c r="R30" s="1234">
        <v>11820.4</v>
      </c>
      <c r="S30" s="952">
        <f t="shared" si="0"/>
        <v>0</v>
      </c>
      <c r="T30" s="68"/>
    </row>
    <row r="31" spans="1:20" ht="16.5" customHeight="1" x14ac:dyDescent="0.2">
      <c r="A31" s="1162">
        <v>12</v>
      </c>
      <c r="B31" s="1163">
        <v>39897</v>
      </c>
      <c r="C31" s="1220">
        <v>1</v>
      </c>
      <c r="D31" s="1164">
        <v>61</v>
      </c>
      <c r="E31" s="1164">
        <v>612</v>
      </c>
      <c r="F31" s="1231"/>
      <c r="G31" s="1164">
        <v>4</v>
      </c>
      <c r="H31" s="750" t="s">
        <v>458</v>
      </c>
      <c r="I31" s="1164"/>
      <c r="J31" s="1164" t="s">
        <v>459</v>
      </c>
      <c r="K31" s="334" t="s">
        <v>1105</v>
      </c>
      <c r="L31" s="1168">
        <v>11484</v>
      </c>
      <c r="M31" s="1169">
        <v>5</v>
      </c>
      <c r="N31" s="1232"/>
      <c r="O31" s="1842"/>
      <c r="P31" s="1233">
        <v>5</v>
      </c>
      <c r="Q31" s="1233"/>
      <c r="R31" s="1234">
        <v>11484</v>
      </c>
      <c r="S31" s="952">
        <f t="shared" si="0"/>
        <v>0</v>
      </c>
      <c r="T31" s="68"/>
    </row>
    <row r="32" spans="1:20" ht="16.5" customHeight="1" x14ac:dyDescent="0.2">
      <c r="A32" s="1162">
        <v>13</v>
      </c>
      <c r="B32" s="1163">
        <v>39897</v>
      </c>
      <c r="C32" s="1220">
        <v>1</v>
      </c>
      <c r="D32" s="1164">
        <v>61</v>
      </c>
      <c r="E32" s="1164">
        <v>612</v>
      </c>
      <c r="F32" s="1231"/>
      <c r="G32" s="1164">
        <v>1</v>
      </c>
      <c r="H32" s="750" t="s">
        <v>754</v>
      </c>
      <c r="I32" s="1164"/>
      <c r="J32" s="1164"/>
      <c r="K32" s="334" t="s">
        <v>1105</v>
      </c>
      <c r="L32" s="1168">
        <v>1972</v>
      </c>
      <c r="M32" s="1169">
        <v>5</v>
      </c>
      <c r="N32" s="1232"/>
      <c r="O32" s="1842"/>
      <c r="P32" s="1233">
        <v>5</v>
      </c>
      <c r="Q32" s="1233"/>
      <c r="R32" s="1234">
        <v>1972</v>
      </c>
      <c r="S32" s="952">
        <f t="shared" si="0"/>
        <v>0</v>
      </c>
      <c r="T32" s="68"/>
    </row>
    <row r="33" spans="1:20" ht="16.5" customHeight="1" x14ac:dyDescent="0.2">
      <c r="A33" s="1162">
        <v>14</v>
      </c>
      <c r="B33" s="1163">
        <v>39897</v>
      </c>
      <c r="C33" s="1220">
        <v>1</v>
      </c>
      <c r="D33" s="1164">
        <v>61</v>
      </c>
      <c r="E33" s="1164">
        <v>612</v>
      </c>
      <c r="F33" s="1231"/>
      <c r="G33" s="1164">
        <v>4</v>
      </c>
      <c r="H33" s="750" t="s">
        <v>460</v>
      </c>
      <c r="I33" s="1164"/>
      <c r="J33" s="1164"/>
      <c r="K33" s="334" t="s">
        <v>1105</v>
      </c>
      <c r="L33" s="1168">
        <v>1846.93</v>
      </c>
      <c r="M33" s="1169">
        <v>5</v>
      </c>
      <c r="N33" s="1232"/>
      <c r="O33" s="1842"/>
      <c r="P33" s="1233">
        <v>5</v>
      </c>
      <c r="Q33" s="1233"/>
      <c r="R33" s="1234">
        <v>1846.93</v>
      </c>
      <c r="S33" s="952">
        <f t="shared" si="0"/>
        <v>0</v>
      </c>
      <c r="T33" s="68"/>
    </row>
    <row r="34" spans="1:20" ht="16.5" customHeight="1" x14ac:dyDescent="0.2">
      <c r="A34" s="1162">
        <v>15</v>
      </c>
      <c r="B34" s="1163">
        <v>39897</v>
      </c>
      <c r="C34" s="1220">
        <v>1</v>
      </c>
      <c r="D34" s="1164">
        <v>61</v>
      </c>
      <c r="E34" s="1164">
        <v>612</v>
      </c>
      <c r="F34" s="1231"/>
      <c r="G34" s="1164">
        <v>1</v>
      </c>
      <c r="H34" s="750" t="s">
        <v>461</v>
      </c>
      <c r="I34" s="1164"/>
      <c r="J34" s="1164"/>
      <c r="K34" s="334" t="s">
        <v>1105</v>
      </c>
      <c r="L34" s="1168">
        <v>34.799999999999997</v>
      </c>
      <c r="M34" s="1169">
        <v>5</v>
      </c>
      <c r="N34" s="1232"/>
      <c r="O34" s="1842"/>
      <c r="P34" s="1233">
        <v>5</v>
      </c>
      <c r="Q34" s="1233"/>
      <c r="R34" s="1234">
        <v>34.799999999999997</v>
      </c>
      <c r="S34" s="952">
        <f t="shared" si="0"/>
        <v>0</v>
      </c>
      <c r="T34" s="68"/>
    </row>
    <row r="35" spans="1:20" ht="16.5" customHeight="1" x14ac:dyDescent="0.2">
      <c r="A35" s="1162">
        <v>16</v>
      </c>
      <c r="B35" s="1163">
        <v>39897</v>
      </c>
      <c r="C35" s="1220">
        <v>1</v>
      </c>
      <c r="D35" s="1164">
        <v>61</v>
      </c>
      <c r="E35" s="1164">
        <v>612</v>
      </c>
      <c r="F35" s="1231"/>
      <c r="G35" s="1164">
        <v>1</v>
      </c>
      <c r="H35" s="750" t="s">
        <v>462</v>
      </c>
      <c r="I35" s="1164"/>
      <c r="J35" s="1164"/>
      <c r="K35" s="334" t="s">
        <v>1105</v>
      </c>
      <c r="L35" s="1168">
        <v>1856</v>
      </c>
      <c r="M35" s="1169">
        <v>5</v>
      </c>
      <c r="N35" s="1232"/>
      <c r="O35" s="1842"/>
      <c r="P35" s="1233">
        <v>5</v>
      </c>
      <c r="Q35" s="1233"/>
      <c r="R35" s="1234">
        <v>1856</v>
      </c>
      <c r="S35" s="952">
        <f t="shared" si="0"/>
        <v>0</v>
      </c>
      <c r="T35" s="68"/>
    </row>
    <row r="36" spans="1:20" ht="16.5" customHeight="1" x14ac:dyDescent="0.2">
      <c r="A36" s="1162">
        <v>17</v>
      </c>
      <c r="B36" s="1163">
        <v>38311</v>
      </c>
      <c r="C36" s="1220">
        <v>1</v>
      </c>
      <c r="D36" s="1164">
        <v>61</v>
      </c>
      <c r="E36" s="1164">
        <v>612</v>
      </c>
      <c r="F36" s="1231"/>
      <c r="G36" s="1164">
        <v>1</v>
      </c>
      <c r="H36" s="750" t="s">
        <v>462</v>
      </c>
      <c r="I36" s="1164"/>
      <c r="J36" s="1164" t="s">
        <v>463</v>
      </c>
      <c r="K36" s="334" t="s">
        <v>1105</v>
      </c>
      <c r="L36" s="1168">
        <v>14000</v>
      </c>
      <c r="M36" s="1169">
        <v>5</v>
      </c>
      <c r="N36" s="1232"/>
      <c r="O36" s="1842"/>
      <c r="P36" s="1233">
        <v>5</v>
      </c>
      <c r="Q36" s="1233"/>
      <c r="R36" s="1234">
        <v>14000</v>
      </c>
      <c r="S36" s="952">
        <f t="shared" si="0"/>
        <v>0</v>
      </c>
      <c r="T36" s="68"/>
    </row>
    <row r="37" spans="1:20" ht="16.5" customHeight="1" x14ac:dyDescent="0.2">
      <c r="A37" s="1162">
        <v>18</v>
      </c>
      <c r="B37" s="1235">
        <v>39897</v>
      </c>
      <c r="C37" s="1236">
        <v>1</v>
      </c>
      <c r="D37" s="1237">
        <v>61</v>
      </c>
      <c r="E37" s="1237">
        <v>612</v>
      </c>
      <c r="F37" s="1238"/>
      <c r="G37" s="1237">
        <v>1</v>
      </c>
      <c r="H37" s="1239" t="s">
        <v>1335</v>
      </c>
      <c r="I37" s="1237"/>
      <c r="J37" s="1237" t="s">
        <v>464</v>
      </c>
      <c r="K37" s="1240" t="s">
        <v>1105</v>
      </c>
      <c r="L37" s="1241">
        <v>904.8</v>
      </c>
      <c r="M37" s="1242">
        <v>5</v>
      </c>
      <c r="N37" s="1243"/>
      <c r="O37" s="1843"/>
      <c r="P37" s="1244">
        <v>5</v>
      </c>
      <c r="Q37" s="1244"/>
      <c r="R37" s="1245">
        <v>904.8</v>
      </c>
      <c r="S37" s="952">
        <f t="shared" si="0"/>
        <v>0</v>
      </c>
      <c r="T37" s="68"/>
    </row>
    <row r="38" spans="1:20" ht="16.5" customHeight="1" x14ac:dyDescent="0.2">
      <c r="A38" s="1162">
        <v>19</v>
      </c>
      <c r="B38" s="333">
        <v>42549</v>
      </c>
      <c r="C38" s="1220">
        <v>1</v>
      </c>
      <c r="D38" s="334">
        <v>61</v>
      </c>
      <c r="E38" s="334">
        <v>612</v>
      </c>
      <c r="F38" s="1159"/>
      <c r="G38" s="334">
        <v>1</v>
      </c>
      <c r="H38" s="1036" t="s">
        <v>1400</v>
      </c>
      <c r="I38" s="334"/>
      <c r="J38" s="334" t="s">
        <v>1401</v>
      </c>
      <c r="K38" s="334" t="s">
        <v>1105</v>
      </c>
      <c r="L38" s="1037">
        <v>37878</v>
      </c>
      <c r="M38" s="338">
        <v>5</v>
      </c>
      <c r="N38" s="1246">
        <v>7575.6</v>
      </c>
      <c r="O38" s="1844">
        <v>631.29999999999995</v>
      </c>
      <c r="P38" s="1247">
        <v>1</v>
      </c>
      <c r="Q38" s="1247"/>
      <c r="R38" s="1763">
        <v>6313</v>
      </c>
      <c r="S38" s="1246">
        <f t="shared" si="0"/>
        <v>31565</v>
      </c>
      <c r="T38" s="68"/>
    </row>
    <row r="39" spans="1:20" ht="27" customHeight="1" x14ac:dyDescent="0.2">
      <c r="A39" s="1162">
        <v>20</v>
      </c>
      <c r="B39" s="333">
        <v>42404</v>
      </c>
      <c r="C39" s="1220">
        <v>1</v>
      </c>
      <c r="D39" s="334">
        <v>61</v>
      </c>
      <c r="E39" s="1159" t="s">
        <v>1404</v>
      </c>
      <c r="F39" s="1159"/>
      <c r="G39" s="334">
        <v>1</v>
      </c>
      <c r="H39" s="1036" t="s">
        <v>1133</v>
      </c>
      <c r="I39" s="334"/>
      <c r="J39" s="334" t="s">
        <v>1405</v>
      </c>
      <c r="K39" s="334" t="s">
        <v>1403</v>
      </c>
      <c r="L39" s="1037">
        <v>32725</v>
      </c>
      <c r="M39" s="338">
        <v>5</v>
      </c>
      <c r="N39" s="339">
        <f>IF(M39=0,"N/A",+L39/M39)</f>
        <v>6545</v>
      </c>
      <c r="O39" s="1724">
        <f>IF(M39=0,"N/A",+N39/12)</f>
        <v>545.41666666666663</v>
      </c>
      <c r="P39" s="1217">
        <v>1</v>
      </c>
      <c r="Q39" s="22">
        <v>4</v>
      </c>
      <c r="R39" s="1216">
        <f>IF(M39=0,"N/A",+N39*P39+O39*Q40)</f>
        <v>10908.333333333332</v>
      </c>
      <c r="S39" s="339">
        <f t="shared" si="0"/>
        <v>21816.666666666668</v>
      </c>
      <c r="T39" s="68"/>
    </row>
    <row r="40" spans="1:20" ht="16.5" customHeight="1" x14ac:dyDescent="0.2">
      <c r="A40" s="1162">
        <v>21</v>
      </c>
      <c r="B40" s="333">
        <v>42669</v>
      </c>
      <c r="C40" s="1220">
        <v>1</v>
      </c>
      <c r="D40" s="334">
        <v>61</v>
      </c>
      <c r="E40" s="1159">
        <v>614</v>
      </c>
      <c r="F40" s="1159"/>
      <c r="G40" s="334">
        <v>4</v>
      </c>
      <c r="H40" s="1036" t="s">
        <v>1406</v>
      </c>
      <c r="I40" s="334"/>
      <c r="J40" s="334"/>
      <c r="K40" s="334" t="s">
        <v>1403</v>
      </c>
      <c r="L40" s="1037">
        <v>48892.17</v>
      </c>
      <c r="M40" s="338">
        <v>3</v>
      </c>
      <c r="N40" s="1246">
        <v>16297.39</v>
      </c>
      <c r="O40" s="1844">
        <v>1358.12</v>
      </c>
      <c r="P40" s="1247"/>
      <c r="Q40" s="1218">
        <v>8</v>
      </c>
      <c r="R40" s="1763">
        <v>2716.2240000000002</v>
      </c>
      <c r="S40" s="1246">
        <f t="shared" si="0"/>
        <v>46175.945999999996</v>
      </c>
      <c r="T40" s="68"/>
    </row>
    <row r="41" spans="1:20" ht="21" customHeight="1" x14ac:dyDescent="0.2">
      <c r="A41" s="1162">
        <v>22</v>
      </c>
      <c r="B41" s="333">
        <v>42669</v>
      </c>
      <c r="C41" s="1220">
        <v>1</v>
      </c>
      <c r="D41" s="334">
        <v>61</v>
      </c>
      <c r="E41" s="334">
        <v>612</v>
      </c>
      <c r="F41" s="1159"/>
      <c r="G41" s="334">
        <v>1</v>
      </c>
      <c r="H41" s="1036" t="s">
        <v>1407</v>
      </c>
      <c r="I41" s="334"/>
      <c r="J41" s="334" t="s">
        <v>167</v>
      </c>
      <c r="K41" s="334" t="s">
        <v>1403</v>
      </c>
      <c r="L41" s="1037">
        <v>32568</v>
      </c>
      <c r="M41" s="338">
        <v>5</v>
      </c>
      <c r="N41" s="1246">
        <v>10856</v>
      </c>
      <c r="O41" s="1844">
        <v>904.67</v>
      </c>
      <c r="P41" s="1247"/>
      <c r="Q41" s="1247">
        <v>8</v>
      </c>
      <c r="R41" s="1763">
        <v>1809.34</v>
      </c>
      <c r="S41" s="1246">
        <v>30758.66</v>
      </c>
      <c r="T41" s="68"/>
    </row>
    <row r="42" spans="1:20" ht="18.75" customHeight="1" x14ac:dyDescent="0.2">
      <c r="A42" s="1162">
        <v>23</v>
      </c>
      <c r="B42" s="333">
        <v>42517</v>
      </c>
      <c r="C42" s="1220">
        <v>1</v>
      </c>
      <c r="D42" s="334">
        <v>61</v>
      </c>
      <c r="E42" s="334">
        <v>617</v>
      </c>
      <c r="F42" s="1159"/>
      <c r="G42" s="334">
        <v>1</v>
      </c>
      <c r="H42" s="1036" t="s">
        <v>1408</v>
      </c>
      <c r="I42" s="334"/>
      <c r="J42" s="334"/>
      <c r="K42" s="334" t="s">
        <v>1403</v>
      </c>
      <c r="L42" s="1037">
        <v>7174.4</v>
      </c>
      <c r="M42" s="338">
        <v>10</v>
      </c>
      <c r="N42" s="1246">
        <v>717.44</v>
      </c>
      <c r="O42" s="1844">
        <v>59.79</v>
      </c>
      <c r="P42" s="1247" t="s">
        <v>1751</v>
      </c>
      <c r="Q42" s="1247">
        <v>1</v>
      </c>
      <c r="R42" s="1763">
        <v>418.53</v>
      </c>
      <c r="S42" s="1246">
        <v>6755.87</v>
      </c>
      <c r="T42" s="68"/>
    </row>
    <row r="43" spans="1:20" ht="30" customHeight="1" x14ac:dyDescent="0.2">
      <c r="A43" s="1162">
        <v>24</v>
      </c>
      <c r="B43" s="333">
        <v>42517</v>
      </c>
      <c r="C43" s="1220">
        <v>1</v>
      </c>
      <c r="D43" s="334">
        <v>61</v>
      </c>
      <c r="E43" s="334">
        <v>617</v>
      </c>
      <c r="F43" s="1159"/>
      <c r="G43" s="334">
        <v>1</v>
      </c>
      <c r="H43" s="1036" t="s">
        <v>1409</v>
      </c>
      <c r="I43" s="334"/>
      <c r="J43" s="334"/>
      <c r="K43" s="334" t="s">
        <v>1403</v>
      </c>
      <c r="L43" s="1037">
        <v>10499.99</v>
      </c>
      <c r="M43" s="338">
        <v>10</v>
      </c>
      <c r="N43" s="1246">
        <v>1049.99</v>
      </c>
      <c r="O43" s="1844">
        <v>87.5</v>
      </c>
      <c r="P43" s="1247">
        <v>1</v>
      </c>
      <c r="Q43" s="1247">
        <v>1</v>
      </c>
      <c r="R43" s="1763">
        <v>612.5</v>
      </c>
      <c r="S43" s="1246">
        <v>9887.49</v>
      </c>
      <c r="T43" s="68"/>
    </row>
    <row r="44" spans="1:20" ht="16.5" customHeight="1" x14ac:dyDescent="0.2">
      <c r="A44" s="1162">
        <v>25</v>
      </c>
      <c r="B44" s="333">
        <v>42517</v>
      </c>
      <c r="C44" s="1220">
        <v>1</v>
      </c>
      <c r="D44" s="334">
        <v>61</v>
      </c>
      <c r="E44" s="334">
        <v>617</v>
      </c>
      <c r="F44" s="1159"/>
      <c r="G44" s="334">
        <v>1</v>
      </c>
      <c r="H44" s="1036" t="s">
        <v>1410</v>
      </c>
      <c r="I44" s="334" t="s">
        <v>1411</v>
      </c>
      <c r="J44" s="334"/>
      <c r="K44" s="334" t="s">
        <v>1403</v>
      </c>
      <c r="L44" s="1037">
        <v>21664.799999999999</v>
      </c>
      <c r="M44" s="338">
        <v>10</v>
      </c>
      <c r="N44" s="1246">
        <v>2166.48</v>
      </c>
      <c r="O44" s="1844">
        <v>150.54</v>
      </c>
      <c r="P44" s="1247">
        <v>1</v>
      </c>
      <c r="Q44" s="1247">
        <v>1</v>
      </c>
      <c r="R44" s="1763">
        <v>1263.78</v>
      </c>
      <c r="S44" s="1246">
        <v>20401.02</v>
      </c>
      <c r="T44" s="68"/>
    </row>
    <row r="45" spans="1:20" ht="16.5" customHeight="1" x14ac:dyDescent="0.2">
      <c r="A45" s="1162">
        <v>26</v>
      </c>
      <c r="B45" s="333">
        <v>42517</v>
      </c>
      <c r="C45" s="1220">
        <v>1</v>
      </c>
      <c r="D45" s="334">
        <v>61</v>
      </c>
      <c r="E45" s="334">
        <v>617</v>
      </c>
      <c r="F45" s="1159"/>
      <c r="G45" s="334">
        <v>1</v>
      </c>
      <c r="H45" s="1036" t="s">
        <v>1412</v>
      </c>
      <c r="I45" s="334" t="s">
        <v>1413</v>
      </c>
      <c r="J45" s="334"/>
      <c r="K45" s="334" t="s">
        <v>1403</v>
      </c>
      <c r="L45" s="1037">
        <v>4574.62</v>
      </c>
      <c r="M45" s="338">
        <v>10</v>
      </c>
      <c r="N45" s="1246">
        <v>457.46</v>
      </c>
      <c r="O45" s="1844">
        <v>150.54</v>
      </c>
      <c r="P45" s="1247">
        <v>1</v>
      </c>
      <c r="Q45" s="1247">
        <v>1</v>
      </c>
      <c r="R45" s="1763">
        <v>1263.78</v>
      </c>
      <c r="S45" s="1246">
        <f>+L45-R45</f>
        <v>3310.84</v>
      </c>
      <c r="T45" s="68"/>
    </row>
    <row r="46" spans="1:20" ht="29.25" customHeight="1" x14ac:dyDescent="0.2">
      <c r="A46" s="1162">
        <v>27</v>
      </c>
      <c r="B46" s="333">
        <v>42402</v>
      </c>
      <c r="C46" s="1220">
        <v>1</v>
      </c>
      <c r="D46" s="334">
        <v>61</v>
      </c>
      <c r="E46" s="334">
        <v>614</v>
      </c>
      <c r="F46" s="1159"/>
      <c r="G46" s="334">
        <v>1</v>
      </c>
      <c r="H46" s="1036" t="s">
        <v>1416</v>
      </c>
      <c r="I46" s="334" t="s">
        <v>1417</v>
      </c>
      <c r="J46" s="334"/>
      <c r="K46" s="334" t="s">
        <v>1403</v>
      </c>
      <c r="L46" s="1037">
        <v>6753</v>
      </c>
      <c r="M46" s="338">
        <v>3</v>
      </c>
      <c r="N46" s="339">
        <f>IF(M46=0,"N/A",+L46/M46)</f>
        <v>2251</v>
      </c>
      <c r="O46" s="1724">
        <f>IF(M46=0,"N/A",+N46/12)</f>
        <v>187.58333333333334</v>
      </c>
      <c r="P46" s="1217">
        <v>1</v>
      </c>
      <c r="Q46" s="1218">
        <v>4</v>
      </c>
      <c r="R46" s="1216">
        <f t="shared" ref="R46:R56" si="1">IF(M46=0,"N/A",+N46*P46+O46*Q46)</f>
        <v>3001.3333333333335</v>
      </c>
      <c r="S46" s="339">
        <f t="shared" ref="S46:S56" si="2">IF(M46=0,"N/A",+L46-R46)</f>
        <v>3751.6666666666665</v>
      </c>
      <c r="T46" s="68"/>
    </row>
    <row r="47" spans="1:20" ht="16.5" customHeight="1" x14ac:dyDescent="0.2">
      <c r="A47" s="1162">
        <v>28</v>
      </c>
      <c r="B47" s="333">
        <v>42402</v>
      </c>
      <c r="C47" s="1220">
        <v>1</v>
      </c>
      <c r="D47" s="334">
        <v>61</v>
      </c>
      <c r="E47" s="334">
        <v>616</v>
      </c>
      <c r="F47" s="1159"/>
      <c r="G47" s="334">
        <v>1</v>
      </c>
      <c r="H47" s="1036" t="s">
        <v>1633</v>
      </c>
      <c r="I47" s="334" t="s">
        <v>1419</v>
      </c>
      <c r="J47" s="334" t="s">
        <v>1420</v>
      </c>
      <c r="K47" s="334" t="s">
        <v>1403</v>
      </c>
      <c r="L47" s="1037">
        <v>15155</v>
      </c>
      <c r="M47" s="338">
        <v>5</v>
      </c>
      <c r="N47" s="339">
        <f>IF(M47=0,"N/A",+L47/M47)</f>
        <v>3031</v>
      </c>
      <c r="O47" s="1724">
        <f>IF(M47=0,"N/A",+N47/12)</f>
        <v>252.58333333333334</v>
      </c>
      <c r="P47" s="1217">
        <v>1</v>
      </c>
      <c r="Q47" s="1218">
        <v>4</v>
      </c>
      <c r="R47" s="1216">
        <f t="shared" si="1"/>
        <v>4041.3333333333335</v>
      </c>
      <c r="S47" s="339">
        <f t="shared" si="2"/>
        <v>11113.666666666666</v>
      </c>
      <c r="T47" s="68"/>
    </row>
    <row r="48" spans="1:20" ht="16.5" customHeight="1" x14ac:dyDescent="0.2">
      <c r="A48" s="1162">
        <v>29</v>
      </c>
      <c r="B48" s="333">
        <v>42663</v>
      </c>
      <c r="C48" s="1220">
        <v>1</v>
      </c>
      <c r="D48" s="334">
        <v>61</v>
      </c>
      <c r="E48" s="334">
        <v>614</v>
      </c>
      <c r="F48" s="1159"/>
      <c r="G48" s="334">
        <v>2</v>
      </c>
      <c r="H48" s="1036" t="s">
        <v>1424</v>
      </c>
      <c r="I48" s="334">
        <v>1036</v>
      </c>
      <c r="J48" s="334"/>
      <c r="K48" s="334" t="s">
        <v>1403</v>
      </c>
      <c r="L48" s="1037">
        <v>17700</v>
      </c>
      <c r="M48" s="338">
        <v>3</v>
      </c>
      <c r="N48" s="339">
        <f t="shared" ref="N48:N53" si="3">IF(M48=0,"N/A",+L48/M48)</f>
        <v>5900</v>
      </c>
      <c r="O48" s="1724">
        <f t="shared" ref="O48:O53" si="4">IF(M48=0,"N/A",+N48/12)</f>
        <v>491.66666666666669</v>
      </c>
      <c r="P48" s="1217"/>
      <c r="Q48" s="1218">
        <v>8</v>
      </c>
      <c r="R48" s="1216">
        <f t="shared" si="1"/>
        <v>3933.3333333333335</v>
      </c>
      <c r="S48" s="339">
        <f t="shared" si="2"/>
        <v>13766.666666666666</v>
      </c>
      <c r="T48" s="68"/>
    </row>
    <row r="49" spans="1:20" ht="16.5" customHeight="1" x14ac:dyDescent="0.2">
      <c r="A49" s="1162">
        <v>30</v>
      </c>
      <c r="B49" s="333">
        <v>42663</v>
      </c>
      <c r="C49" s="1220">
        <v>1</v>
      </c>
      <c r="D49" s="334">
        <v>61</v>
      </c>
      <c r="E49" s="334">
        <v>616</v>
      </c>
      <c r="F49" s="1159"/>
      <c r="G49" s="334">
        <v>1</v>
      </c>
      <c r="H49" s="1036" t="s">
        <v>1425</v>
      </c>
      <c r="I49" s="334">
        <v>1037</v>
      </c>
      <c r="J49" s="334" t="s">
        <v>1426</v>
      </c>
      <c r="K49" s="334" t="s">
        <v>1403</v>
      </c>
      <c r="L49" s="1037">
        <v>20060</v>
      </c>
      <c r="M49" s="338">
        <v>10</v>
      </c>
      <c r="N49" s="339">
        <f t="shared" si="3"/>
        <v>2006</v>
      </c>
      <c r="O49" s="1724">
        <f t="shared" si="4"/>
        <v>167.16666666666666</v>
      </c>
      <c r="P49" s="1217"/>
      <c r="Q49" s="1218">
        <v>8</v>
      </c>
      <c r="R49" s="1216">
        <f t="shared" si="1"/>
        <v>1337.3333333333333</v>
      </c>
      <c r="S49" s="339">
        <f t="shared" si="2"/>
        <v>18722.666666666668</v>
      </c>
      <c r="T49" s="68"/>
    </row>
    <row r="50" spans="1:20" ht="16.5" customHeight="1" x14ac:dyDescent="0.2">
      <c r="A50" s="1162">
        <v>31</v>
      </c>
      <c r="B50" s="333">
        <v>42663</v>
      </c>
      <c r="C50" s="1220">
        <v>1</v>
      </c>
      <c r="D50" s="334">
        <v>61</v>
      </c>
      <c r="E50" s="334">
        <v>616</v>
      </c>
      <c r="F50" s="1159"/>
      <c r="G50" s="334">
        <v>1</v>
      </c>
      <c r="H50" s="1036" t="s">
        <v>1427</v>
      </c>
      <c r="I50" s="334">
        <v>1039</v>
      </c>
      <c r="J50" s="334"/>
      <c r="K50" s="334" t="s">
        <v>1403</v>
      </c>
      <c r="L50" s="1037">
        <v>7670</v>
      </c>
      <c r="M50" s="338">
        <v>10</v>
      </c>
      <c r="N50" s="339">
        <f t="shared" si="3"/>
        <v>767</v>
      </c>
      <c r="O50" s="1724">
        <f t="shared" si="4"/>
        <v>63.916666666666664</v>
      </c>
      <c r="P50" s="1217"/>
      <c r="Q50" s="1218">
        <v>8</v>
      </c>
      <c r="R50" s="1216">
        <f t="shared" si="1"/>
        <v>511.33333333333331</v>
      </c>
      <c r="S50" s="339">
        <f t="shared" si="2"/>
        <v>7158.666666666667</v>
      </c>
      <c r="T50" s="68"/>
    </row>
    <row r="51" spans="1:20" ht="16.5" customHeight="1" x14ac:dyDescent="0.2">
      <c r="A51" s="1162">
        <v>32</v>
      </c>
      <c r="B51" s="333">
        <v>42663</v>
      </c>
      <c r="C51" s="1220">
        <v>1</v>
      </c>
      <c r="D51" s="334">
        <v>61</v>
      </c>
      <c r="E51" s="334">
        <v>617</v>
      </c>
      <c r="F51" s="1159"/>
      <c r="G51" s="334">
        <v>1</v>
      </c>
      <c r="H51" s="1036" t="s">
        <v>1428</v>
      </c>
      <c r="I51" s="334">
        <v>1038</v>
      </c>
      <c r="J51" s="334"/>
      <c r="K51" s="334" t="s">
        <v>1403</v>
      </c>
      <c r="L51" s="1037">
        <v>15930</v>
      </c>
      <c r="M51" s="338">
        <v>10</v>
      </c>
      <c r="N51" s="339">
        <f t="shared" si="3"/>
        <v>1593</v>
      </c>
      <c r="O51" s="1724">
        <f t="shared" si="4"/>
        <v>132.75</v>
      </c>
      <c r="P51" s="1217"/>
      <c r="Q51" s="1218">
        <v>8</v>
      </c>
      <c r="R51" s="1216">
        <f t="shared" si="1"/>
        <v>1062</v>
      </c>
      <c r="S51" s="339">
        <f t="shared" si="2"/>
        <v>14868</v>
      </c>
      <c r="T51" s="68"/>
    </row>
    <row r="52" spans="1:20" ht="16.5" customHeight="1" x14ac:dyDescent="0.2">
      <c r="A52" s="1162">
        <v>33</v>
      </c>
      <c r="B52" s="333">
        <v>42663</v>
      </c>
      <c r="C52" s="1220">
        <v>1</v>
      </c>
      <c r="D52" s="334">
        <v>61</v>
      </c>
      <c r="E52" s="334">
        <v>612</v>
      </c>
      <c r="F52" s="1159"/>
      <c r="G52" s="334">
        <v>2</v>
      </c>
      <c r="H52" s="1036" t="s">
        <v>1429</v>
      </c>
      <c r="I52" s="334">
        <v>1035</v>
      </c>
      <c r="J52" s="334" t="s">
        <v>1430</v>
      </c>
      <c r="K52" s="334" t="s">
        <v>1403</v>
      </c>
      <c r="L52" s="1037">
        <v>77880</v>
      </c>
      <c r="M52" s="338">
        <v>5</v>
      </c>
      <c r="N52" s="339">
        <f t="shared" si="3"/>
        <v>15576</v>
      </c>
      <c r="O52" s="1724">
        <f t="shared" si="4"/>
        <v>1298</v>
      </c>
      <c r="P52" s="1217"/>
      <c r="Q52" s="1218">
        <v>8</v>
      </c>
      <c r="R52" s="1216">
        <f t="shared" si="1"/>
        <v>10384</v>
      </c>
      <c r="S52" s="339">
        <f t="shared" si="2"/>
        <v>67496</v>
      </c>
      <c r="T52" s="68"/>
    </row>
    <row r="53" spans="1:20" ht="16.5" customHeight="1" x14ac:dyDescent="0.2">
      <c r="A53" s="1162">
        <v>34</v>
      </c>
      <c r="B53" s="333">
        <v>42663</v>
      </c>
      <c r="C53" s="1220">
        <v>1</v>
      </c>
      <c r="D53" s="334">
        <v>61</v>
      </c>
      <c r="E53" s="334">
        <v>612</v>
      </c>
      <c r="F53" s="1159"/>
      <c r="G53" s="334">
        <v>21</v>
      </c>
      <c r="H53" s="1036" t="s">
        <v>1431</v>
      </c>
      <c r="I53" s="334">
        <v>1034</v>
      </c>
      <c r="J53" s="334" t="s">
        <v>1432</v>
      </c>
      <c r="K53" s="334" t="s">
        <v>1639</v>
      </c>
      <c r="L53" s="1037">
        <v>180894</v>
      </c>
      <c r="M53" s="338">
        <v>5</v>
      </c>
      <c r="N53" s="339">
        <f t="shared" si="3"/>
        <v>36178.800000000003</v>
      </c>
      <c r="O53" s="1658">
        <f t="shared" si="4"/>
        <v>3014.9</v>
      </c>
      <c r="P53" s="1161"/>
      <c r="Q53" s="1288">
        <v>8</v>
      </c>
      <c r="R53" s="339">
        <f t="shared" si="1"/>
        <v>24119.200000000001</v>
      </c>
      <c r="S53" s="339">
        <f t="shared" si="2"/>
        <v>156774.79999999999</v>
      </c>
      <c r="T53" s="68"/>
    </row>
    <row r="54" spans="1:20" ht="16.5" customHeight="1" x14ac:dyDescent="0.2">
      <c r="A54" s="1162">
        <v>35</v>
      </c>
      <c r="B54" s="333">
        <v>42663</v>
      </c>
      <c r="C54" s="1220">
        <v>1</v>
      </c>
      <c r="D54" s="334">
        <v>61</v>
      </c>
      <c r="E54" s="334">
        <v>612</v>
      </c>
      <c r="F54" s="1159"/>
      <c r="G54" s="334">
        <v>1</v>
      </c>
      <c r="H54" s="1036" t="s">
        <v>1433</v>
      </c>
      <c r="I54" s="334">
        <v>1033</v>
      </c>
      <c r="J54" s="334" t="s">
        <v>1434</v>
      </c>
      <c r="K54" s="334" t="s">
        <v>1403</v>
      </c>
      <c r="L54" s="1037">
        <v>41300</v>
      </c>
      <c r="M54" s="338">
        <v>5</v>
      </c>
      <c r="N54" s="339">
        <f>IF(M54=0,"N/A",+L54/M54)</f>
        <v>8260</v>
      </c>
      <c r="O54" s="1724">
        <f>IF(M54=0,"N/A",+N54/12)</f>
        <v>688.33333333333337</v>
      </c>
      <c r="P54" s="1217"/>
      <c r="Q54" s="1218">
        <v>8</v>
      </c>
      <c r="R54" s="1216">
        <f t="shared" si="1"/>
        <v>5506.666666666667</v>
      </c>
      <c r="S54" s="339">
        <f t="shared" si="2"/>
        <v>35793.333333333336</v>
      </c>
      <c r="T54" s="68"/>
    </row>
    <row r="55" spans="1:20" ht="15" x14ac:dyDescent="0.2">
      <c r="A55" s="1162">
        <v>36</v>
      </c>
      <c r="B55" s="1034">
        <v>42669</v>
      </c>
      <c r="C55" s="1035">
        <v>6</v>
      </c>
      <c r="D55" s="334">
        <v>61</v>
      </c>
      <c r="E55" s="334">
        <v>614</v>
      </c>
      <c r="F55" s="334"/>
      <c r="G55" s="334">
        <v>1</v>
      </c>
      <c r="H55" s="1036" t="s">
        <v>1384</v>
      </c>
      <c r="I55" s="1159"/>
      <c r="J55" s="334" t="s">
        <v>1385</v>
      </c>
      <c r="K55" s="334" t="s">
        <v>165</v>
      </c>
      <c r="L55" s="1037">
        <v>2099.61</v>
      </c>
      <c r="M55" s="338">
        <v>3</v>
      </c>
      <c r="N55" s="339">
        <f>IF(M55=0,"N/A",+L55/M55)</f>
        <v>699.87</v>
      </c>
      <c r="O55" s="1724">
        <f>IF(M55=0,"N/A",+N55/12)</f>
        <v>58.322499999999998</v>
      </c>
      <c r="P55" s="1217"/>
      <c r="Q55" s="1218">
        <v>8</v>
      </c>
      <c r="R55" s="1216">
        <v>116</v>
      </c>
      <c r="S55" s="339">
        <f t="shared" si="2"/>
        <v>1983.6100000000001</v>
      </c>
    </row>
    <row r="56" spans="1:20" ht="15" x14ac:dyDescent="0.2">
      <c r="A56" s="1162">
        <v>37</v>
      </c>
      <c r="B56" s="1034">
        <v>42659</v>
      </c>
      <c r="C56" s="1035">
        <v>6</v>
      </c>
      <c r="D56" s="334">
        <v>61</v>
      </c>
      <c r="E56" s="334">
        <v>614</v>
      </c>
      <c r="F56" s="334"/>
      <c r="G56" s="334">
        <v>1</v>
      </c>
      <c r="H56" s="1036" t="s">
        <v>1384</v>
      </c>
      <c r="I56" s="1159"/>
      <c r="J56" s="334" t="s">
        <v>1387</v>
      </c>
      <c r="K56" s="334" t="s">
        <v>1598</v>
      </c>
      <c r="L56" s="1037">
        <v>3571.32</v>
      </c>
      <c r="M56" s="338">
        <v>3</v>
      </c>
      <c r="N56" s="339">
        <f>IF(M56=0,"N/A",+L56/M56)</f>
        <v>1190.44</v>
      </c>
      <c r="O56" s="1724">
        <f>IF(M56=0,"N/A",+N56/12)</f>
        <v>99.203333333333333</v>
      </c>
      <c r="P56" s="1217"/>
      <c r="Q56" s="1218">
        <v>8</v>
      </c>
      <c r="R56" s="1216">
        <f t="shared" si="1"/>
        <v>793.62666666666667</v>
      </c>
      <c r="S56" s="339">
        <f t="shared" si="2"/>
        <v>2777.6933333333336</v>
      </c>
    </row>
    <row r="57" spans="1:20" ht="30" x14ac:dyDescent="0.2">
      <c r="A57" s="1162">
        <v>38</v>
      </c>
      <c r="B57" s="1034">
        <v>42669</v>
      </c>
      <c r="C57" s="1035">
        <v>6</v>
      </c>
      <c r="D57" s="334">
        <v>61</v>
      </c>
      <c r="E57" s="334">
        <v>617</v>
      </c>
      <c r="F57" s="334"/>
      <c r="G57" s="334">
        <v>1</v>
      </c>
      <c r="H57" s="1036" t="s">
        <v>778</v>
      </c>
      <c r="I57" s="1159"/>
      <c r="J57" s="334" t="s">
        <v>1370</v>
      </c>
      <c r="K57" s="334" t="s">
        <v>1600</v>
      </c>
      <c r="L57" s="1037">
        <v>7249.99</v>
      </c>
      <c r="M57" s="338">
        <v>10</v>
      </c>
      <c r="N57" s="339">
        <v>724.99</v>
      </c>
      <c r="O57" s="1658">
        <v>60.42</v>
      </c>
      <c r="P57" s="340"/>
      <c r="Q57" s="340">
        <v>8</v>
      </c>
      <c r="R57" s="339">
        <v>120.84</v>
      </c>
      <c r="S57" s="339">
        <v>7129.15</v>
      </c>
    </row>
    <row r="58" spans="1:20" ht="15" x14ac:dyDescent="0.2">
      <c r="A58" s="1162">
        <v>39</v>
      </c>
      <c r="B58" s="1034">
        <v>42669</v>
      </c>
      <c r="C58" s="1035">
        <v>6</v>
      </c>
      <c r="D58" s="334">
        <v>61</v>
      </c>
      <c r="E58" s="334">
        <v>614</v>
      </c>
      <c r="F58" s="334"/>
      <c r="G58" s="334">
        <v>1</v>
      </c>
      <c r="H58" s="1036" t="s">
        <v>27</v>
      </c>
      <c r="I58" s="1159"/>
      <c r="J58" s="334" t="s">
        <v>1394</v>
      </c>
      <c r="K58" s="334" t="s">
        <v>1600</v>
      </c>
      <c r="L58" s="1037">
        <v>5583</v>
      </c>
      <c r="M58" s="338">
        <v>3</v>
      </c>
      <c r="N58" s="339">
        <v>1861</v>
      </c>
      <c r="O58" s="1658">
        <v>155.08000000000001</v>
      </c>
      <c r="P58" s="340"/>
      <c r="Q58" s="340">
        <v>8</v>
      </c>
      <c r="R58" s="339">
        <v>310.16000000000003</v>
      </c>
      <c r="S58" s="339">
        <f t="shared" ref="S58:S76" si="5">IF(M58=0,"N/A",+L58-R58)</f>
        <v>5272.84</v>
      </c>
    </row>
    <row r="59" spans="1:20" s="1038" customFormat="1" ht="15.75" x14ac:dyDescent="0.2">
      <c r="A59" s="1162">
        <v>40</v>
      </c>
      <c r="B59" s="1255">
        <v>42075</v>
      </c>
      <c r="C59" s="1035">
        <v>3</v>
      </c>
      <c r="D59" s="1183">
        <v>61</v>
      </c>
      <c r="E59" s="1183" t="s">
        <v>1106</v>
      </c>
      <c r="F59" s="1256"/>
      <c r="G59" s="1256">
        <v>1</v>
      </c>
      <c r="H59" s="1180" t="s">
        <v>919</v>
      </c>
      <c r="I59" s="334"/>
      <c r="J59" s="334" t="s">
        <v>1153</v>
      </c>
      <c r="K59" s="334" t="s">
        <v>1634</v>
      </c>
      <c r="L59" s="1257">
        <v>38013.99</v>
      </c>
      <c r="M59" s="338">
        <v>5</v>
      </c>
      <c r="N59" s="339">
        <f t="shared" ref="N59:N64" si="6">+L59/60*9</f>
        <v>5702.0985000000001</v>
      </c>
      <c r="O59" s="1658">
        <f t="shared" ref="O59:O64" si="7">IF(M59=0,"N/A",+N59/12)</f>
        <v>475.17487499999999</v>
      </c>
      <c r="P59" s="1161">
        <v>2</v>
      </c>
      <c r="Q59" s="1161">
        <v>3</v>
      </c>
      <c r="R59" s="339">
        <f t="shared" ref="R59:R64" si="8">IF(M59=0,"N/A",+N59*P59+O59*Q59)</f>
        <v>12829.721625</v>
      </c>
      <c r="S59" s="339">
        <f t="shared" ref="S59:S64" si="9">IF(M59=0,"N/A",+L59-R59)</f>
        <v>25184.268375</v>
      </c>
      <c r="T59" s="1258"/>
    </row>
    <row r="60" spans="1:20" s="1038" customFormat="1" ht="15.75" x14ac:dyDescent="0.2">
      <c r="A60" s="1162">
        <v>41</v>
      </c>
      <c r="B60" s="1255">
        <v>42075</v>
      </c>
      <c r="C60" s="1035">
        <v>3</v>
      </c>
      <c r="D60" s="1183">
        <v>61</v>
      </c>
      <c r="E60" s="1183" t="s">
        <v>1106</v>
      </c>
      <c r="F60" s="1256"/>
      <c r="G60" s="1256">
        <v>1</v>
      </c>
      <c r="H60" s="1180" t="s">
        <v>1155</v>
      </c>
      <c r="I60" s="334"/>
      <c r="J60" s="334" t="s">
        <v>118</v>
      </c>
      <c r="K60" s="334" t="s">
        <v>1634</v>
      </c>
      <c r="L60" s="1257">
        <v>24270</v>
      </c>
      <c r="M60" s="338">
        <v>5</v>
      </c>
      <c r="N60" s="339">
        <f t="shared" si="6"/>
        <v>3640.5</v>
      </c>
      <c r="O60" s="1658">
        <f t="shared" si="7"/>
        <v>303.375</v>
      </c>
      <c r="P60" s="1161">
        <v>2</v>
      </c>
      <c r="Q60" s="1161">
        <v>3</v>
      </c>
      <c r="R60" s="339">
        <f t="shared" si="8"/>
        <v>8191.125</v>
      </c>
      <c r="S60" s="339">
        <f t="shared" si="9"/>
        <v>16078.875</v>
      </c>
      <c r="T60" s="1258"/>
    </row>
    <row r="61" spans="1:20" s="1038" customFormat="1" ht="15.75" x14ac:dyDescent="0.2">
      <c r="A61" s="1162">
        <v>42</v>
      </c>
      <c r="B61" s="1255">
        <v>42075</v>
      </c>
      <c r="C61" s="1035">
        <v>3</v>
      </c>
      <c r="D61" s="1183">
        <v>61</v>
      </c>
      <c r="E61" s="1183" t="s">
        <v>1106</v>
      </c>
      <c r="F61" s="1256"/>
      <c r="G61" s="1256">
        <v>1</v>
      </c>
      <c r="H61" s="1180" t="s">
        <v>1156</v>
      </c>
      <c r="I61" s="334"/>
      <c r="J61" s="334"/>
      <c r="K61" s="334" t="s">
        <v>1634</v>
      </c>
      <c r="L61" s="1257">
        <v>7102</v>
      </c>
      <c r="M61" s="338">
        <v>5</v>
      </c>
      <c r="N61" s="339">
        <f t="shared" si="6"/>
        <v>1065.3</v>
      </c>
      <c r="O61" s="1658">
        <f t="shared" si="7"/>
        <v>88.774999999999991</v>
      </c>
      <c r="P61" s="1161">
        <v>2</v>
      </c>
      <c r="Q61" s="1161">
        <v>3</v>
      </c>
      <c r="R61" s="339">
        <f t="shared" si="8"/>
        <v>2396.9249999999997</v>
      </c>
      <c r="S61" s="339">
        <f t="shared" si="9"/>
        <v>4705.0750000000007</v>
      </c>
      <c r="T61" s="1258"/>
    </row>
    <row r="62" spans="1:20" s="1038" customFormat="1" ht="15.75" x14ac:dyDescent="0.2">
      <c r="A62" s="1162">
        <v>43</v>
      </c>
      <c r="B62" s="1255">
        <v>42075</v>
      </c>
      <c r="C62" s="1035">
        <v>3</v>
      </c>
      <c r="D62" s="1183">
        <v>61</v>
      </c>
      <c r="E62" s="1183" t="s">
        <v>1106</v>
      </c>
      <c r="F62" s="1256"/>
      <c r="G62" s="1256">
        <v>1</v>
      </c>
      <c r="H62" s="1180" t="s">
        <v>1157</v>
      </c>
      <c r="I62" s="334"/>
      <c r="J62" s="334" t="s">
        <v>129</v>
      </c>
      <c r="K62" s="334" t="s">
        <v>1634</v>
      </c>
      <c r="L62" s="1257">
        <v>9906</v>
      </c>
      <c r="M62" s="338">
        <v>5</v>
      </c>
      <c r="N62" s="339">
        <f t="shared" si="6"/>
        <v>1485.8999999999999</v>
      </c>
      <c r="O62" s="1658">
        <f t="shared" si="7"/>
        <v>123.82499999999999</v>
      </c>
      <c r="P62" s="1161">
        <v>2</v>
      </c>
      <c r="Q62" s="1161">
        <v>3</v>
      </c>
      <c r="R62" s="339">
        <f t="shared" si="8"/>
        <v>3343.2749999999996</v>
      </c>
      <c r="S62" s="339">
        <f t="shared" si="9"/>
        <v>6562.7250000000004</v>
      </c>
      <c r="T62" s="1258"/>
    </row>
    <row r="63" spans="1:20" s="1038" customFormat="1" ht="30" x14ac:dyDescent="0.2">
      <c r="A63" s="1162">
        <v>44</v>
      </c>
      <c r="B63" s="1255">
        <v>42144</v>
      </c>
      <c r="C63" s="1035">
        <v>3</v>
      </c>
      <c r="D63" s="1183">
        <v>61</v>
      </c>
      <c r="E63" s="1183" t="s">
        <v>1106</v>
      </c>
      <c r="F63" s="1256"/>
      <c r="G63" s="1256">
        <v>1</v>
      </c>
      <c r="H63" s="1180" t="s">
        <v>1158</v>
      </c>
      <c r="I63" s="334"/>
      <c r="J63" s="334" t="s">
        <v>266</v>
      </c>
      <c r="K63" s="334" t="s">
        <v>1634</v>
      </c>
      <c r="L63" s="1257">
        <v>14819</v>
      </c>
      <c r="M63" s="338">
        <v>5</v>
      </c>
      <c r="N63" s="339">
        <f t="shared" si="6"/>
        <v>2222.85</v>
      </c>
      <c r="O63" s="1658">
        <f t="shared" si="7"/>
        <v>185.23749999999998</v>
      </c>
      <c r="P63" s="1161">
        <v>2</v>
      </c>
      <c r="Q63" s="1161">
        <v>1</v>
      </c>
      <c r="R63" s="339">
        <f t="shared" si="8"/>
        <v>4630.9375</v>
      </c>
      <c r="S63" s="339">
        <f t="shared" si="9"/>
        <v>10188.0625</v>
      </c>
      <c r="T63" s="339"/>
    </row>
    <row r="64" spans="1:20" s="1038" customFormat="1" ht="15.75" x14ac:dyDescent="0.2">
      <c r="A64" s="1162">
        <v>45</v>
      </c>
      <c r="B64" s="1255">
        <v>42333</v>
      </c>
      <c r="C64" s="1035">
        <v>3</v>
      </c>
      <c r="D64" s="1183">
        <v>61</v>
      </c>
      <c r="E64" s="1183" t="s">
        <v>1146</v>
      </c>
      <c r="F64" s="1256"/>
      <c r="G64" s="1256">
        <v>1</v>
      </c>
      <c r="H64" s="1180" t="s">
        <v>1159</v>
      </c>
      <c r="I64" s="334" t="s">
        <v>1160</v>
      </c>
      <c r="J64" s="334" t="s">
        <v>1161</v>
      </c>
      <c r="K64" s="334" t="s">
        <v>1634</v>
      </c>
      <c r="L64" s="1257">
        <v>2714</v>
      </c>
      <c r="M64" s="338">
        <v>3</v>
      </c>
      <c r="N64" s="339">
        <f t="shared" si="6"/>
        <v>407.1</v>
      </c>
      <c r="O64" s="1658">
        <f t="shared" si="7"/>
        <v>33.925000000000004</v>
      </c>
      <c r="P64" s="1161">
        <v>1</v>
      </c>
      <c r="Q64" s="1161">
        <v>7</v>
      </c>
      <c r="R64" s="339">
        <f t="shared" si="8"/>
        <v>644.57500000000005</v>
      </c>
      <c r="S64" s="339">
        <f t="shared" si="9"/>
        <v>2069.4250000000002</v>
      </c>
      <c r="T64" s="1258"/>
    </row>
    <row r="65" spans="1:20" s="1038" customFormat="1" ht="30" x14ac:dyDescent="0.2">
      <c r="A65" s="1162">
        <v>46</v>
      </c>
      <c r="B65" s="1255">
        <v>42348</v>
      </c>
      <c r="C65" s="1035">
        <v>3</v>
      </c>
      <c r="D65" s="1183">
        <v>61</v>
      </c>
      <c r="E65" s="1183" t="s">
        <v>1108</v>
      </c>
      <c r="F65" s="1256"/>
      <c r="G65" s="1256">
        <v>1</v>
      </c>
      <c r="H65" s="1180" t="s">
        <v>1162</v>
      </c>
      <c r="I65" s="334"/>
      <c r="J65" s="334"/>
      <c r="K65" s="334" t="s">
        <v>1634</v>
      </c>
      <c r="L65" s="1257">
        <v>17818</v>
      </c>
      <c r="M65" s="338">
        <v>5</v>
      </c>
      <c r="N65" s="339">
        <f t="shared" ref="N65:N71" si="10">IF(M65=0,"N/A",+L65/M65)</f>
        <v>3563.6</v>
      </c>
      <c r="O65" s="1658">
        <f t="shared" ref="O65:O76" si="11">IF(M65=0,"N/A",+N65/12)</f>
        <v>296.96666666666664</v>
      </c>
      <c r="P65" s="1161">
        <v>1</v>
      </c>
      <c r="Q65" s="1161">
        <v>6</v>
      </c>
      <c r="R65" s="339">
        <f t="shared" ref="R65:R76" si="12">IF(M65=0,"N/A",+N65*P65+O65*Q65)</f>
        <v>5345.4</v>
      </c>
      <c r="S65" s="339">
        <f t="shared" si="5"/>
        <v>12472.6</v>
      </c>
      <c r="T65" s="1258"/>
    </row>
    <row r="66" spans="1:20" s="1038" customFormat="1" ht="30" x14ac:dyDescent="0.2">
      <c r="A66" s="1162">
        <v>47</v>
      </c>
      <c r="B66" s="1255">
        <v>42348</v>
      </c>
      <c r="C66" s="1035">
        <v>3</v>
      </c>
      <c r="D66" s="1183">
        <v>61</v>
      </c>
      <c r="E66" s="1183" t="s">
        <v>1116</v>
      </c>
      <c r="F66" s="1256"/>
      <c r="G66" s="1256">
        <v>1</v>
      </c>
      <c r="H66" s="1180" t="s">
        <v>1163</v>
      </c>
      <c r="I66" s="334"/>
      <c r="J66" s="334"/>
      <c r="K66" s="334" t="s">
        <v>1634</v>
      </c>
      <c r="L66" s="1257">
        <v>21181</v>
      </c>
      <c r="M66" s="338">
        <v>5</v>
      </c>
      <c r="N66" s="339">
        <f t="shared" si="10"/>
        <v>4236.2</v>
      </c>
      <c r="O66" s="1658">
        <f t="shared" si="11"/>
        <v>353.01666666666665</v>
      </c>
      <c r="P66" s="1161">
        <v>1</v>
      </c>
      <c r="Q66" s="1161">
        <v>6</v>
      </c>
      <c r="R66" s="339">
        <f t="shared" si="12"/>
        <v>6354.2999999999993</v>
      </c>
      <c r="S66" s="339">
        <f t="shared" si="5"/>
        <v>14826.7</v>
      </c>
      <c r="T66" s="1259"/>
    </row>
    <row r="67" spans="1:20" s="1038" customFormat="1" ht="30" x14ac:dyDescent="0.2">
      <c r="A67" s="1162">
        <v>48</v>
      </c>
      <c r="B67" s="1255">
        <v>42367</v>
      </c>
      <c r="C67" s="1035">
        <v>3</v>
      </c>
      <c r="D67" s="1183">
        <v>61</v>
      </c>
      <c r="E67" s="1183" t="s">
        <v>1106</v>
      </c>
      <c r="F67" s="1256"/>
      <c r="G67" s="1256">
        <v>1</v>
      </c>
      <c r="H67" s="1180" t="s">
        <v>1164</v>
      </c>
      <c r="I67" s="334"/>
      <c r="J67" s="334" t="s">
        <v>118</v>
      </c>
      <c r="K67" s="334" t="s">
        <v>1634</v>
      </c>
      <c r="L67" s="1257">
        <v>202361.24</v>
      </c>
      <c r="M67" s="338">
        <v>5</v>
      </c>
      <c r="N67" s="339">
        <v>40472.25</v>
      </c>
      <c r="O67" s="1658">
        <f t="shared" si="11"/>
        <v>3372.6875</v>
      </c>
      <c r="P67" s="1161">
        <v>1</v>
      </c>
      <c r="Q67" s="1161">
        <v>6</v>
      </c>
      <c r="R67" s="339">
        <f t="shared" si="12"/>
        <v>60708.375</v>
      </c>
      <c r="S67" s="339">
        <f t="shared" si="5"/>
        <v>141652.86499999999</v>
      </c>
      <c r="T67" s="1259"/>
    </row>
    <row r="68" spans="1:20" s="1038" customFormat="1" ht="15" x14ac:dyDescent="0.2">
      <c r="A68" s="1162">
        <v>49</v>
      </c>
      <c r="B68" s="1255">
        <v>42353</v>
      </c>
      <c r="C68" s="1035">
        <v>3</v>
      </c>
      <c r="D68" s="1183">
        <v>61</v>
      </c>
      <c r="E68" s="1183" t="s">
        <v>1106</v>
      </c>
      <c r="F68" s="1256"/>
      <c r="G68" s="1256">
        <v>1</v>
      </c>
      <c r="H68" s="1180" t="s">
        <v>1165</v>
      </c>
      <c r="I68" s="334"/>
      <c r="J68" s="334"/>
      <c r="K68" s="334" t="s">
        <v>1634</v>
      </c>
      <c r="L68" s="1257">
        <v>3759.48</v>
      </c>
      <c r="M68" s="338">
        <v>5</v>
      </c>
      <c r="N68" s="339">
        <f t="shared" si="10"/>
        <v>751.89599999999996</v>
      </c>
      <c r="O68" s="1658">
        <f t="shared" si="11"/>
        <v>62.657999999999994</v>
      </c>
      <c r="P68" s="1161">
        <v>1</v>
      </c>
      <c r="Q68" s="1161">
        <v>6</v>
      </c>
      <c r="R68" s="339">
        <f t="shared" si="12"/>
        <v>1127.8440000000001</v>
      </c>
      <c r="S68" s="339">
        <f t="shared" si="5"/>
        <v>2631.636</v>
      </c>
      <c r="T68" s="1259"/>
    </row>
    <row r="69" spans="1:20" s="1038" customFormat="1" ht="30" x14ac:dyDescent="0.2">
      <c r="A69" s="1162">
        <v>50</v>
      </c>
      <c r="B69" s="1255">
        <v>42353</v>
      </c>
      <c r="C69" s="1035">
        <v>3</v>
      </c>
      <c r="D69" s="1183">
        <v>61</v>
      </c>
      <c r="E69" s="1183" t="s">
        <v>1106</v>
      </c>
      <c r="F69" s="1256"/>
      <c r="G69" s="1256">
        <v>1</v>
      </c>
      <c r="H69" s="1180" t="s">
        <v>1166</v>
      </c>
      <c r="I69" s="334"/>
      <c r="J69" s="334"/>
      <c r="K69" s="334" t="s">
        <v>1634</v>
      </c>
      <c r="L69" s="1257">
        <v>1253.1600000000001</v>
      </c>
      <c r="M69" s="338">
        <v>10</v>
      </c>
      <c r="N69" s="339">
        <f t="shared" si="10"/>
        <v>125.316</v>
      </c>
      <c r="O69" s="1658">
        <f>IF(M69=0,"N/A",K80+N69/12)</f>
        <v>10.443</v>
      </c>
      <c r="P69" s="1161">
        <v>1</v>
      </c>
      <c r="Q69" s="1161">
        <v>6</v>
      </c>
      <c r="R69" s="339">
        <f t="shared" si="12"/>
        <v>187.97399999999999</v>
      </c>
      <c r="S69" s="339">
        <f t="shared" si="5"/>
        <v>1065.1860000000001</v>
      </c>
      <c r="T69" s="1259"/>
    </row>
    <row r="70" spans="1:20" s="1038" customFormat="1" ht="15" x14ac:dyDescent="0.2">
      <c r="A70" s="1162">
        <v>51</v>
      </c>
      <c r="B70" s="1255">
        <v>42353</v>
      </c>
      <c r="C70" s="1035">
        <v>3</v>
      </c>
      <c r="D70" s="1183">
        <v>61</v>
      </c>
      <c r="E70" s="1183" t="s">
        <v>1106</v>
      </c>
      <c r="F70" s="1256"/>
      <c r="G70" s="1256">
        <v>1</v>
      </c>
      <c r="H70" s="1180" t="s">
        <v>1167</v>
      </c>
      <c r="I70" s="334"/>
      <c r="J70" s="334"/>
      <c r="K70" s="334" t="s">
        <v>1634</v>
      </c>
      <c r="L70" s="1257">
        <v>79650</v>
      </c>
      <c r="M70" s="338">
        <v>10</v>
      </c>
      <c r="N70" s="339">
        <f t="shared" si="10"/>
        <v>7965</v>
      </c>
      <c r="O70" s="1658">
        <f t="shared" si="11"/>
        <v>663.75</v>
      </c>
      <c r="P70" s="1161">
        <v>1</v>
      </c>
      <c r="Q70" s="1161">
        <v>6</v>
      </c>
      <c r="R70" s="339">
        <f t="shared" si="12"/>
        <v>11947.5</v>
      </c>
      <c r="S70" s="339">
        <f t="shared" si="5"/>
        <v>67702.5</v>
      </c>
      <c r="T70" s="1259"/>
    </row>
    <row r="71" spans="1:20" s="1038" customFormat="1" ht="30" x14ac:dyDescent="0.2">
      <c r="A71" s="1162">
        <v>52</v>
      </c>
      <c r="B71" s="1255">
        <v>42353</v>
      </c>
      <c r="C71" s="1035">
        <v>3</v>
      </c>
      <c r="D71" s="1183">
        <v>61</v>
      </c>
      <c r="E71" s="1183" t="s">
        <v>1106</v>
      </c>
      <c r="F71" s="1256"/>
      <c r="G71" s="1256">
        <v>1</v>
      </c>
      <c r="H71" s="1180" t="s">
        <v>1168</v>
      </c>
      <c r="I71" s="334"/>
      <c r="J71" s="334"/>
      <c r="K71" s="334" t="s">
        <v>1634</v>
      </c>
      <c r="L71" s="1257">
        <v>2067.71</v>
      </c>
      <c r="M71" s="338">
        <v>5</v>
      </c>
      <c r="N71" s="339">
        <f t="shared" si="10"/>
        <v>413.54200000000003</v>
      </c>
      <c r="O71" s="1658">
        <f t="shared" si="11"/>
        <v>34.461833333333338</v>
      </c>
      <c r="P71" s="1161">
        <v>1</v>
      </c>
      <c r="Q71" s="1161">
        <v>6</v>
      </c>
      <c r="R71" s="339">
        <f t="shared" si="12"/>
        <v>620.3130000000001</v>
      </c>
      <c r="S71" s="339">
        <f t="shared" si="5"/>
        <v>1447.3969999999999</v>
      </c>
      <c r="T71" s="1259"/>
    </row>
    <row r="72" spans="1:20" s="1038" customFormat="1" ht="30" x14ac:dyDescent="0.2">
      <c r="A72" s="1162">
        <v>53</v>
      </c>
      <c r="B72" s="1255">
        <v>42325</v>
      </c>
      <c r="C72" s="1035">
        <v>3</v>
      </c>
      <c r="D72" s="1183">
        <v>61</v>
      </c>
      <c r="E72" s="1183" t="s">
        <v>1106</v>
      </c>
      <c r="F72" s="1256"/>
      <c r="G72" s="1256">
        <v>1</v>
      </c>
      <c r="H72" s="1180" t="s">
        <v>1294</v>
      </c>
      <c r="I72" s="334"/>
      <c r="J72" s="334"/>
      <c r="K72" s="334" t="s">
        <v>1634</v>
      </c>
      <c r="L72" s="1257">
        <v>7685</v>
      </c>
      <c r="M72" s="338">
        <v>10</v>
      </c>
      <c r="N72" s="339">
        <f>+L72/120*1</f>
        <v>64.041666666666671</v>
      </c>
      <c r="O72" s="1658">
        <f t="shared" si="11"/>
        <v>5.3368055555555562</v>
      </c>
      <c r="P72" s="1161">
        <v>1</v>
      </c>
      <c r="Q72" s="1161">
        <v>7</v>
      </c>
      <c r="R72" s="339">
        <f t="shared" si="12"/>
        <v>101.39930555555557</v>
      </c>
      <c r="S72" s="339">
        <f t="shared" si="5"/>
        <v>7583.6006944444443</v>
      </c>
      <c r="T72" s="1259"/>
    </row>
    <row r="73" spans="1:20" s="1038" customFormat="1" ht="30" x14ac:dyDescent="0.2">
      <c r="A73" s="1162">
        <v>54</v>
      </c>
      <c r="B73" s="1255">
        <v>42353</v>
      </c>
      <c r="C73" s="1035">
        <v>3</v>
      </c>
      <c r="D73" s="1183">
        <v>61</v>
      </c>
      <c r="E73" s="1183" t="s">
        <v>1333</v>
      </c>
      <c r="F73" s="1256"/>
      <c r="G73" s="1256">
        <v>1</v>
      </c>
      <c r="H73" s="1180" t="s">
        <v>1170</v>
      </c>
      <c r="I73" s="334"/>
      <c r="J73" s="334"/>
      <c r="K73" s="334" t="s">
        <v>1634</v>
      </c>
      <c r="L73" s="1257">
        <v>2706.83</v>
      </c>
      <c r="M73" s="338">
        <v>5</v>
      </c>
      <c r="N73" s="339">
        <f t="shared" ref="N73:N78" si="13">IF(M73=0,"N/A",+L73/M73)</f>
        <v>541.36599999999999</v>
      </c>
      <c r="O73" s="1658">
        <f t="shared" si="11"/>
        <v>45.113833333333332</v>
      </c>
      <c r="P73" s="1161">
        <v>1</v>
      </c>
      <c r="Q73" s="1161">
        <v>6</v>
      </c>
      <c r="R73" s="339">
        <f t="shared" si="12"/>
        <v>812.04899999999998</v>
      </c>
      <c r="S73" s="339">
        <f t="shared" si="5"/>
        <v>1894.7809999999999</v>
      </c>
      <c r="T73" s="1259"/>
    </row>
    <row r="74" spans="1:20" s="1038" customFormat="1" ht="30" x14ac:dyDescent="0.2">
      <c r="A74" s="1162">
        <v>55</v>
      </c>
      <c r="B74" s="1255">
        <v>42353</v>
      </c>
      <c r="C74" s="1035">
        <v>3</v>
      </c>
      <c r="D74" s="1183">
        <v>61</v>
      </c>
      <c r="E74" s="1183" t="s">
        <v>1106</v>
      </c>
      <c r="F74" s="1256"/>
      <c r="G74" s="1256">
        <v>1</v>
      </c>
      <c r="H74" s="1180" t="s">
        <v>1169</v>
      </c>
      <c r="I74" s="334"/>
      <c r="J74" s="334"/>
      <c r="K74" s="334" t="s">
        <v>1634</v>
      </c>
      <c r="L74" s="1257">
        <v>6321.71</v>
      </c>
      <c r="M74" s="1625">
        <v>5</v>
      </c>
      <c r="N74" s="339">
        <f t="shared" si="13"/>
        <v>1264.3420000000001</v>
      </c>
      <c r="O74" s="1658">
        <f t="shared" si="11"/>
        <v>105.36183333333334</v>
      </c>
      <c r="P74" s="1161">
        <v>1</v>
      </c>
      <c r="Q74" s="1161">
        <v>6</v>
      </c>
      <c r="R74" s="339">
        <f t="shared" si="12"/>
        <v>1896.5130000000001</v>
      </c>
      <c r="S74" s="339">
        <f t="shared" si="5"/>
        <v>4425.1970000000001</v>
      </c>
      <c r="T74" s="1259"/>
    </row>
    <row r="75" spans="1:20" s="1038" customFormat="1" ht="30" x14ac:dyDescent="0.3">
      <c r="A75" s="227">
        <v>4</v>
      </c>
      <c r="B75" s="125">
        <v>41991</v>
      </c>
      <c r="C75" s="235">
        <v>1</v>
      </c>
      <c r="D75" s="235">
        <v>61</v>
      </c>
      <c r="E75" s="235" t="s">
        <v>1115</v>
      </c>
      <c r="F75" s="87"/>
      <c r="G75" s="85">
        <v>1</v>
      </c>
      <c r="H75" s="937" t="s">
        <v>1133</v>
      </c>
      <c r="I75" s="85"/>
      <c r="J75" s="85" t="s">
        <v>1024</v>
      </c>
      <c r="K75" s="85" t="s">
        <v>1634</v>
      </c>
      <c r="L75" s="111">
        <v>22538</v>
      </c>
      <c r="M75" s="112">
        <v>10</v>
      </c>
      <c r="N75" s="101">
        <f t="shared" si="13"/>
        <v>2253.8000000000002</v>
      </c>
      <c r="O75" s="1664">
        <f t="shared" si="11"/>
        <v>187.81666666666669</v>
      </c>
      <c r="P75" s="187">
        <v>2</v>
      </c>
      <c r="Q75" s="188">
        <v>6</v>
      </c>
      <c r="R75" s="101">
        <f t="shared" si="12"/>
        <v>5634.5</v>
      </c>
      <c r="S75" s="101">
        <f t="shared" si="5"/>
        <v>16903.5</v>
      </c>
      <c r="T75" s="1259"/>
    </row>
    <row r="76" spans="1:20" s="1038" customFormat="1" ht="15.75" x14ac:dyDescent="0.3">
      <c r="A76" s="227">
        <v>29</v>
      </c>
      <c r="B76" s="124">
        <v>42404</v>
      </c>
      <c r="C76" s="450">
        <v>1</v>
      </c>
      <c r="D76" s="85">
        <v>61</v>
      </c>
      <c r="E76" s="85">
        <v>656</v>
      </c>
      <c r="F76" s="87"/>
      <c r="G76" s="375">
        <v>4</v>
      </c>
      <c r="H76" s="937" t="s">
        <v>759</v>
      </c>
      <c r="I76" s="85"/>
      <c r="J76" s="85" t="s">
        <v>1402</v>
      </c>
      <c r="K76" s="85" t="s">
        <v>1634</v>
      </c>
      <c r="L76" s="111">
        <v>25926.01</v>
      </c>
      <c r="M76" s="112">
        <v>5</v>
      </c>
      <c r="N76" s="101">
        <f t="shared" si="13"/>
        <v>5185.2019999999993</v>
      </c>
      <c r="O76" s="1725">
        <f t="shared" si="11"/>
        <v>432.10016666666661</v>
      </c>
      <c r="P76" s="232">
        <v>1</v>
      </c>
      <c r="Q76" s="521">
        <v>4</v>
      </c>
      <c r="R76" s="103">
        <f t="shared" si="12"/>
        <v>6913.6026666666658</v>
      </c>
      <c r="S76" s="101">
        <f t="shared" si="5"/>
        <v>19012.407333333333</v>
      </c>
      <c r="T76" s="1259"/>
    </row>
    <row r="77" spans="1:20" s="1038" customFormat="1" ht="15.75" x14ac:dyDescent="0.3">
      <c r="A77" s="1764">
        <v>30</v>
      </c>
      <c r="B77" s="124">
        <v>42787</v>
      </c>
      <c r="C77" s="450">
        <v>1</v>
      </c>
      <c r="D77" s="85">
        <v>61</v>
      </c>
      <c r="E77" s="85" t="s">
        <v>1708</v>
      </c>
      <c r="F77" s="87"/>
      <c r="G77" s="85">
        <v>7</v>
      </c>
      <c r="H77" s="937" t="s">
        <v>1709</v>
      </c>
      <c r="I77" s="85"/>
      <c r="J77" s="85" t="s">
        <v>1710</v>
      </c>
      <c r="K77" s="85" t="s">
        <v>1634</v>
      </c>
      <c r="L77" s="111">
        <v>29736</v>
      </c>
      <c r="M77" s="112">
        <v>5</v>
      </c>
      <c r="N77" s="101">
        <f t="shared" si="13"/>
        <v>5947.2</v>
      </c>
      <c r="O77" s="1664">
        <f>IF(M77=0,"N/A",+N77/12)</f>
        <v>495.59999999999997</v>
      </c>
      <c r="P77" s="187"/>
      <c r="Q77" s="188">
        <v>4</v>
      </c>
      <c r="R77" s="101">
        <f>IF(M77=0,"N/A",+N77*P77+O77*Q77)</f>
        <v>1982.3999999999999</v>
      </c>
      <c r="S77" s="101">
        <f>IF(M77=0,"N/A",+L77-R77)</f>
        <v>27753.599999999999</v>
      </c>
      <c r="T77" s="1259"/>
    </row>
    <row r="78" spans="1:20" s="1038" customFormat="1" ht="15.75" x14ac:dyDescent="0.3">
      <c r="A78" s="227">
        <v>31</v>
      </c>
      <c r="B78" s="124">
        <v>42787</v>
      </c>
      <c r="C78" s="450">
        <v>1</v>
      </c>
      <c r="D78" s="85">
        <v>61</v>
      </c>
      <c r="E78" s="85" t="s">
        <v>1708</v>
      </c>
      <c r="F78" s="1332"/>
      <c r="G78" s="85">
        <v>1</v>
      </c>
      <c r="H78" s="937" t="s">
        <v>1711</v>
      </c>
      <c r="I78" s="85"/>
      <c r="J78" s="85"/>
      <c r="K78" s="85" t="s">
        <v>1634</v>
      </c>
      <c r="L78" s="111">
        <v>47790</v>
      </c>
      <c r="M78" s="112">
        <v>10</v>
      </c>
      <c r="N78" s="101">
        <f t="shared" si="13"/>
        <v>4779</v>
      </c>
      <c r="O78" s="1664">
        <f>IF(M78=0,"N/A",+N78/12)</f>
        <v>398.25</v>
      </c>
      <c r="P78" s="187"/>
      <c r="Q78" s="188">
        <v>4</v>
      </c>
      <c r="R78" s="101">
        <f>IF(M78=0,"N/A",+N78*P78+O78*Q78)</f>
        <v>1593</v>
      </c>
      <c r="S78" s="101">
        <f>IF(M78=0,"N/A",+L78-R78)</f>
        <v>46197</v>
      </c>
      <c r="T78" s="1259"/>
    </row>
    <row r="79" spans="1:20" s="1038" customFormat="1" ht="15" x14ac:dyDescent="0.3">
      <c r="A79" s="227"/>
      <c r="B79" s="1138">
        <v>38439</v>
      </c>
      <c r="C79" s="1173" t="s">
        <v>192</v>
      </c>
      <c r="D79" s="1072">
        <v>61</v>
      </c>
      <c r="E79" s="1072">
        <v>617</v>
      </c>
      <c r="F79" s="1176"/>
      <c r="G79" s="1072">
        <v>1</v>
      </c>
      <c r="H79" s="1140" t="s">
        <v>39</v>
      </c>
      <c r="I79" s="1072"/>
      <c r="J79" s="1072"/>
      <c r="K79" s="1072" t="s">
        <v>198</v>
      </c>
      <c r="L79" s="1145">
        <v>1349.83</v>
      </c>
      <c r="M79" s="1074">
        <v>10</v>
      </c>
      <c r="N79" s="378"/>
      <c r="O79" s="1785"/>
      <c r="P79" s="989"/>
      <c r="Q79" s="989"/>
      <c r="R79" s="378">
        <v>1349.83</v>
      </c>
      <c r="S79" s="378">
        <f>IF(M79=0,"N/A",+L79-R79)</f>
        <v>0</v>
      </c>
      <c r="T79" s="1141" t="s">
        <v>1739</v>
      </c>
    </row>
    <row r="80" spans="1:20" ht="15" x14ac:dyDescent="0.3">
      <c r="A80" s="335" t="s">
        <v>762</v>
      </c>
      <c r="B80" s="1765"/>
      <c r="C80" s="1766"/>
      <c r="D80" s="1766"/>
      <c r="E80" s="1766"/>
      <c r="F80" s="87"/>
      <c r="G80" s="1767"/>
      <c r="H80" s="1768"/>
      <c r="I80" s="1769"/>
      <c r="J80" s="1770"/>
      <c r="K80" s="1769"/>
      <c r="L80" s="1771">
        <f>SUM(L20:L76)</f>
        <v>1211120.0599999998</v>
      </c>
      <c r="M80" s="1771"/>
      <c r="N80" s="1771">
        <f>SUM(N20:N76)</f>
        <v>217515.22416666662</v>
      </c>
      <c r="O80" s="1771">
        <f>SUM(O20:O79)</f>
        <v>19102.549513888887</v>
      </c>
      <c r="P80" s="1771"/>
      <c r="Q80" s="1771"/>
      <c r="R80" s="1771">
        <f>SUM(R20:R76)</f>
        <v>323923.57976388891</v>
      </c>
      <c r="S80" s="1771">
        <f>SUM(S20:S76)</f>
        <v>887196.48023611086</v>
      </c>
      <c r="T80" s="18">
        <f>SUM(R80:S80)</f>
        <v>1211120.0599999998</v>
      </c>
    </row>
    <row r="81" spans="1:19" ht="13.5" x14ac:dyDescent="0.25">
      <c r="A81" s="398"/>
      <c r="B81" s="471"/>
      <c r="C81" s="471"/>
      <c r="D81" s="1633">
        <v>611</v>
      </c>
      <c r="E81" s="1634">
        <v>114.41</v>
      </c>
      <c r="F81" s="476"/>
      <c r="G81" s="476"/>
      <c r="H81" s="1209"/>
      <c r="I81" s="476"/>
      <c r="J81" s="871"/>
      <c r="K81" s="471"/>
      <c r="L81" s="471"/>
      <c r="M81" s="471"/>
      <c r="N81" s="471"/>
      <c r="O81" s="908"/>
      <c r="P81" s="471"/>
      <c r="Q81" s="471"/>
      <c r="R81" s="908"/>
      <c r="S81" s="398"/>
    </row>
    <row r="82" spans="1:19" ht="13.5" x14ac:dyDescent="0.25">
      <c r="A82" s="398"/>
      <c r="B82" s="471"/>
      <c r="C82" s="471"/>
      <c r="D82" s="1633">
        <v>612</v>
      </c>
      <c r="E82" s="1634">
        <v>6537.2</v>
      </c>
      <c r="F82" s="476"/>
      <c r="G82" s="476"/>
      <c r="H82" s="1209"/>
      <c r="I82" s="476"/>
      <c r="J82" s="871"/>
      <c r="K82" s="471"/>
      <c r="L82" s="471"/>
      <c r="M82" s="471"/>
      <c r="N82" s="471"/>
      <c r="O82" s="908"/>
      <c r="P82" s="471"/>
      <c r="Q82" s="471"/>
      <c r="R82" s="908"/>
      <c r="S82" s="398"/>
    </row>
    <row r="83" spans="1:19" ht="13.5" x14ac:dyDescent="0.25">
      <c r="A83" s="398"/>
      <c r="B83" s="471"/>
      <c r="C83" s="471"/>
      <c r="D83" s="1633">
        <v>613</v>
      </c>
      <c r="E83" s="1634">
        <v>6120.56</v>
      </c>
      <c r="F83" s="476"/>
      <c r="G83" s="476"/>
      <c r="H83" s="1209"/>
      <c r="I83" s="476"/>
      <c r="J83" s="871"/>
      <c r="K83" s="471"/>
      <c r="L83" s="471"/>
      <c r="M83" s="471"/>
      <c r="N83" s="471"/>
      <c r="O83" s="908"/>
      <c r="P83" s="471"/>
      <c r="Q83" s="471"/>
      <c r="R83" s="908"/>
      <c r="S83" s="398"/>
    </row>
    <row r="84" spans="1:19" ht="13.5" x14ac:dyDescent="0.25">
      <c r="A84" s="398"/>
      <c r="B84" s="471"/>
      <c r="C84" s="471"/>
      <c r="D84" s="1633">
        <v>614</v>
      </c>
      <c r="E84" s="1634">
        <v>2646.95</v>
      </c>
      <c r="F84" s="476"/>
      <c r="G84" s="476"/>
      <c r="H84" s="1209"/>
      <c r="I84" s="476"/>
      <c r="J84" s="871"/>
      <c r="K84" s="471"/>
      <c r="L84" s="471"/>
      <c r="M84" s="471"/>
      <c r="N84" s="471"/>
      <c r="O84" s="908"/>
      <c r="P84" s="471"/>
      <c r="Q84" s="471"/>
      <c r="R84" s="908"/>
      <c r="S84" s="398"/>
    </row>
    <row r="85" spans="1:19" ht="13.5" x14ac:dyDescent="0.25">
      <c r="A85" s="398"/>
      <c r="B85" s="471"/>
      <c r="C85" s="471"/>
      <c r="D85" s="1633">
        <v>616</v>
      </c>
      <c r="E85" s="1634">
        <v>483.66</v>
      </c>
      <c r="F85" s="476"/>
      <c r="G85" s="476"/>
      <c r="H85" s="1209"/>
      <c r="I85" s="476"/>
      <c r="J85" s="871"/>
      <c r="K85" s="471"/>
      <c r="L85" s="471"/>
      <c r="M85" s="471"/>
      <c r="N85" s="471"/>
      <c r="O85" s="908"/>
      <c r="P85" s="471"/>
      <c r="Q85" s="471"/>
      <c r="R85" s="908"/>
      <c r="S85" s="398"/>
    </row>
    <row r="86" spans="1:19" x14ac:dyDescent="0.2">
      <c r="A86" s="398"/>
      <c r="B86" s="398"/>
      <c r="C86" s="398"/>
      <c r="D86" s="1635">
        <v>617</v>
      </c>
      <c r="E86" s="1634">
        <v>641.54</v>
      </c>
      <c r="F86" s="398"/>
      <c r="G86" s="398"/>
      <c r="H86" s="1210"/>
      <c r="I86" s="398"/>
      <c r="J86" s="398"/>
      <c r="K86" s="398"/>
      <c r="L86" s="398"/>
      <c r="M86" s="398"/>
      <c r="N86" s="398"/>
      <c r="O86" s="398"/>
      <c r="P86" s="398"/>
      <c r="Q86" s="398"/>
      <c r="R86" s="398"/>
      <c r="S86" s="398"/>
    </row>
    <row r="87" spans="1:19" x14ac:dyDescent="0.2">
      <c r="A87" s="398"/>
      <c r="B87" s="398"/>
      <c r="C87" s="398"/>
      <c r="D87" s="1635">
        <v>619</v>
      </c>
      <c r="E87" s="1634">
        <v>187.82</v>
      </c>
      <c r="F87" s="398"/>
      <c r="G87" s="398"/>
      <c r="H87" s="1210"/>
      <c r="I87" s="398"/>
      <c r="J87" s="398"/>
      <c r="K87" s="398"/>
      <c r="L87" s="398"/>
      <c r="M87" s="398"/>
      <c r="N87" s="398"/>
      <c r="O87" s="398"/>
      <c r="P87" s="398"/>
      <c r="Q87" s="398"/>
      <c r="R87" s="398"/>
      <c r="S87" s="398"/>
    </row>
    <row r="88" spans="1:19" x14ac:dyDescent="0.2">
      <c r="A88" s="398"/>
      <c r="B88" s="398"/>
      <c r="C88" s="398"/>
      <c r="D88" s="1635">
        <v>621</v>
      </c>
      <c r="E88" s="1634">
        <v>465.12</v>
      </c>
      <c r="F88" s="398"/>
      <c r="G88" s="398"/>
      <c r="H88" s="1210" t="s">
        <v>1733</v>
      </c>
      <c r="I88" s="398"/>
      <c r="J88" s="398"/>
      <c r="K88" s="398"/>
      <c r="L88" s="398"/>
      <c r="M88" s="398"/>
      <c r="N88" s="398"/>
      <c r="O88" s="398"/>
      <c r="P88" s="398"/>
      <c r="Q88" s="398"/>
      <c r="R88" s="398"/>
      <c r="S88" s="398"/>
    </row>
    <row r="89" spans="1:19" x14ac:dyDescent="0.2">
      <c r="A89" s="398"/>
      <c r="B89" s="398"/>
      <c r="C89" s="398"/>
      <c r="D89" s="1635">
        <v>655</v>
      </c>
      <c r="E89" s="1634">
        <v>33.93</v>
      </c>
      <c r="F89" s="398"/>
      <c r="G89" s="398"/>
      <c r="H89" s="1210"/>
      <c r="I89" s="398"/>
      <c r="J89" s="398"/>
      <c r="K89" s="398"/>
      <c r="L89" s="398"/>
      <c r="M89" s="398"/>
      <c r="N89" s="398"/>
      <c r="O89" s="398"/>
      <c r="P89" s="398"/>
      <c r="Q89" s="398"/>
      <c r="R89" s="398"/>
      <c r="S89" s="398"/>
    </row>
    <row r="90" spans="1:19" x14ac:dyDescent="0.2">
      <c r="A90" s="398"/>
      <c r="B90" s="398"/>
      <c r="C90" s="398"/>
      <c r="D90" s="1635">
        <v>656</v>
      </c>
      <c r="E90" s="1634">
        <v>1871.37</v>
      </c>
      <c r="F90" s="398"/>
      <c r="G90" s="398"/>
      <c r="H90" s="1210"/>
      <c r="I90" s="398"/>
      <c r="J90" s="398"/>
      <c r="K90" s="398"/>
      <c r="L90" s="398"/>
      <c r="M90" s="398"/>
      <c r="N90" s="398"/>
      <c r="O90" s="398"/>
      <c r="P90" s="398"/>
      <c r="Q90" s="398"/>
      <c r="R90" s="398"/>
      <c r="S90" s="398"/>
    </row>
    <row r="91" spans="1:19" x14ac:dyDescent="0.2">
      <c r="A91" s="398"/>
      <c r="B91" s="398"/>
      <c r="C91" s="398"/>
      <c r="D91" s="1635"/>
      <c r="E91" s="1634">
        <f>SUM(E81:E90)</f>
        <v>19102.559999999998</v>
      </c>
      <c r="F91" s="398"/>
      <c r="G91" s="398"/>
      <c r="H91" s="1210"/>
      <c r="I91" s="398"/>
      <c r="J91" s="398"/>
      <c r="K91" s="398"/>
      <c r="L91" s="398"/>
      <c r="M91" s="398"/>
      <c r="N91" s="398"/>
      <c r="O91" s="398"/>
      <c r="P91" s="398"/>
      <c r="Q91" s="398"/>
      <c r="R91" s="398"/>
      <c r="S91" s="398"/>
    </row>
    <row r="92" spans="1:19" x14ac:dyDescent="0.2">
      <c r="A92" s="398"/>
      <c r="B92" s="398"/>
      <c r="C92" s="398"/>
      <c r="D92" s="398"/>
      <c r="E92" s="398"/>
      <c r="F92" s="398"/>
      <c r="G92" s="398"/>
      <c r="H92" s="1210"/>
      <c r="I92" s="398"/>
      <c r="J92" s="398"/>
      <c r="K92" s="398"/>
      <c r="L92" s="398"/>
      <c r="M92" s="398"/>
      <c r="N92" s="398"/>
      <c r="O92" s="398"/>
      <c r="P92" s="398"/>
      <c r="Q92" s="398"/>
      <c r="R92" s="398"/>
      <c r="S92" s="398"/>
    </row>
    <row r="93" spans="1:19" ht="13.5" customHeight="1" x14ac:dyDescent="0.2">
      <c r="A93" s="45"/>
      <c r="B93" s="45"/>
      <c r="C93" s="45"/>
      <c r="D93" s="45"/>
      <c r="E93" s="45"/>
      <c r="F93" s="45"/>
      <c r="G93" s="45"/>
      <c r="I93" s="45"/>
      <c r="J93" s="45"/>
      <c r="K93" s="45"/>
      <c r="L93" s="45"/>
      <c r="M93" s="45"/>
      <c r="N93" s="15"/>
      <c r="O93" s="14"/>
      <c r="P93" s="1048"/>
      <c r="Q93" s="1048"/>
      <c r="R93" s="1048"/>
      <c r="S93" s="1048"/>
    </row>
    <row r="94" spans="1:19" x14ac:dyDescent="0.2">
      <c r="A94" s="1905" t="s">
        <v>51</v>
      </c>
      <c r="B94" s="1905"/>
      <c r="C94" s="1905"/>
      <c r="D94" s="1905"/>
      <c r="E94" s="1905"/>
      <c r="F94" s="1905"/>
      <c r="G94" s="1905"/>
      <c r="H94" s="1206"/>
      <c r="I94" s="1906" t="s">
        <v>1620</v>
      </c>
      <c r="J94" s="1906"/>
      <c r="K94" s="1906"/>
      <c r="L94" s="1906"/>
      <c r="M94" s="1906"/>
      <c r="O94" s="34"/>
      <c r="P94" s="1905" t="s">
        <v>1621</v>
      </c>
      <c r="Q94" s="1905"/>
      <c r="R94" s="1905"/>
      <c r="S94" s="1905"/>
    </row>
    <row r="95" spans="1:19" x14ac:dyDescent="0.2">
      <c r="L95" s="3"/>
      <c r="M95" s="3"/>
    </row>
    <row r="96" spans="1:19" x14ac:dyDescent="0.2">
      <c r="A96" s="398"/>
      <c r="B96" s="398"/>
      <c r="C96" s="398"/>
      <c r="D96" s="398"/>
      <c r="E96" s="398"/>
      <c r="F96" s="398"/>
      <c r="G96" s="398"/>
      <c r="H96" s="1210"/>
      <c r="I96" s="398"/>
      <c r="J96" s="398"/>
      <c r="K96" s="398"/>
      <c r="L96" s="398"/>
      <c r="M96" s="398"/>
      <c r="N96" s="398"/>
      <c r="O96" s="398"/>
      <c r="P96" s="398"/>
      <c r="Q96" s="398"/>
      <c r="R96" s="398"/>
      <c r="S96" s="398"/>
    </row>
    <row r="97" spans="1:19" x14ac:dyDescent="0.2">
      <c r="A97" s="398"/>
      <c r="B97" s="398"/>
      <c r="C97" s="398"/>
      <c r="D97" s="398"/>
      <c r="E97" s="398"/>
      <c r="F97" s="398"/>
      <c r="G97" s="398"/>
      <c r="H97" s="1210"/>
      <c r="I97" s="398"/>
      <c r="J97" s="398"/>
      <c r="K97" s="398"/>
      <c r="L97" s="398"/>
      <c r="M97" s="398"/>
      <c r="N97" s="398"/>
      <c r="O97" s="398"/>
      <c r="P97" s="398"/>
      <c r="Q97" s="398"/>
      <c r="R97" s="398"/>
      <c r="S97" s="398"/>
    </row>
    <row r="98" spans="1:19" x14ac:dyDescent="0.2">
      <c r="A98" s="398"/>
      <c r="B98" s="398"/>
      <c r="C98" s="398"/>
      <c r="D98" s="398"/>
      <c r="E98" s="398"/>
      <c r="F98" s="398"/>
      <c r="G98" s="398"/>
      <c r="H98" s="1210"/>
      <c r="I98" s="398"/>
      <c r="J98" s="398"/>
      <c r="K98" s="398"/>
      <c r="L98" s="398"/>
      <c r="M98" s="398"/>
      <c r="N98" s="398"/>
      <c r="O98" s="398"/>
      <c r="P98" s="398"/>
      <c r="Q98" s="398"/>
      <c r="R98" s="398"/>
      <c r="S98" s="398"/>
    </row>
  </sheetData>
  <mergeCells count="8">
    <mergeCell ref="A94:G94"/>
    <mergeCell ref="I94:M94"/>
    <mergeCell ref="P94:S94"/>
    <mergeCell ref="A11:S11"/>
    <mergeCell ref="A12:S12"/>
    <mergeCell ref="A13:S13"/>
    <mergeCell ref="A14:S14"/>
    <mergeCell ref="A15:S15"/>
  </mergeCells>
  <printOptions horizontalCentered="1"/>
  <pageMargins left="0.25" right="0.25" top="0.75" bottom="0.75" header="0.3" footer="0.3"/>
  <pageSetup paperSize="5" scale="65" firstPageNumber="0" fitToWidth="0" fitToHeight="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U81"/>
  <sheetViews>
    <sheetView topLeftCell="A10" zoomScale="70" zoomScaleNormal="70" workbookViewId="0">
      <selection activeCell="Q71" sqref="Q71"/>
    </sheetView>
  </sheetViews>
  <sheetFormatPr baseColWidth="10" defaultColWidth="9.140625" defaultRowHeight="12.75" x14ac:dyDescent="0.2"/>
  <cols>
    <col min="1" max="1" width="4.85546875" style="1038" customWidth="1"/>
    <col min="2" max="2" width="12.42578125" style="949" customWidth="1"/>
    <col min="3" max="3" width="9.5703125" style="949" customWidth="1"/>
    <col min="4" max="4" width="16.5703125" style="949" customWidth="1"/>
    <col min="5" max="5" width="10.42578125" style="949" customWidth="1"/>
    <col min="6" max="6" width="9.140625" style="949" customWidth="1"/>
    <col min="7" max="7" width="7.140625" style="949" customWidth="1"/>
    <col min="8" max="8" width="28.28515625" style="1065" customWidth="1"/>
    <col min="9" max="9" width="14.140625" style="1038" customWidth="1"/>
    <col min="10" max="10" width="19" style="1038" customWidth="1"/>
    <col min="11" max="11" width="26.7109375" style="1038" customWidth="1"/>
    <col min="12" max="12" width="19.140625" style="1038" customWidth="1"/>
    <col min="13" max="13" width="7.85546875" style="1038" customWidth="1"/>
    <col min="14" max="14" width="18.5703125" style="1038" customWidth="1"/>
    <col min="15" max="15" width="15" style="1038" customWidth="1"/>
    <col min="16" max="16" width="7.28515625" style="1038" customWidth="1"/>
    <col min="17" max="17" width="7.42578125" style="1038" customWidth="1"/>
    <col min="18" max="18" width="19.42578125" style="1038" customWidth="1"/>
    <col min="19" max="19" width="15.42578125" style="1038" customWidth="1"/>
    <col min="20" max="20" width="9.140625" style="1038"/>
    <col min="21" max="21" width="16.85546875" style="1038" customWidth="1"/>
    <col min="22" max="16384" width="9.140625" style="1038"/>
  </cols>
  <sheetData>
    <row r="10" spans="1:19" x14ac:dyDescent="0.2">
      <c r="I10" s="949"/>
    </row>
    <row r="11" spans="1:19" x14ac:dyDescent="0.2">
      <c r="I11" s="949"/>
      <c r="L11" s="1677"/>
    </row>
    <row r="12" spans="1:19" x14ac:dyDescent="0.2">
      <c r="I12" s="949"/>
      <c r="N12" s="1677"/>
    </row>
    <row r="13" spans="1:19" x14ac:dyDescent="0.2">
      <c r="I13" s="949"/>
    </row>
    <row r="14" spans="1:19" x14ac:dyDescent="0.2">
      <c r="I14" s="949"/>
    </row>
    <row r="15" spans="1:19" x14ac:dyDescent="0.2">
      <c r="A15" s="1923" t="s">
        <v>0</v>
      </c>
      <c r="B15" s="1923"/>
      <c r="C15" s="1923"/>
      <c r="D15" s="1923"/>
      <c r="E15" s="1923"/>
      <c r="F15" s="1923"/>
      <c r="G15" s="1923"/>
      <c r="H15" s="1923"/>
      <c r="I15" s="1923"/>
      <c r="J15" s="1923"/>
      <c r="K15" s="1923"/>
      <c r="L15" s="1923"/>
      <c r="M15" s="1923"/>
      <c r="N15" s="1923"/>
      <c r="O15" s="1923"/>
      <c r="P15" s="1923"/>
      <c r="Q15" s="1923"/>
      <c r="R15" s="1923"/>
      <c r="S15" s="1923"/>
    </row>
    <row r="16" spans="1:19" x14ac:dyDescent="0.2">
      <c r="A16" s="1923" t="s">
        <v>1</v>
      </c>
      <c r="B16" s="1923"/>
      <c r="C16" s="1923"/>
      <c r="D16" s="1923"/>
      <c r="E16" s="1923"/>
      <c r="F16" s="1923"/>
      <c r="G16" s="1923"/>
      <c r="H16" s="1923"/>
      <c r="I16" s="1923"/>
      <c r="J16" s="1923"/>
      <c r="K16" s="1923"/>
      <c r="L16" s="1923"/>
      <c r="M16" s="1923"/>
      <c r="N16" s="1923"/>
      <c r="O16" s="1923"/>
      <c r="P16" s="1923"/>
      <c r="Q16" s="1923"/>
      <c r="R16" s="1923"/>
      <c r="S16" s="1923"/>
    </row>
    <row r="17" spans="1:20" x14ac:dyDescent="0.2">
      <c r="A17" s="1923" t="s">
        <v>2</v>
      </c>
      <c r="B17" s="1923"/>
      <c r="C17" s="1923"/>
      <c r="D17" s="1923"/>
      <c r="E17" s="1923"/>
      <c r="F17" s="1923"/>
      <c r="G17" s="1923"/>
      <c r="H17" s="1923"/>
      <c r="I17" s="1923"/>
      <c r="J17" s="1923"/>
      <c r="K17" s="1923"/>
      <c r="L17" s="1923"/>
      <c r="M17" s="1923"/>
      <c r="N17" s="1923"/>
      <c r="O17" s="1923"/>
      <c r="P17" s="1923"/>
      <c r="Q17" s="1923"/>
      <c r="R17" s="1923"/>
      <c r="S17" s="1923"/>
      <c r="T17" s="1307"/>
    </row>
    <row r="18" spans="1:20" x14ac:dyDescent="0.2">
      <c r="A18" s="1923" t="s">
        <v>3</v>
      </c>
      <c r="B18" s="1923"/>
      <c r="C18" s="1923"/>
      <c r="D18" s="1923"/>
      <c r="E18" s="1923"/>
      <c r="F18" s="1923"/>
      <c r="G18" s="1923"/>
      <c r="H18" s="1923"/>
      <c r="I18" s="1923"/>
      <c r="J18" s="1923"/>
      <c r="K18" s="1923"/>
      <c r="L18" s="1923"/>
      <c r="M18" s="1923"/>
      <c r="N18" s="1923"/>
      <c r="O18" s="1923"/>
      <c r="P18" s="1923"/>
      <c r="Q18" s="1923"/>
      <c r="R18" s="1923"/>
      <c r="S18" s="1923"/>
      <c r="T18" s="1307"/>
    </row>
    <row r="19" spans="1:20" x14ac:dyDescent="0.2">
      <c r="A19" s="1922" t="s">
        <v>1798</v>
      </c>
      <c r="B19" s="1922"/>
      <c r="C19" s="1922"/>
      <c r="D19" s="1922"/>
      <c r="E19" s="1922"/>
      <c r="F19" s="1922"/>
      <c r="G19" s="1922"/>
      <c r="H19" s="1922"/>
      <c r="I19" s="1922"/>
      <c r="J19" s="1922"/>
      <c r="K19" s="1922"/>
      <c r="L19" s="1922"/>
      <c r="M19" s="1922"/>
      <c r="N19" s="1922"/>
      <c r="O19" s="1922"/>
      <c r="P19" s="1922"/>
      <c r="Q19" s="1922"/>
      <c r="R19" s="1922"/>
      <c r="S19" s="1922"/>
      <c r="T19" s="1308"/>
    </row>
    <row r="20" spans="1:20" ht="15" x14ac:dyDescent="0.2">
      <c r="A20" s="951"/>
      <c r="B20" s="951"/>
      <c r="C20" s="951"/>
      <c r="D20" s="951"/>
      <c r="E20" s="951"/>
      <c r="F20" s="951"/>
      <c r="G20" s="951"/>
      <c r="H20" s="1309"/>
      <c r="I20" s="951"/>
      <c r="J20" s="951"/>
      <c r="K20" s="951"/>
      <c r="L20" s="951"/>
      <c r="M20" s="1310"/>
      <c r="N20" s="1310"/>
      <c r="O20" s="1310"/>
      <c r="P20" s="1310"/>
      <c r="Q20" s="1310"/>
      <c r="R20" s="1310"/>
      <c r="S20" s="1310"/>
      <c r="T20" s="1307"/>
    </row>
    <row r="21" spans="1:20" s="1047" customFormat="1" ht="36" x14ac:dyDescent="0.2">
      <c r="A21" s="962" t="s">
        <v>4</v>
      </c>
      <c r="B21" s="962" t="s">
        <v>5</v>
      </c>
      <c r="C21" s="1045" t="s">
        <v>1627</v>
      </c>
      <c r="D21" s="1045" t="s">
        <v>7</v>
      </c>
      <c r="E21" s="1045" t="s">
        <v>1612</v>
      </c>
      <c r="F21" s="962" t="s">
        <v>9</v>
      </c>
      <c r="G21" s="962" t="s">
        <v>10</v>
      </c>
      <c r="H21" s="1046" t="s">
        <v>11</v>
      </c>
      <c r="I21" s="962" t="s">
        <v>12</v>
      </c>
      <c r="J21" s="962" t="s">
        <v>13</v>
      </c>
      <c r="K21" s="962" t="s">
        <v>820</v>
      </c>
      <c r="L21" s="1046" t="s">
        <v>1613</v>
      </c>
      <c r="M21" s="1049" t="s">
        <v>1616</v>
      </c>
      <c r="N21" s="1050" t="s">
        <v>1615</v>
      </c>
      <c r="O21" s="1050" t="s">
        <v>1614</v>
      </c>
      <c r="P21" s="1051" t="s">
        <v>1618</v>
      </c>
      <c r="Q21" s="1050" t="s">
        <v>1617</v>
      </c>
      <c r="R21" s="1051" t="s">
        <v>1787</v>
      </c>
      <c r="S21" s="1051" t="s">
        <v>1619</v>
      </c>
    </row>
    <row r="22" spans="1:20" ht="15.75" x14ac:dyDescent="0.2">
      <c r="A22" s="1254">
        <v>1</v>
      </c>
      <c r="B22" s="1254">
        <v>2</v>
      </c>
      <c r="C22" s="1254">
        <v>3</v>
      </c>
      <c r="D22" s="1254">
        <v>4</v>
      </c>
      <c r="E22" s="1254">
        <v>5</v>
      </c>
      <c r="F22" s="1254">
        <v>6</v>
      </c>
      <c r="G22" s="1254">
        <v>7</v>
      </c>
      <c r="H22" s="1266">
        <v>8</v>
      </c>
      <c r="I22" s="1254">
        <v>9</v>
      </c>
      <c r="J22" s="1254">
        <v>10</v>
      </c>
      <c r="K22" s="1254">
        <v>11</v>
      </c>
      <c r="L22" s="1254">
        <v>12</v>
      </c>
      <c r="M22" s="1311">
        <v>13</v>
      </c>
      <c r="N22" s="1311">
        <v>14</v>
      </c>
      <c r="O22" s="1311">
        <v>15</v>
      </c>
      <c r="P22" s="1311">
        <v>16</v>
      </c>
      <c r="Q22" s="1311">
        <v>17</v>
      </c>
      <c r="R22" s="1311">
        <v>18</v>
      </c>
      <c r="S22" s="1311">
        <v>19</v>
      </c>
    </row>
    <row r="23" spans="1:20" ht="51" customHeight="1" x14ac:dyDescent="0.2">
      <c r="A23" s="1254">
        <v>1</v>
      </c>
      <c r="B23" s="1295">
        <v>36889</v>
      </c>
      <c r="C23" s="1296" t="s">
        <v>100</v>
      </c>
      <c r="D23" s="1297">
        <v>61</v>
      </c>
      <c r="E23" s="1297">
        <v>617</v>
      </c>
      <c r="F23" s="1297"/>
      <c r="G23" s="1297">
        <v>1</v>
      </c>
      <c r="H23" s="1299" t="s">
        <v>1647</v>
      </c>
      <c r="I23" s="1297"/>
      <c r="J23" s="1297"/>
      <c r="K23" s="1300" t="s">
        <v>1195</v>
      </c>
      <c r="L23" s="1301">
        <v>5400</v>
      </c>
      <c r="M23" s="1302">
        <v>10</v>
      </c>
      <c r="N23" s="1303"/>
      <c r="O23" s="1303"/>
      <c r="P23" s="1304">
        <v>10</v>
      </c>
      <c r="Q23" s="1304"/>
      <c r="R23" s="1303">
        <v>5400</v>
      </c>
      <c r="S23" s="1303">
        <f t="shared" ref="S23:S53" si="0">IF(M23=0,"N/A",+L23-R23)</f>
        <v>0</v>
      </c>
    </row>
    <row r="24" spans="1:20" ht="36" customHeight="1" x14ac:dyDescent="0.2">
      <c r="A24" s="1254">
        <v>2</v>
      </c>
      <c r="B24" s="1295">
        <v>39456</v>
      </c>
      <c r="C24" s="1296" t="s">
        <v>100</v>
      </c>
      <c r="D24" s="1297">
        <v>61</v>
      </c>
      <c r="E24" s="1297">
        <v>617</v>
      </c>
      <c r="F24" s="1297"/>
      <c r="G24" s="1297">
        <v>1</v>
      </c>
      <c r="H24" s="1299" t="s">
        <v>200</v>
      </c>
      <c r="I24" s="1297"/>
      <c r="J24" s="1297"/>
      <c r="K24" s="1300" t="s">
        <v>1195</v>
      </c>
      <c r="L24" s="1301">
        <v>3962.7</v>
      </c>
      <c r="M24" s="1302">
        <v>10</v>
      </c>
      <c r="N24" s="1305">
        <f>IF(M24=0,"N/A",+L24/M24)</f>
        <v>396.27</v>
      </c>
      <c r="O24" s="1676">
        <f>IF(M24=0,"N/A",+N24/12)</f>
        <v>33.022500000000001</v>
      </c>
      <c r="P24" s="1306">
        <v>9</v>
      </c>
      <c r="Q24" s="1306">
        <v>5</v>
      </c>
      <c r="R24" s="1305">
        <f>IF(M24=0,"N/A",+N24*P24+O24*Q24)</f>
        <v>3731.5425</v>
      </c>
      <c r="S24" s="1305">
        <f t="shared" si="0"/>
        <v>231.1574999999998</v>
      </c>
    </row>
    <row r="25" spans="1:20" ht="63" x14ac:dyDescent="0.2">
      <c r="A25" s="1254">
        <v>3</v>
      </c>
      <c r="B25" s="1295">
        <v>39445</v>
      </c>
      <c r="C25" s="1296" t="s">
        <v>100</v>
      </c>
      <c r="D25" s="1297">
        <v>61</v>
      </c>
      <c r="E25" s="1297">
        <v>617</v>
      </c>
      <c r="F25" s="1297">
        <v>125147</v>
      </c>
      <c r="G25" s="1297">
        <v>1</v>
      </c>
      <c r="H25" s="1299" t="s">
        <v>1648</v>
      </c>
      <c r="I25" s="1297"/>
      <c r="J25" s="1297"/>
      <c r="K25" s="1300" t="s">
        <v>1195</v>
      </c>
      <c r="L25" s="1301">
        <v>3750</v>
      </c>
      <c r="M25" s="1302">
        <v>10</v>
      </c>
      <c r="N25" s="1305">
        <f>IF(M25=0,"N/A",+L25/M25)</f>
        <v>375</v>
      </c>
      <c r="O25" s="1676">
        <f>IF(M25=0,"N/A",+N25/12)</f>
        <v>31.25</v>
      </c>
      <c r="P25" s="1306">
        <v>9</v>
      </c>
      <c r="Q25" s="1306">
        <v>6</v>
      </c>
      <c r="R25" s="1305">
        <f>IF(M25=0,"N/A",+N25*P25+O25*Q25)</f>
        <v>3562.5</v>
      </c>
      <c r="S25" s="1305">
        <f t="shared" si="0"/>
        <v>187.5</v>
      </c>
    </row>
    <row r="26" spans="1:20" ht="15.75" x14ac:dyDescent="0.2">
      <c r="A26" s="1254">
        <v>4</v>
      </c>
      <c r="B26" s="1295">
        <v>37556</v>
      </c>
      <c r="C26" s="1296" t="s">
        <v>100</v>
      </c>
      <c r="D26" s="1297">
        <v>61</v>
      </c>
      <c r="E26" s="1297">
        <v>617</v>
      </c>
      <c r="F26" s="1312" t="s">
        <v>89</v>
      </c>
      <c r="G26" s="1297">
        <v>2</v>
      </c>
      <c r="H26" s="1299" t="s">
        <v>1649</v>
      </c>
      <c r="I26" s="1297"/>
      <c r="J26" s="1297" t="s">
        <v>19</v>
      </c>
      <c r="K26" s="1300" t="s">
        <v>1195</v>
      </c>
      <c r="L26" s="1301">
        <v>5541.74</v>
      </c>
      <c r="M26" s="1302">
        <v>10</v>
      </c>
      <c r="N26" s="1303"/>
      <c r="O26" s="1678"/>
      <c r="P26" s="1313">
        <v>10</v>
      </c>
      <c r="Q26" s="1314"/>
      <c r="R26" s="1303">
        <v>5541.74</v>
      </c>
      <c r="S26" s="1303">
        <f t="shared" si="0"/>
        <v>0</v>
      </c>
    </row>
    <row r="27" spans="1:20" ht="31.5" x14ac:dyDescent="0.2">
      <c r="A27" s="1254">
        <v>5</v>
      </c>
      <c r="B27" s="1295">
        <v>36889</v>
      </c>
      <c r="C27" s="1296" t="s">
        <v>100</v>
      </c>
      <c r="D27" s="1297">
        <v>61</v>
      </c>
      <c r="E27" s="1297">
        <v>617</v>
      </c>
      <c r="F27" s="1312"/>
      <c r="G27" s="1297">
        <v>1</v>
      </c>
      <c r="H27" s="1299" t="s">
        <v>18</v>
      </c>
      <c r="I27" s="1297"/>
      <c r="J27" s="1297" t="s">
        <v>19</v>
      </c>
      <c r="K27" s="1300" t="s">
        <v>1572</v>
      </c>
      <c r="L27" s="1301">
        <v>3043.84</v>
      </c>
      <c r="M27" s="1302">
        <v>10</v>
      </c>
      <c r="N27" s="1303"/>
      <c r="O27" s="1678"/>
      <c r="P27" s="1313">
        <v>10</v>
      </c>
      <c r="Q27" s="1314"/>
      <c r="R27" s="1303">
        <v>3043.84</v>
      </c>
      <c r="S27" s="1303">
        <f t="shared" si="0"/>
        <v>0</v>
      </c>
    </row>
    <row r="28" spans="1:20" ht="15.75" x14ac:dyDescent="0.2">
      <c r="A28" s="1254">
        <v>6</v>
      </c>
      <c r="B28" s="1295">
        <v>41926</v>
      </c>
      <c r="C28" s="1296" t="s">
        <v>100</v>
      </c>
      <c r="D28" s="1297">
        <v>61</v>
      </c>
      <c r="E28" s="1297" t="s">
        <v>1108</v>
      </c>
      <c r="F28" s="1312"/>
      <c r="G28" s="1312">
        <v>1</v>
      </c>
      <c r="H28" s="1299" t="s">
        <v>1011</v>
      </c>
      <c r="I28" s="1312" t="s">
        <v>1012</v>
      </c>
      <c r="J28" s="1312" t="s">
        <v>796</v>
      </c>
      <c r="K28" s="1300" t="s">
        <v>201</v>
      </c>
      <c r="L28" s="1301">
        <v>13345.95</v>
      </c>
      <c r="M28" s="1302">
        <v>10</v>
      </c>
      <c r="N28" s="1305">
        <f>IF(M28=0,"N/A",+L28/M28)</f>
        <v>1334.595</v>
      </c>
      <c r="O28" s="1676">
        <f>IF(M28=0,"N/A",+N28/12)</f>
        <v>111.21625</v>
      </c>
      <c r="P28" s="1306">
        <v>2</v>
      </c>
      <c r="Q28" s="1306">
        <v>8</v>
      </c>
      <c r="R28" s="1305">
        <f>IF(M28=0,"N/A",+N28*P28+O28*Q28)</f>
        <v>3558.92</v>
      </c>
      <c r="S28" s="1305">
        <f t="shared" si="0"/>
        <v>9787.0300000000007</v>
      </c>
    </row>
    <row r="29" spans="1:20" ht="15.75" x14ac:dyDescent="0.2">
      <c r="A29" s="1254">
        <v>7</v>
      </c>
      <c r="B29" s="1295">
        <v>41926</v>
      </c>
      <c r="C29" s="1296" t="s">
        <v>100</v>
      </c>
      <c r="D29" s="1297">
        <v>61</v>
      </c>
      <c r="E29" s="1297" t="s">
        <v>1108</v>
      </c>
      <c r="F29" s="1312"/>
      <c r="G29" s="1312">
        <v>2</v>
      </c>
      <c r="H29" s="1299" t="s">
        <v>1013</v>
      </c>
      <c r="I29" s="1312"/>
      <c r="J29" s="1312" t="s">
        <v>203</v>
      </c>
      <c r="K29" s="1300" t="s">
        <v>201</v>
      </c>
      <c r="L29" s="1301">
        <v>2337.7800000000002</v>
      </c>
      <c r="M29" s="1302">
        <v>10</v>
      </c>
      <c r="N29" s="1305">
        <f>IF(M29=0,"N/A",+L29/M29)</f>
        <v>233.77800000000002</v>
      </c>
      <c r="O29" s="1676">
        <f>IF(M29=0,"N/A",+N29/12)</f>
        <v>19.4815</v>
      </c>
      <c r="P29" s="1306">
        <v>2</v>
      </c>
      <c r="Q29" s="1306">
        <v>8</v>
      </c>
      <c r="R29" s="1305">
        <f>IF(M29=0,"N/A",+N29*P29+O29*Q29)</f>
        <v>623.40800000000002</v>
      </c>
      <c r="S29" s="1305">
        <f t="shared" si="0"/>
        <v>1714.3720000000003</v>
      </c>
    </row>
    <row r="30" spans="1:20" ht="15.75" x14ac:dyDescent="0.2">
      <c r="A30" s="1254">
        <v>8</v>
      </c>
      <c r="B30" s="1315">
        <v>39266</v>
      </c>
      <c r="C30" s="1296" t="s">
        <v>100</v>
      </c>
      <c r="D30" s="1297">
        <v>61</v>
      </c>
      <c r="E30" s="1297">
        <v>617</v>
      </c>
      <c r="F30" s="1297"/>
      <c r="G30" s="1297">
        <v>1</v>
      </c>
      <c r="H30" s="1299" t="s">
        <v>101</v>
      </c>
      <c r="I30" s="1297"/>
      <c r="J30" s="1297" t="s">
        <v>204</v>
      </c>
      <c r="K30" s="1300" t="s">
        <v>201</v>
      </c>
      <c r="L30" s="1301">
        <v>5552</v>
      </c>
      <c r="M30" s="1302">
        <v>10</v>
      </c>
      <c r="N30" s="1305">
        <f>IF(M30=0,"N/A",+L30/M30)</f>
        <v>555.20000000000005</v>
      </c>
      <c r="O30" s="1676">
        <f>IF(M30=0,"N/A",+N30/12)</f>
        <v>46.266666666666673</v>
      </c>
      <c r="P30" s="1306">
        <v>9</v>
      </c>
      <c r="Q30" s="1306">
        <v>11</v>
      </c>
      <c r="R30" s="1305">
        <f>IF(M30=0,"N/A",+N30*P30+O30*Q30)</f>
        <v>5505.7333333333336</v>
      </c>
      <c r="S30" s="1305">
        <f t="shared" si="0"/>
        <v>46.266666666666424</v>
      </c>
    </row>
    <row r="31" spans="1:20" ht="15.75" x14ac:dyDescent="0.2">
      <c r="A31" s="1254">
        <v>9</v>
      </c>
      <c r="B31" s="1315">
        <v>38757</v>
      </c>
      <c r="C31" s="1296" t="s">
        <v>100</v>
      </c>
      <c r="D31" s="1297">
        <v>61</v>
      </c>
      <c r="E31" s="1297">
        <v>617</v>
      </c>
      <c r="F31" s="1312"/>
      <c r="G31" s="1297">
        <v>1</v>
      </c>
      <c r="H31" s="1299" t="s">
        <v>112</v>
      </c>
      <c r="I31" s="1298"/>
      <c r="J31" s="1297"/>
      <c r="K31" s="1300" t="s">
        <v>201</v>
      </c>
      <c r="L31" s="1316">
        <v>1700</v>
      </c>
      <c r="M31" s="1302">
        <v>10</v>
      </c>
      <c r="N31" s="1303"/>
      <c r="O31" s="1678"/>
      <c r="P31" s="1304">
        <v>10</v>
      </c>
      <c r="Q31" s="1304"/>
      <c r="R31" s="1303">
        <v>1700</v>
      </c>
      <c r="S31" s="1303">
        <f t="shared" si="0"/>
        <v>0</v>
      </c>
    </row>
    <row r="32" spans="1:20" ht="32.25" customHeight="1" x14ac:dyDescent="0.2">
      <c r="A32" s="1254">
        <v>10</v>
      </c>
      <c r="B32" s="1315">
        <v>42265</v>
      </c>
      <c r="C32" s="1296" t="s">
        <v>100</v>
      </c>
      <c r="D32" s="1297">
        <v>61</v>
      </c>
      <c r="E32" s="1297" t="s">
        <v>1108</v>
      </c>
      <c r="F32" s="1312"/>
      <c r="G32" s="1297">
        <v>1</v>
      </c>
      <c r="H32" s="1299" t="s">
        <v>1191</v>
      </c>
      <c r="I32" s="1298"/>
      <c r="J32" s="1297"/>
      <c r="K32" s="1300" t="s">
        <v>1190</v>
      </c>
      <c r="L32" s="1316">
        <v>5723</v>
      </c>
      <c r="M32" s="1302">
        <v>10</v>
      </c>
      <c r="N32" s="1305">
        <f t="shared" ref="N32:N37" si="1">IF(M32=0,"N/A",+L32/M32)</f>
        <v>572.29999999999995</v>
      </c>
      <c r="O32" s="1676">
        <f t="shared" ref="O32:O37" si="2">IF(M32=0,"N/A",+N32/12)</f>
        <v>47.691666666666663</v>
      </c>
      <c r="P32" s="1306">
        <v>1</v>
      </c>
      <c r="Q32" s="1306">
        <v>9</v>
      </c>
      <c r="R32" s="1305">
        <f t="shared" ref="R32:R37" si="3">IF(M32=0,"N/A",+N32*P32+O32*Q32)</f>
        <v>1001.5249999999999</v>
      </c>
      <c r="S32" s="1305">
        <f t="shared" ref="S32:S37" si="4">IF(M32=0,"N/A",+L32-R32)</f>
        <v>4721.4750000000004</v>
      </c>
    </row>
    <row r="33" spans="1:19" ht="47.25" x14ac:dyDescent="0.2">
      <c r="A33" s="1254">
        <v>11</v>
      </c>
      <c r="B33" s="1315">
        <v>42265</v>
      </c>
      <c r="C33" s="1296" t="s">
        <v>100</v>
      </c>
      <c r="D33" s="1297">
        <v>61</v>
      </c>
      <c r="E33" s="1297" t="s">
        <v>1108</v>
      </c>
      <c r="F33" s="1312"/>
      <c r="G33" s="1297">
        <v>1</v>
      </c>
      <c r="H33" s="1299" t="s">
        <v>1192</v>
      </c>
      <c r="I33" s="1298"/>
      <c r="J33" s="1297"/>
      <c r="K33" s="1300" t="s">
        <v>1190</v>
      </c>
      <c r="L33" s="1316">
        <v>9145</v>
      </c>
      <c r="M33" s="1302">
        <v>10</v>
      </c>
      <c r="N33" s="1305">
        <f t="shared" si="1"/>
        <v>914.5</v>
      </c>
      <c r="O33" s="1676">
        <f t="shared" si="2"/>
        <v>76.208333333333329</v>
      </c>
      <c r="P33" s="1306">
        <v>1</v>
      </c>
      <c r="Q33" s="1306">
        <v>9</v>
      </c>
      <c r="R33" s="1305">
        <f t="shared" si="3"/>
        <v>1600.375</v>
      </c>
      <c r="S33" s="1305">
        <f t="shared" si="4"/>
        <v>7544.625</v>
      </c>
    </row>
    <row r="34" spans="1:19" ht="15.75" x14ac:dyDescent="0.2">
      <c r="A34" s="1254">
        <v>12</v>
      </c>
      <c r="B34" s="1315">
        <v>42265</v>
      </c>
      <c r="C34" s="1296" t="s">
        <v>100</v>
      </c>
      <c r="D34" s="1297">
        <v>61</v>
      </c>
      <c r="E34" s="1297" t="s">
        <v>1108</v>
      </c>
      <c r="F34" s="1312"/>
      <c r="G34" s="1297">
        <v>1</v>
      </c>
      <c r="H34" s="1299" t="s">
        <v>115</v>
      </c>
      <c r="I34" s="1298"/>
      <c r="J34" s="1297" t="s">
        <v>116</v>
      </c>
      <c r="K34" s="1300" t="s">
        <v>1190</v>
      </c>
      <c r="L34" s="1316">
        <v>3776</v>
      </c>
      <c r="M34" s="1302">
        <v>10</v>
      </c>
      <c r="N34" s="1305">
        <f t="shared" si="1"/>
        <v>377.6</v>
      </c>
      <c r="O34" s="1676">
        <f t="shared" si="2"/>
        <v>31.466666666666669</v>
      </c>
      <c r="P34" s="1306">
        <v>1</v>
      </c>
      <c r="Q34" s="1306">
        <v>9</v>
      </c>
      <c r="R34" s="1305">
        <f t="shared" si="3"/>
        <v>660.80000000000007</v>
      </c>
      <c r="S34" s="1305">
        <f t="shared" si="4"/>
        <v>3115.2</v>
      </c>
    </row>
    <row r="35" spans="1:19" ht="37.5" customHeight="1" x14ac:dyDescent="0.2">
      <c r="A35" s="1254">
        <v>13</v>
      </c>
      <c r="B35" s="1315">
        <v>42340</v>
      </c>
      <c r="C35" s="1296" t="s">
        <v>100</v>
      </c>
      <c r="D35" s="1297">
        <v>61</v>
      </c>
      <c r="E35" s="1297" t="s">
        <v>1193</v>
      </c>
      <c r="F35" s="1312"/>
      <c r="G35" s="1297">
        <v>1</v>
      </c>
      <c r="H35" s="1299" t="s">
        <v>1194</v>
      </c>
      <c r="I35" s="1298"/>
      <c r="J35" s="1297"/>
      <c r="K35" s="1300" t="s">
        <v>1195</v>
      </c>
      <c r="L35" s="1316">
        <v>16092.01</v>
      </c>
      <c r="M35" s="1302">
        <v>10</v>
      </c>
      <c r="N35" s="1305">
        <f t="shared" si="1"/>
        <v>1609.201</v>
      </c>
      <c r="O35" s="1676">
        <f t="shared" si="2"/>
        <v>134.10008333333334</v>
      </c>
      <c r="P35" s="1306">
        <v>1</v>
      </c>
      <c r="Q35" s="1306">
        <v>6</v>
      </c>
      <c r="R35" s="1305">
        <f t="shared" si="3"/>
        <v>2413.8015</v>
      </c>
      <c r="S35" s="1305">
        <f t="shared" si="4"/>
        <v>13678.208500000001</v>
      </c>
    </row>
    <row r="36" spans="1:19" ht="47.25" x14ac:dyDescent="0.2">
      <c r="A36" s="1254">
        <v>14</v>
      </c>
      <c r="B36" s="1315">
        <v>42340</v>
      </c>
      <c r="C36" s="1296" t="s">
        <v>100</v>
      </c>
      <c r="D36" s="1297">
        <v>61</v>
      </c>
      <c r="E36" s="1297" t="s">
        <v>1193</v>
      </c>
      <c r="F36" s="1312"/>
      <c r="G36" s="1297">
        <v>1</v>
      </c>
      <c r="H36" s="1299" t="s">
        <v>1196</v>
      </c>
      <c r="I36" s="1298"/>
      <c r="J36" s="1297"/>
      <c r="K36" s="1300" t="s">
        <v>1195</v>
      </c>
      <c r="L36" s="1316">
        <v>6451.86</v>
      </c>
      <c r="M36" s="1302">
        <v>10</v>
      </c>
      <c r="N36" s="1305">
        <f t="shared" si="1"/>
        <v>645.18599999999992</v>
      </c>
      <c r="O36" s="1676">
        <f t="shared" si="2"/>
        <v>53.765499999999996</v>
      </c>
      <c r="P36" s="1306">
        <v>1</v>
      </c>
      <c r="Q36" s="1306">
        <v>6</v>
      </c>
      <c r="R36" s="1305">
        <f t="shared" si="3"/>
        <v>967.77899999999988</v>
      </c>
      <c r="S36" s="1305">
        <f t="shared" si="4"/>
        <v>5484.0810000000001</v>
      </c>
    </row>
    <row r="37" spans="1:19" ht="63" x14ac:dyDescent="0.2">
      <c r="A37" s="1254">
        <v>15</v>
      </c>
      <c r="B37" s="1315">
        <v>42226</v>
      </c>
      <c r="C37" s="1296" t="s">
        <v>100</v>
      </c>
      <c r="D37" s="1297">
        <v>61</v>
      </c>
      <c r="E37" s="1297" t="s">
        <v>1108</v>
      </c>
      <c r="F37" s="1312"/>
      <c r="G37" s="1297">
        <v>1</v>
      </c>
      <c r="H37" s="1299" t="s">
        <v>1197</v>
      </c>
      <c r="I37" s="1298"/>
      <c r="J37" s="1297" t="s">
        <v>240</v>
      </c>
      <c r="K37" s="1300" t="s">
        <v>454</v>
      </c>
      <c r="L37" s="1316">
        <v>62700</v>
      </c>
      <c r="M37" s="1302">
        <v>10</v>
      </c>
      <c r="N37" s="1305">
        <f t="shared" si="1"/>
        <v>6270</v>
      </c>
      <c r="O37" s="1676">
        <f t="shared" si="2"/>
        <v>522.5</v>
      </c>
      <c r="P37" s="1306">
        <v>1</v>
      </c>
      <c r="Q37" s="1306">
        <v>10</v>
      </c>
      <c r="R37" s="1305">
        <f t="shared" si="3"/>
        <v>11495</v>
      </c>
      <c r="S37" s="1305">
        <f t="shared" si="4"/>
        <v>51205</v>
      </c>
    </row>
    <row r="38" spans="1:19" ht="15.75" x14ac:dyDescent="0.2">
      <c r="A38" s="1254">
        <v>16</v>
      </c>
      <c r="B38" s="1295">
        <v>40589</v>
      </c>
      <c r="C38" s="1296" t="s">
        <v>100</v>
      </c>
      <c r="D38" s="1297">
        <v>61</v>
      </c>
      <c r="E38" s="1297">
        <v>612</v>
      </c>
      <c r="F38" s="1254"/>
      <c r="G38" s="1297">
        <v>1</v>
      </c>
      <c r="H38" s="1317" t="s">
        <v>698</v>
      </c>
      <c r="I38" s="1297" t="s">
        <v>685</v>
      </c>
      <c r="J38" s="1297" t="s">
        <v>686</v>
      </c>
      <c r="K38" s="1300" t="s">
        <v>454</v>
      </c>
      <c r="L38" s="1318">
        <v>3495</v>
      </c>
      <c r="M38" s="1302">
        <v>5</v>
      </c>
      <c r="N38" s="1303">
        <v>0</v>
      </c>
      <c r="O38" s="1678">
        <f t="shared" ref="O38:O54" si="5">IF(M38=0,"N/A",+N38/12)</f>
        <v>0</v>
      </c>
      <c r="P38" s="1313">
        <v>5</v>
      </c>
      <c r="Q38" s="1314"/>
      <c r="R38" s="1303">
        <v>3495</v>
      </c>
      <c r="S38" s="1303">
        <f t="shared" si="0"/>
        <v>0</v>
      </c>
    </row>
    <row r="39" spans="1:19" ht="15.75" x14ac:dyDescent="0.2">
      <c r="A39" s="1254">
        <v>17</v>
      </c>
      <c r="B39" s="1295">
        <v>39897</v>
      </c>
      <c r="C39" s="1296" t="s">
        <v>100</v>
      </c>
      <c r="D39" s="1297">
        <v>61</v>
      </c>
      <c r="E39" s="1297">
        <v>612</v>
      </c>
      <c r="F39" s="1297"/>
      <c r="G39" s="1297">
        <v>1</v>
      </c>
      <c r="H39" s="1299" t="s">
        <v>458</v>
      </c>
      <c r="I39" s="1297"/>
      <c r="J39" s="1297" t="s">
        <v>459</v>
      </c>
      <c r="K39" s="1300" t="s">
        <v>454</v>
      </c>
      <c r="L39" s="1301">
        <v>11484</v>
      </c>
      <c r="M39" s="1302">
        <v>5</v>
      </c>
      <c r="N39" s="1303">
        <v>0</v>
      </c>
      <c r="O39" s="1678"/>
      <c r="P39" s="1313">
        <v>5</v>
      </c>
      <c r="Q39" s="1314"/>
      <c r="R39" s="1303">
        <v>11484</v>
      </c>
      <c r="S39" s="1303">
        <f t="shared" si="0"/>
        <v>0</v>
      </c>
    </row>
    <row r="40" spans="1:19" ht="68.25" customHeight="1" x14ac:dyDescent="0.2">
      <c r="A40" s="1254">
        <v>18</v>
      </c>
      <c r="B40" s="1295">
        <v>40015</v>
      </c>
      <c r="C40" s="1296" t="s">
        <v>100</v>
      </c>
      <c r="D40" s="1297">
        <v>61</v>
      </c>
      <c r="E40" s="1297">
        <v>617</v>
      </c>
      <c r="F40" s="1297"/>
      <c r="G40" s="1297">
        <v>200</v>
      </c>
      <c r="H40" s="1299" t="s">
        <v>1651</v>
      </c>
      <c r="I40" s="1297"/>
      <c r="J40" s="1297"/>
      <c r="K40" s="1300" t="s">
        <v>1650</v>
      </c>
      <c r="L40" s="1301">
        <v>59800</v>
      </c>
      <c r="M40" s="1302">
        <v>10</v>
      </c>
      <c r="N40" s="1305">
        <f t="shared" ref="N40:N53" si="6">IF(M40=0,"N/A",+L40/M40)</f>
        <v>5980</v>
      </c>
      <c r="O40" s="1676">
        <f t="shared" si="5"/>
        <v>498.33333333333331</v>
      </c>
      <c r="P40" s="1319">
        <v>7</v>
      </c>
      <c r="Q40" s="1320">
        <v>11</v>
      </c>
      <c r="R40" s="1305">
        <f t="shared" ref="R40:R54" si="7">IF(M40=0,"N/A",+N40*P40+O40*Q40)</f>
        <v>47341.666666666664</v>
      </c>
      <c r="S40" s="1305">
        <f t="shared" si="0"/>
        <v>12458.333333333336</v>
      </c>
    </row>
    <row r="41" spans="1:19" ht="29.25" customHeight="1" x14ac:dyDescent="0.2">
      <c r="A41" s="1254">
        <v>19</v>
      </c>
      <c r="B41" s="1295">
        <v>40849</v>
      </c>
      <c r="C41" s="1296" t="s">
        <v>100</v>
      </c>
      <c r="D41" s="1297">
        <v>61</v>
      </c>
      <c r="E41" s="1297">
        <v>617</v>
      </c>
      <c r="F41" s="1297"/>
      <c r="G41" s="1297">
        <v>10</v>
      </c>
      <c r="H41" s="1299" t="s">
        <v>868</v>
      </c>
      <c r="I41" s="1297"/>
      <c r="J41" s="1297" t="s">
        <v>24</v>
      </c>
      <c r="K41" s="1300" t="s">
        <v>1573</v>
      </c>
      <c r="L41" s="1301">
        <v>31483.599999999999</v>
      </c>
      <c r="M41" s="1302">
        <v>10</v>
      </c>
      <c r="N41" s="1305">
        <f t="shared" si="6"/>
        <v>3148.3599999999997</v>
      </c>
      <c r="O41" s="1676">
        <f t="shared" si="5"/>
        <v>262.36333333333329</v>
      </c>
      <c r="P41" s="1319">
        <v>5</v>
      </c>
      <c r="Q41" s="1320">
        <v>7</v>
      </c>
      <c r="R41" s="1305">
        <f t="shared" si="7"/>
        <v>17578.343333333331</v>
      </c>
      <c r="S41" s="1305">
        <f t="shared" si="0"/>
        <v>13905.256666666668</v>
      </c>
    </row>
    <row r="42" spans="1:19" ht="29.25" customHeight="1" x14ac:dyDescent="0.2">
      <c r="A42" s="1254">
        <v>20</v>
      </c>
      <c r="B42" s="1295">
        <v>40849</v>
      </c>
      <c r="C42" s="1296" t="s">
        <v>100</v>
      </c>
      <c r="D42" s="1297">
        <v>61</v>
      </c>
      <c r="E42" s="1297">
        <v>617</v>
      </c>
      <c r="F42" s="1297"/>
      <c r="G42" s="1297">
        <v>4</v>
      </c>
      <c r="H42" s="1299" t="s">
        <v>868</v>
      </c>
      <c r="I42" s="1297"/>
      <c r="J42" s="1297" t="s">
        <v>24</v>
      </c>
      <c r="K42" s="1300" t="s">
        <v>1574</v>
      </c>
      <c r="L42" s="1301">
        <v>12593.41</v>
      </c>
      <c r="M42" s="1302">
        <v>10</v>
      </c>
      <c r="N42" s="1305">
        <f t="shared" si="6"/>
        <v>1259.3409999999999</v>
      </c>
      <c r="O42" s="1676">
        <f t="shared" si="5"/>
        <v>104.94508333333333</v>
      </c>
      <c r="P42" s="1319">
        <v>5</v>
      </c>
      <c r="Q42" s="1320">
        <v>7</v>
      </c>
      <c r="R42" s="1305">
        <f t="shared" si="7"/>
        <v>7031.3205833333332</v>
      </c>
      <c r="S42" s="1305">
        <f t="shared" si="0"/>
        <v>5562.0894166666667</v>
      </c>
    </row>
    <row r="43" spans="1:19" ht="63" x14ac:dyDescent="0.2">
      <c r="A43" s="1254">
        <v>21</v>
      </c>
      <c r="B43" s="1295">
        <v>41701</v>
      </c>
      <c r="C43" s="1296" t="s">
        <v>100</v>
      </c>
      <c r="D43" s="1297">
        <v>61</v>
      </c>
      <c r="E43" s="1297" t="s">
        <v>1108</v>
      </c>
      <c r="F43" s="1297"/>
      <c r="G43" s="1297">
        <v>3</v>
      </c>
      <c r="H43" s="1299" t="s">
        <v>1017</v>
      </c>
      <c r="I43" s="1297"/>
      <c r="J43" s="1297" t="s">
        <v>240</v>
      </c>
      <c r="K43" s="1300" t="s">
        <v>699</v>
      </c>
      <c r="L43" s="1301">
        <v>261960</v>
      </c>
      <c r="M43" s="1302">
        <v>10</v>
      </c>
      <c r="N43" s="1305">
        <f>IF(M43=0,"N/A",+L43/M43)</f>
        <v>26196</v>
      </c>
      <c r="O43" s="1676">
        <f>IF(M43=0,"N/A",+N43/12)</f>
        <v>2183</v>
      </c>
      <c r="P43" s="1306">
        <v>3</v>
      </c>
      <c r="Q43" s="1306">
        <v>3</v>
      </c>
      <c r="R43" s="1305">
        <f t="shared" si="7"/>
        <v>85137</v>
      </c>
      <c r="S43" s="1305">
        <f t="shared" si="0"/>
        <v>176823</v>
      </c>
    </row>
    <row r="44" spans="1:19" ht="31.5" x14ac:dyDescent="0.2">
      <c r="A44" s="1254">
        <v>22</v>
      </c>
      <c r="B44" s="1295">
        <v>40133</v>
      </c>
      <c r="C44" s="1296" t="s">
        <v>100</v>
      </c>
      <c r="D44" s="1297">
        <v>61</v>
      </c>
      <c r="E44" s="1297">
        <v>617</v>
      </c>
      <c r="F44" s="1312"/>
      <c r="G44" s="1297">
        <v>5</v>
      </c>
      <c r="H44" s="1299" t="s">
        <v>197</v>
      </c>
      <c r="I44" s="1297"/>
      <c r="J44" s="1297" t="s">
        <v>701</v>
      </c>
      <c r="K44" s="1300" t="s">
        <v>699</v>
      </c>
      <c r="L44" s="1301">
        <v>375000</v>
      </c>
      <c r="M44" s="1302">
        <v>10</v>
      </c>
      <c r="N44" s="1305">
        <f t="shared" si="6"/>
        <v>37500</v>
      </c>
      <c r="O44" s="1676">
        <f t="shared" si="5"/>
        <v>3125</v>
      </c>
      <c r="P44" s="1319">
        <v>7</v>
      </c>
      <c r="Q44" s="1320">
        <v>7</v>
      </c>
      <c r="R44" s="1305">
        <f t="shared" si="7"/>
        <v>284375</v>
      </c>
      <c r="S44" s="1305">
        <f t="shared" si="0"/>
        <v>90625</v>
      </c>
    </row>
    <row r="45" spans="1:19" ht="31.5" x14ac:dyDescent="0.2">
      <c r="A45" s="1254">
        <v>23</v>
      </c>
      <c r="B45" s="1315">
        <v>40133</v>
      </c>
      <c r="C45" s="1296" t="s">
        <v>100</v>
      </c>
      <c r="D45" s="1297">
        <v>61</v>
      </c>
      <c r="E45" s="1297">
        <v>617</v>
      </c>
      <c r="F45" s="1312"/>
      <c r="G45" s="1297">
        <v>1</v>
      </c>
      <c r="H45" s="1299" t="s">
        <v>197</v>
      </c>
      <c r="I45" s="1297"/>
      <c r="J45" s="1297" t="s">
        <v>701</v>
      </c>
      <c r="K45" s="1300" t="s">
        <v>700</v>
      </c>
      <c r="L45" s="1301">
        <v>75000</v>
      </c>
      <c r="M45" s="1302">
        <v>10</v>
      </c>
      <c r="N45" s="1305">
        <f t="shared" si="6"/>
        <v>7500</v>
      </c>
      <c r="O45" s="1676">
        <f t="shared" si="5"/>
        <v>625</v>
      </c>
      <c r="P45" s="1319">
        <v>7</v>
      </c>
      <c r="Q45" s="1320">
        <v>7</v>
      </c>
      <c r="R45" s="1305">
        <f t="shared" si="7"/>
        <v>56875</v>
      </c>
      <c r="S45" s="1305">
        <f t="shared" si="0"/>
        <v>18125</v>
      </c>
    </row>
    <row r="46" spans="1:19" ht="31.5" customHeight="1" x14ac:dyDescent="0.2">
      <c r="A46" s="1254">
        <v>24</v>
      </c>
      <c r="B46" s="1315">
        <v>41897</v>
      </c>
      <c r="C46" s="1296" t="s">
        <v>100</v>
      </c>
      <c r="D46" s="1297">
        <v>61</v>
      </c>
      <c r="E46" s="1297">
        <v>611</v>
      </c>
      <c r="F46" s="1312"/>
      <c r="G46" s="1297">
        <v>1</v>
      </c>
      <c r="H46" s="1299" t="s">
        <v>1014</v>
      </c>
      <c r="I46" s="1297" t="s">
        <v>1015</v>
      </c>
      <c r="J46" s="1297" t="s">
        <v>1016</v>
      </c>
      <c r="K46" s="1300" t="s">
        <v>124</v>
      </c>
      <c r="L46" s="1301">
        <v>25995.01</v>
      </c>
      <c r="M46" s="1302">
        <v>10</v>
      </c>
      <c r="N46" s="1305">
        <f>IF(M46=0,"N/A",+L46/M46)</f>
        <v>2599.5009999999997</v>
      </c>
      <c r="O46" s="1676">
        <f>IF(M46=0,"N/A",+N46/12)</f>
        <v>216.62508333333332</v>
      </c>
      <c r="P46" s="1306">
        <v>2</v>
      </c>
      <c r="Q46" s="1306">
        <v>9</v>
      </c>
      <c r="R46" s="1305">
        <f t="shared" si="7"/>
        <v>7148.6277499999997</v>
      </c>
      <c r="S46" s="1305">
        <f t="shared" si="0"/>
        <v>18846.382249999999</v>
      </c>
    </row>
    <row r="47" spans="1:19" ht="31.5" x14ac:dyDescent="0.2">
      <c r="A47" s="1254">
        <v>25</v>
      </c>
      <c r="B47" s="1315">
        <v>40539</v>
      </c>
      <c r="C47" s="1296" t="s">
        <v>100</v>
      </c>
      <c r="D47" s="1297">
        <v>61</v>
      </c>
      <c r="E47" s="1297">
        <v>611</v>
      </c>
      <c r="F47" s="1321"/>
      <c r="G47" s="1297">
        <v>1</v>
      </c>
      <c r="H47" s="1317" t="s">
        <v>582</v>
      </c>
      <c r="I47" s="1297" t="s">
        <v>583</v>
      </c>
      <c r="J47" s="1297" t="s">
        <v>584</v>
      </c>
      <c r="K47" s="1300" t="s">
        <v>124</v>
      </c>
      <c r="L47" s="1318">
        <v>26893.439999999999</v>
      </c>
      <c r="M47" s="1302">
        <v>10</v>
      </c>
      <c r="N47" s="1305">
        <f t="shared" si="6"/>
        <v>2689.3440000000001</v>
      </c>
      <c r="O47" s="1676">
        <f t="shared" si="5"/>
        <v>224.11199999999999</v>
      </c>
      <c r="P47" s="1319">
        <v>6</v>
      </c>
      <c r="Q47" s="1320">
        <v>6</v>
      </c>
      <c r="R47" s="1305">
        <f t="shared" si="7"/>
        <v>17480.736000000001</v>
      </c>
      <c r="S47" s="1305">
        <f t="shared" si="0"/>
        <v>9412.7039999999979</v>
      </c>
    </row>
    <row r="48" spans="1:19" ht="31.5" x14ac:dyDescent="0.2">
      <c r="A48" s="1254">
        <v>26</v>
      </c>
      <c r="B48" s="1295">
        <v>39272</v>
      </c>
      <c r="C48" s="1296" t="s">
        <v>100</v>
      </c>
      <c r="D48" s="1297">
        <v>61</v>
      </c>
      <c r="E48" s="1297">
        <v>611</v>
      </c>
      <c r="F48" s="1321"/>
      <c r="G48" s="1297">
        <v>1</v>
      </c>
      <c r="H48" s="1317" t="s">
        <v>582</v>
      </c>
      <c r="I48" s="1297"/>
      <c r="J48" s="1297"/>
      <c r="K48" s="1300" t="s">
        <v>124</v>
      </c>
      <c r="L48" s="1318">
        <v>18320</v>
      </c>
      <c r="M48" s="1302">
        <v>10</v>
      </c>
      <c r="N48" s="1305">
        <f t="shared" si="6"/>
        <v>1832</v>
      </c>
      <c r="O48" s="1676">
        <f t="shared" si="5"/>
        <v>152.66666666666666</v>
      </c>
      <c r="P48" s="1319">
        <v>9</v>
      </c>
      <c r="Q48" s="1320">
        <v>11</v>
      </c>
      <c r="R48" s="1305">
        <f t="shared" si="7"/>
        <v>18167.333333333332</v>
      </c>
      <c r="S48" s="1305">
        <f t="shared" si="0"/>
        <v>152.66666666666788</v>
      </c>
    </row>
    <row r="49" spans="1:21" ht="31.5" x14ac:dyDescent="0.2">
      <c r="A49" s="1254">
        <v>27</v>
      </c>
      <c r="B49" s="1315">
        <v>40960</v>
      </c>
      <c r="C49" s="1296" t="s">
        <v>100</v>
      </c>
      <c r="D49" s="1297">
        <v>61</v>
      </c>
      <c r="E49" s="1297">
        <v>611</v>
      </c>
      <c r="F49" s="1321"/>
      <c r="G49" s="1297">
        <v>1</v>
      </c>
      <c r="H49" s="1317" t="s">
        <v>582</v>
      </c>
      <c r="I49" s="1297"/>
      <c r="J49" s="1297"/>
      <c r="K49" s="1300" t="s">
        <v>124</v>
      </c>
      <c r="L49" s="1318">
        <v>27202</v>
      </c>
      <c r="M49" s="1302">
        <v>10</v>
      </c>
      <c r="N49" s="1305">
        <f t="shared" si="6"/>
        <v>2720.2</v>
      </c>
      <c r="O49" s="1676">
        <f t="shared" si="5"/>
        <v>226.68333333333331</v>
      </c>
      <c r="P49" s="1319">
        <v>5</v>
      </c>
      <c r="Q49" s="1320">
        <v>4</v>
      </c>
      <c r="R49" s="1305">
        <f t="shared" si="7"/>
        <v>14507.733333333334</v>
      </c>
      <c r="S49" s="1305">
        <f t="shared" si="0"/>
        <v>12694.266666666666</v>
      </c>
    </row>
    <row r="50" spans="1:21" ht="30" customHeight="1" x14ac:dyDescent="0.2">
      <c r="A50" s="1254">
        <v>28</v>
      </c>
      <c r="B50" s="1315">
        <v>41506</v>
      </c>
      <c r="C50" s="1296" t="s">
        <v>100</v>
      </c>
      <c r="D50" s="1297">
        <v>61</v>
      </c>
      <c r="E50" s="1297">
        <v>617</v>
      </c>
      <c r="F50" s="1297"/>
      <c r="G50" s="1297">
        <v>93</v>
      </c>
      <c r="H50" s="1299" t="s">
        <v>953</v>
      </c>
      <c r="I50" s="1312"/>
      <c r="J50" s="1312"/>
      <c r="K50" s="1322" t="s">
        <v>124</v>
      </c>
      <c r="L50" s="1301">
        <f>93*327.92</f>
        <v>30496.560000000001</v>
      </c>
      <c r="M50" s="1302">
        <v>10</v>
      </c>
      <c r="N50" s="1305">
        <f>IF(M50=0,"N/A",+L50/M50)</f>
        <v>3049.6559999999999</v>
      </c>
      <c r="O50" s="1676">
        <f>IF(M50=0,"N/A",+N50/12)</f>
        <v>254.13800000000001</v>
      </c>
      <c r="P50" s="1319">
        <v>3</v>
      </c>
      <c r="Q50" s="1320">
        <v>10</v>
      </c>
      <c r="R50" s="1305">
        <f t="shared" si="7"/>
        <v>11690.348000000002</v>
      </c>
      <c r="S50" s="1305">
        <f t="shared" si="0"/>
        <v>18806.212</v>
      </c>
    </row>
    <row r="51" spans="1:21" ht="39" customHeight="1" x14ac:dyDescent="0.2">
      <c r="A51" s="1254">
        <v>29</v>
      </c>
      <c r="B51" s="1315">
        <v>40015</v>
      </c>
      <c r="C51" s="1296" t="s">
        <v>100</v>
      </c>
      <c r="D51" s="1297">
        <v>61</v>
      </c>
      <c r="E51" s="1297">
        <v>617</v>
      </c>
      <c r="F51" s="1297"/>
      <c r="G51" s="1297">
        <v>271</v>
      </c>
      <c r="H51" s="1299" t="s">
        <v>506</v>
      </c>
      <c r="I51" s="1297"/>
      <c r="J51" s="1297"/>
      <c r="K51" s="1300" t="s">
        <v>124</v>
      </c>
      <c r="L51" s="1301">
        <v>72267.570000000007</v>
      </c>
      <c r="M51" s="1302">
        <v>10</v>
      </c>
      <c r="N51" s="1305">
        <f t="shared" si="6"/>
        <v>7226.7570000000005</v>
      </c>
      <c r="O51" s="1676">
        <f t="shared" si="5"/>
        <v>602.22975000000008</v>
      </c>
      <c r="P51" s="1319">
        <v>7</v>
      </c>
      <c r="Q51" s="1320">
        <v>11</v>
      </c>
      <c r="R51" s="1305">
        <f t="shared" si="7"/>
        <v>57211.826250000006</v>
      </c>
      <c r="S51" s="1305">
        <f t="shared" si="0"/>
        <v>15055.743750000001</v>
      </c>
      <c r="T51" s="1087"/>
    </row>
    <row r="52" spans="1:21" ht="46.5" customHeight="1" x14ac:dyDescent="0.2">
      <c r="A52" s="1254">
        <v>30</v>
      </c>
      <c r="B52" s="1315">
        <v>41926</v>
      </c>
      <c r="C52" s="1296" t="s">
        <v>100</v>
      </c>
      <c r="D52" s="1297">
        <v>61</v>
      </c>
      <c r="E52" s="1297" t="s">
        <v>1108</v>
      </c>
      <c r="F52" s="1297"/>
      <c r="G52" s="1297">
        <v>12</v>
      </c>
      <c r="H52" s="1299" t="s">
        <v>1019</v>
      </c>
      <c r="I52" s="1297"/>
      <c r="J52" s="1297"/>
      <c r="K52" s="1300" t="s">
        <v>124</v>
      </c>
      <c r="L52" s="1301">
        <v>67116.12</v>
      </c>
      <c r="M52" s="1302">
        <v>10</v>
      </c>
      <c r="N52" s="1305">
        <f t="shared" si="6"/>
        <v>6711.6119999999992</v>
      </c>
      <c r="O52" s="1676">
        <f t="shared" si="5"/>
        <v>559.30099999999993</v>
      </c>
      <c r="P52" s="1306">
        <v>2</v>
      </c>
      <c r="Q52" s="1306">
        <v>8</v>
      </c>
      <c r="R52" s="1305">
        <f t="shared" si="7"/>
        <v>17897.631999999998</v>
      </c>
      <c r="S52" s="1305">
        <f t="shared" si="0"/>
        <v>49218.487999999998</v>
      </c>
    </row>
    <row r="53" spans="1:21" ht="47.25" x14ac:dyDescent="0.2">
      <c r="A53" s="1254">
        <v>31</v>
      </c>
      <c r="B53" s="1315">
        <v>41926</v>
      </c>
      <c r="C53" s="1296" t="s">
        <v>100</v>
      </c>
      <c r="D53" s="1297">
        <v>61</v>
      </c>
      <c r="E53" s="1297" t="s">
        <v>1108</v>
      </c>
      <c r="F53" s="1297"/>
      <c r="G53" s="1297">
        <v>4</v>
      </c>
      <c r="H53" s="1299" t="s">
        <v>1018</v>
      </c>
      <c r="I53" s="1297"/>
      <c r="J53" s="1297"/>
      <c r="K53" s="1300" t="s">
        <v>124</v>
      </c>
      <c r="L53" s="1301">
        <v>19780</v>
      </c>
      <c r="M53" s="1302">
        <v>10</v>
      </c>
      <c r="N53" s="1305">
        <f t="shared" si="6"/>
        <v>1978</v>
      </c>
      <c r="O53" s="1676">
        <f t="shared" si="5"/>
        <v>164.83333333333334</v>
      </c>
      <c r="P53" s="1306">
        <v>2</v>
      </c>
      <c r="Q53" s="1306">
        <v>8</v>
      </c>
      <c r="R53" s="1305">
        <f t="shared" si="7"/>
        <v>5274.666666666667</v>
      </c>
      <c r="S53" s="1305">
        <f t="shared" si="0"/>
        <v>14505.333333333332</v>
      </c>
    </row>
    <row r="54" spans="1:21" ht="33.75" customHeight="1" x14ac:dyDescent="0.2">
      <c r="A54" s="1254">
        <v>32</v>
      </c>
      <c r="B54" s="1315">
        <v>40031</v>
      </c>
      <c r="C54" s="1296" t="s">
        <v>100</v>
      </c>
      <c r="D54" s="1297">
        <v>61</v>
      </c>
      <c r="E54" s="1297">
        <v>617</v>
      </c>
      <c r="F54" s="1297"/>
      <c r="G54" s="1297">
        <v>26</v>
      </c>
      <c r="H54" s="1299" t="s">
        <v>586</v>
      </c>
      <c r="I54" s="1297"/>
      <c r="J54" s="1297" t="s">
        <v>455</v>
      </c>
      <c r="K54" s="1300" t="s">
        <v>124</v>
      </c>
      <c r="L54" s="1301">
        <v>83850.149999999994</v>
      </c>
      <c r="M54" s="1302">
        <v>10</v>
      </c>
      <c r="N54" s="1305">
        <f>IF(M54=0,"N/A",+L54/M54)</f>
        <v>8385.0149999999994</v>
      </c>
      <c r="O54" s="1676">
        <f t="shared" si="5"/>
        <v>698.75124999999991</v>
      </c>
      <c r="P54" s="1306">
        <v>7</v>
      </c>
      <c r="Q54" s="1306">
        <v>10</v>
      </c>
      <c r="R54" s="1305">
        <f t="shared" si="7"/>
        <v>65682.617499999993</v>
      </c>
      <c r="S54" s="1305">
        <f t="shared" ref="S54:S70" si="8">IF(M54=0,"N/A",+L54-R54)</f>
        <v>18167.532500000001</v>
      </c>
    </row>
    <row r="55" spans="1:21" ht="47.25" x14ac:dyDescent="0.2">
      <c r="A55" s="1254">
        <v>33</v>
      </c>
      <c r="B55" s="1315">
        <v>38845</v>
      </c>
      <c r="C55" s="1296" t="s">
        <v>100</v>
      </c>
      <c r="D55" s="1297">
        <v>61</v>
      </c>
      <c r="E55" s="1297">
        <v>617</v>
      </c>
      <c r="F55" s="1297"/>
      <c r="G55" s="1297">
        <v>10</v>
      </c>
      <c r="H55" s="1299" t="s">
        <v>587</v>
      </c>
      <c r="I55" s="1297"/>
      <c r="J55" s="1297"/>
      <c r="K55" s="1300" t="s">
        <v>124</v>
      </c>
      <c r="L55" s="1301">
        <v>120081</v>
      </c>
      <c r="M55" s="1302">
        <v>10</v>
      </c>
      <c r="N55" s="1678"/>
      <c r="O55" s="1678"/>
      <c r="P55" s="1313">
        <v>10</v>
      </c>
      <c r="Q55" s="1314"/>
      <c r="R55" s="1303">
        <v>120081</v>
      </c>
      <c r="S55" s="1303">
        <f t="shared" si="8"/>
        <v>0</v>
      </c>
      <c r="U55" s="1323"/>
    </row>
    <row r="56" spans="1:21" ht="31.5" x14ac:dyDescent="0.2">
      <c r="A56" s="1254">
        <v>34</v>
      </c>
      <c r="B56" s="1315">
        <v>37749</v>
      </c>
      <c r="C56" s="1296" t="s">
        <v>100</v>
      </c>
      <c r="D56" s="1297">
        <v>61</v>
      </c>
      <c r="E56" s="1297">
        <v>617</v>
      </c>
      <c r="F56" s="1297"/>
      <c r="G56" s="1297">
        <v>6</v>
      </c>
      <c r="H56" s="1299" t="s">
        <v>588</v>
      </c>
      <c r="I56" s="1297"/>
      <c r="J56" s="1297"/>
      <c r="K56" s="1300" t="s">
        <v>124</v>
      </c>
      <c r="L56" s="1301">
        <v>67200</v>
      </c>
      <c r="M56" s="1302">
        <v>10</v>
      </c>
      <c r="N56" s="1678"/>
      <c r="O56" s="1678"/>
      <c r="P56" s="1313">
        <v>10</v>
      </c>
      <c r="Q56" s="1314"/>
      <c r="R56" s="1303">
        <v>67200</v>
      </c>
      <c r="S56" s="1303">
        <f t="shared" si="8"/>
        <v>0</v>
      </c>
    </row>
    <row r="57" spans="1:21" ht="47.25" x14ac:dyDescent="0.2">
      <c r="A57" s="1254">
        <v>35</v>
      </c>
      <c r="B57" s="1315">
        <v>38845</v>
      </c>
      <c r="C57" s="1296" t="s">
        <v>100</v>
      </c>
      <c r="D57" s="1297">
        <v>61</v>
      </c>
      <c r="E57" s="1297">
        <v>617</v>
      </c>
      <c r="F57" s="1297"/>
      <c r="G57" s="1297">
        <v>6</v>
      </c>
      <c r="H57" s="1299" t="s">
        <v>589</v>
      </c>
      <c r="I57" s="1312"/>
      <c r="J57" s="1312"/>
      <c r="K57" s="1322" t="s">
        <v>124</v>
      </c>
      <c r="L57" s="1301">
        <v>27950</v>
      </c>
      <c r="M57" s="1302">
        <v>10</v>
      </c>
      <c r="N57" s="1678"/>
      <c r="O57" s="1678"/>
      <c r="P57" s="1313">
        <v>10</v>
      </c>
      <c r="Q57" s="1314"/>
      <c r="R57" s="1303">
        <v>27950</v>
      </c>
      <c r="S57" s="1303">
        <f t="shared" si="8"/>
        <v>0</v>
      </c>
    </row>
    <row r="58" spans="1:21" ht="31.5" customHeight="1" x14ac:dyDescent="0.2">
      <c r="A58" s="1254">
        <v>36</v>
      </c>
      <c r="B58" s="1315">
        <v>42586</v>
      </c>
      <c r="C58" s="1296" t="s">
        <v>1448</v>
      </c>
      <c r="D58" s="1297">
        <v>61</v>
      </c>
      <c r="E58" s="1297">
        <v>614</v>
      </c>
      <c r="F58" s="1297"/>
      <c r="G58" s="1297">
        <v>1</v>
      </c>
      <c r="H58" s="1299" t="s">
        <v>1449</v>
      </c>
      <c r="I58" s="1312"/>
      <c r="J58" s="1312" t="s">
        <v>1450</v>
      </c>
      <c r="K58" s="1322" t="s">
        <v>1652</v>
      </c>
      <c r="L58" s="1301">
        <v>3894</v>
      </c>
      <c r="M58" s="1302">
        <v>3</v>
      </c>
      <c r="N58" s="1305">
        <f>IF(M58=0,"N/A",+L58/M58)</f>
        <v>1298</v>
      </c>
      <c r="O58" s="1676">
        <f>IF(M58=0,"N/A",+N58/12)</f>
        <v>108.16666666666667</v>
      </c>
      <c r="P58" s="1319"/>
      <c r="Q58" s="1320">
        <v>10</v>
      </c>
      <c r="R58" s="1305">
        <f t="shared" ref="R58:R70" si="9">IF(M58=0,"N/A",+N58*P58+O58*Q58)</f>
        <v>1081.6666666666667</v>
      </c>
      <c r="S58" s="1305">
        <f t="shared" si="8"/>
        <v>2812.333333333333</v>
      </c>
    </row>
    <row r="59" spans="1:21" ht="42.75" customHeight="1" x14ac:dyDescent="0.2">
      <c r="A59" s="1254">
        <v>37</v>
      </c>
      <c r="B59" s="1315">
        <v>42586</v>
      </c>
      <c r="C59" s="1296" t="s">
        <v>1448</v>
      </c>
      <c r="D59" s="1297">
        <v>61</v>
      </c>
      <c r="E59" s="1297">
        <v>612</v>
      </c>
      <c r="F59" s="1297"/>
      <c r="G59" s="1297">
        <v>1</v>
      </c>
      <c r="H59" s="1299" t="s">
        <v>1451</v>
      </c>
      <c r="I59" s="1312"/>
      <c r="J59" s="1312" t="s">
        <v>463</v>
      </c>
      <c r="K59" s="1322" t="s">
        <v>1652</v>
      </c>
      <c r="L59" s="1301">
        <v>20532</v>
      </c>
      <c r="M59" s="1302">
        <v>5</v>
      </c>
      <c r="N59" s="1305">
        <f t="shared" ref="N59:N70" si="10">IF(M59=0,"N/A",+L59/M59)</f>
        <v>4106.3999999999996</v>
      </c>
      <c r="O59" s="1676">
        <f t="shared" ref="O59:O70" si="11">IF(M59=0,"N/A",+N59/12)</f>
        <v>342.2</v>
      </c>
      <c r="P59" s="1319"/>
      <c r="Q59" s="1320">
        <v>10</v>
      </c>
      <c r="R59" s="1305">
        <f t="shared" si="9"/>
        <v>3422</v>
      </c>
      <c r="S59" s="1305">
        <f t="shared" si="8"/>
        <v>17110</v>
      </c>
      <c r="U59" s="1677"/>
    </row>
    <row r="60" spans="1:21" ht="30" customHeight="1" x14ac:dyDescent="0.2">
      <c r="A60" s="1254">
        <v>38</v>
      </c>
      <c r="B60" s="1315">
        <v>42586</v>
      </c>
      <c r="C60" s="1296" t="s">
        <v>1448</v>
      </c>
      <c r="D60" s="1297">
        <v>61</v>
      </c>
      <c r="E60" s="1297">
        <v>612</v>
      </c>
      <c r="F60" s="1297"/>
      <c r="G60" s="1297">
        <v>5</v>
      </c>
      <c r="H60" s="1299" t="s">
        <v>1452</v>
      </c>
      <c r="I60" s="1312"/>
      <c r="J60" s="1312" t="s">
        <v>1453</v>
      </c>
      <c r="K60" s="1322" t="s">
        <v>1652</v>
      </c>
      <c r="L60" s="1301">
        <v>56339.39</v>
      </c>
      <c r="M60" s="1302">
        <v>5</v>
      </c>
      <c r="N60" s="1305">
        <f t="shared" si="10"/>
        <v>11267.878000000001</v>
      </c>
      <c r="O60" s="1676">
        <f t="shared" si="11"/>
        <v>938.98983333333342</v>
      </c>
      <c r="P60" s="1306"/>
      <c r="Q60" s="1306">
        <v>10</v>
      </c>
      <c r="R60" s="1305">
        <f t="shared" si="9"/>
        <v>9389.8983333333344</v>
      </c>
      <c r="S60" s="1305">
        <f t="shared" si="8"/>
        <v>46949.491666666669</v>
      </c>
      <c r="T60" s="1324"/>
    </row>
    <row r="61" spans="1:21" ht="35.25" customHeight="1" x14ac:dyDescent="0.2">
      <c r="A61" s="1254">
        <v>39</v>
      </c>
      <c r="B61" s="1315">
        <v>42586</v>
      </c>
      <c r="C61" s="1296" t="s">
        <v>1448</v>
      </c>
      <c r="D61" s="1297">
        <v>61</v>
      </c>
      <c r="E61" s="1297">
        <v>612</v>
      </c>
      <c r="F61" s="1297"/>
      <c r="G61" s="1297">
        <v>4</v>
      </c>
      <c r="H61" s="1299" t="s">
        <v>1454</v>
      </c>
      <c r="I61" s="1312" t="s">
        <v>1455</v>
      </c>
      <c r="J61" s="1312" t="s">
        <v>463</v>
      </c>
      <c r="K61" s="1322" t="s">
        <v>1652</v>
      </c>
      <c r="L61" s="1301">
        <v>9912</v>
      </c>
      <c r="M61" s="1302">
        <v>5</v>
      </c>
      <c r="N61" s="1305">
        <f t="shared" si="10"/>
        <v>1982.4</v>
      </c>
      <c r="O61" s="1676">
        <f t="shared" si="11"/>
        <v>165.20000000000002</v>
      </c>
      <c r="P61" s="1319"/>
      <c r="Q61" s="1320">
        <v>10</v>
      </c>
      <c r="R61" s="1305">
        <f t="shared" si="9"/>
        <v>1652.0000000000002</v>
      </c>
      <c r="S61" s="1305">
        <f t="shared" si="8"/>
        <v>8260</v>
      </c>
      <c r="T61" s="1324"/>
    </row>
    <row r="62" spans="1:21" ht="32.25" customHeight="1" x14ac:dyDescent="0.2">
      <c r="A62" s="1254">
        <v>40</v>
      </c>
      <c r="B62" s="1315">
        <v>42586</v>
      </c>
      <c r="C62" s="1296" t="s">
        <v>1448</v>
      </c>
      <c r="D62" s="1297">
        <v>61</v>
      </c>
      <c r="E62" s="1297">
        <v>612</v>
      </c>
      <c r="F62" s="1297"/>
      <c r="G62" s="1297">
        <v>8</v>
      </c>
      <c r="H62" s="1299" t="s">
        <v>1456</v>
      </c>
      <c r="I62" s="1312" t="s">
        <v>1457</v>
      </c>
      <c r="J62" s="1312" t="s">
        <v>1458</v>
      </c>
      <c r="K62" s="1322" t="s">
        <v>1652</v>
      </c>
      <c r="L62" s="1301">
        <v>31281.040000000001</v>
      </c>
      <c r="M62" s="1302">
        <v>5</v>
      </c>
      <c r="N62" s="1305">
        <f t="shared" si="10"/>
        <v>6256.2080000000005</v>
      </c>
      <c r="O62" s="1676">
        <f t="shared" si="11"/>
        <v>521.35066666666671</v>
      </c>
      <c r="P62" s="1319"/>
      <c r="Q62" s="1320">
        <v>10</v>
      </c>
      <c r="R62" s="1305">
        <f t="shared" si="9"/>
        <v>5213.5066666666671</v>
      </c>
      <c r="S62" s="1305">
        <f t="shared" si="8"/>
        <v>26067.533333333333</v>
      </c>
    </row>
    <row r="63" spans="1:21" ht="31.5" x14ac:dyDescent="0.2">
      <c r="A63" s="1254">
        <v>41</v>
      </c>
      <c r="B63" s="1315">
        <v>42586</v>
      </c>
      <c r="C63" s="1296" t="s">
        <v>1448</v>
      </c>
      <c r="D63" s="1297">
        <v>61</v>
      </c>
      <c r="E63" s="1297">
        <v>612</v>
      </c>
      <c r="F63" s="1297"/>
      <c r="G63" s="1297">
        <v>1</v>
      </c>
      <c r="H63" s="1299" t="s">
        <v>1459</v>
      </c>
      <c r="I63" s="1312" t="s">
        <v>1460</v>
      </c>
      <c r="J63" s="1312" t="s">
        <v>1450</v>
      </c>
      <c r="K63" s="1322" t="s">
        <v>1652</v>
      </c>
      <c r="L63" s="1301">
        <v>1046.4100000000001</v>
      </c>
      <c r="M63" s="1302">
        <v>5</v>
      </c>
      <c r="N63" s="1305">
        <f t="shared" si="10"/>
        <v>209.28200000000001</v>
      </c>
      <c r="O63" s="1676">
        <f t="shared" si="11"/>
        <v>17.440166666666666</v>
      </c>
      <c r="P63" s="1319"/>
      <c r="Q63" s="1320">
        <v>10</v>
      </c>
      <c r="R63" s="1305">
        <f t="shared" si="9"/>
        <v>174.40166666666667</v>
      </c>
      <c r="S63" s="1305">
        <f t="shared" si="8"/>
        <v>872.00833333333344</v>
      </c>
    </row>
    <row r="64" spans="1:21" ht="31.5" customHeight="1" x14ac:dyDescent="0.2">
      <c r="A64" s="1254">
        <v>42</v>
      </c>
      <c r="B64" s="1315">
        <v>42517</v>
      </c>
      <c r="C64" s="1296" t="s">
        <v>1448</v>
      </c>
      <c r="D64" s="1297">
        <v>61</v>
      </c>
      <c r="E64" s="1297">
        <v>617</v>
      </c>
      <c r="F64" s="1297"/>
      <c r="G64" s="1297">
        <v>1</v>
      </c>
      <c r="H64" s="1299" t="s">
        <v>1369</v>
      </c>
      <c r="I64" s="1312" t="s">
        <v>1461</v>
      </c>
      <c r="J64" s="1312"/>
      <c r="K64" s="1322" t="s">
        <v>1653</v>
      </c>
      <c r="L64" s="1301">
        <v>7174.4</v>
      </c>
      <c r="M64" s="1302">
        <v>10</v>
      </c>
      <c r="N64" s="1305">
        <f t="shared" si="10"/>
        <v>717.43999999999994</v>
      </c>
      <c r="O64" s="1676">
        <f t="shared" si="11"/>
        <v>59.786666666666662</v>
      </c>
      <c r="P64" s="1319">
        <v>1</v>
      </c>
      <c r="Q64" s="1320">
        <v>1</v>
      </c>
      <c r="R64" s="1305">
        <f t="shared" si="9"/>
        <v>777.22666666666657</v>
      </c>
      <c r="S64" s="1305">
        <f t="shared" si="8"/>
        <v>6397.1733333333332</v>
      </c>
    </row>
    <row r="65" spans="1:21" ht="31.5" x14ac:dyDescent="0.2">
      <c r="A65" s="1254">
        <v>43</v>
      </c>
      <c r="B65" s="1315">
        <v>42517</v>
      </c>
      <c r="C65" s="1296" t="s">
        <v>1448</v>
      </c>
      <c r="D65" s="1297">
        <v>61</v>
      </c>
      <c r="E65" s="1297">
        <v>617</v>
      </c>
      <c r="F65" s="1297"/>
      <c r="G65" s="1297">
        <v>1</v>
      </c>
      <c r="H65" s="1299">
        <v>11</v>
      </c>
      <c r="I65" s="1312" t="s">
        <v>1462</v>
      </c>
      <c r="J65" s="1312"/>
      <c r="K65" s="1322" t="s">
        <v>1653</v>
      </c>
      <c r="L65" s="1301">
        <v>4477.3900000000003</v>
      </c>
      <c r="M65" s="1302">
        <v>10</v>
      </c>
      <c r="N65" s="1305">
        <f t="shared" si="10"/>
        <v>447.73900000000003</v>
      </c>
      <c r="O65" s="1676">
        <f t="shared" si="11"/>
        <v>37.311583333333338</v>
      </c>
      <c r="P65" s="1319">
        <v>1</v>
      </c>
      <c r="Q65" s="1320">
        <v>1</v>
      </c>
      <c r="R65" s="1305">
        <f t="shared" si="9"/>
        <v>485.05058333333335</v>
      </c>
      <c r="S65" s="1305">
        <f t="shared" si="8"/>
        <v>3992.3394166666671</v>
      </c>
    </row>
    <row r="66" spans="1:21" ht="31.5" customHeight="1" x14ac:dyDescent="0.2">
      <c r="A66" s="1254">
        <v>44</v>
      </c>
      <c r="B66" s="1315">
        <v>42517</v>
      </c>
      <c r="C66" s="1296" t="s">
        <v>1448</v>
      </c>
      <c r="D66" s="1297">
        <v>61</v>
      </c>
      <c r="E66" s="1297">
        <v>617</v>
      </c>
      <c r="F66" s="1297"/>
      <c r="G66" s="1297">
        <v>1</v>
      </c>
      <c r="H66" s="1299" t="s">
        <v>1443</v>
      </c>
      <c r="I66" s="1312" t="s">
        <v>1463</v>
      </c>
      <c r="J66" s="1312" t="s">
        <v>1445</v>
      </c>
      <c r="K66" s="1322" t="s">
        <v>1653</v>
      </c>
      <c r="L66" s="1301">
        <v>10043.92</v>
      </c>
      <c r="M66" s="1302">
        <v>10</v>
      </c>
      <c r="N66" s="1305">
        <f t="shared" si="10"/>
        <v>1004.3920000000001</v>
      </c>
      <c r="O66" s="1676">
        <f t="shared" si="11"/>
        <v>83.699333333333342</v>
      </c>
      <c r="P66" s="1319">
        <v>1</v>
      </c>
      <c r="Q66" s="1320">
        <v>1</v>
      </c>
      <c r="R66" s="1305">
        <f t="shared" si="9"/>
        <v>1088.0913333333333</v>
      </c>
      <c r="S66" s="1305">
        <f t="shared" si="8"/>
        <v>8955.8286666666663</v>
      </c>
    </row>
    <row r="67" spans="1:21" ht="31.5" x14ac:dyDescent="0.2">
      <c r="A67" s="1254">
        <v>45</v>
      </c>
      <c r="B67" s="1315">
        <v>42517</v>
      </c>
      <c r="C67" s="1296" t="s">
        <v>1448</v>
      </c>
      <c r="D67" s="1297">
        <v>61</v>
      </c>
      <c r="E67" s="1297">
        <v>617</v>
      </c>
      <c r="F67" s="1297"/>
      <c r="G67" s="1297">
        <v>1</v>
      </c>
      <c r="H67" s="1299" t="s">
        <v>779</v>
      </c>
      <c r="I67" s="1312" t="s">
        <v>1464</v>
      </c>
      <c r="J67" s="1312" t="s">
        <v>1445</v>
      </c>
      <c r="K67" s="1322" t="s">
        <v>1653</v>
      </c>
      <c r="L67" s="1301">
        <v>18209.11</v>
      </c>
      <c r="M67" s="1302">
        <v>10</v>
      </c>
      <c r="N67" s="1305">
        <f t="shared" si="10"/>
        <v>1820.9110000000001</v>
      </c>
      <c r="O67" s="1676">
        <f t="shared" si="11"/>
        <v>151.74258333333333</v>
      </c>
      <c r="P67" s="1319">
        <v>1</v>
      </c>
      <c r="Q67" s="1320">
        <v>1</v>
      </c>
      <c r="R67" s="1305">
        <f t="shared" si="9"/>
        <v>1972.6535833333335</v>
      </c>
      <c r="S67" s="1305">
        <f t="shared" si="8"/>
        <v>16236.456416666668</v>
      </c>
    </row>
    <row r="68" spans="1:21" ht="33" customHeight="1" x14ac:dyDescent="0.2">
      <c r="A68" s="1254">
        <v>46</v>
      </c>
      <c r="B68" s="1315">
        <v>42517</v>
      </c>
      <c r="C68" s="1296" t="s">
        <v>1448</v>
      </c>
      <c r="D68" s="1297">
        <v>61</v>
      </c>
      <c r="E68" s="1297">
        <v>617</v>
      </c>
      <c r="F68" s="1297"/>
      <c r="G68" s="1297">
        <v>1</v>
      </c>
      <c r="H68" s="1299" t="s">
        <v>1465</v>
      </c>
      <c r="I68" s="1312" t="s">
        <v>1466</v>
      </c>
      <c r="J68" s="1312" t="s">
        <v>1370</v>
      </c>
      <c r="K68" s="1322" t="s">
        <v>1653</v>
      </c>
      <c r="L68" s="1301">
        <v>7799.99</v>
      </c>
      <c r="M68" s="1302">
        <v>10</v>
      </c>
      <c r="N68" s="1305">
        <f t="shared" si="10"/>
        <v>779.99900000000002</v>
      </c>
      <c r="O68" s="1676">
        <f t="shared" si="11"/>
        <v>64.999916666666664</v>
      </c>
      <c r="P68" s="1319">
        <v>1</v>
      </c>
      <c r="Q68" s="1320">
        <v>1</v>
      </c>
      <c r="R68" s="1305">
        <f t="shared" si="9"/>
        <v>844.99891666666667</v>
      </c>
      <c r="S68" s="1305">
        <f t="shared" si="8"/>
        <v>6954.9910833333333</v>
      </c>
    </row>
    <row r="69" spans="1:21" ht="47.25" x14ac:dyDescent="0.2">
      <c r="A69" s="1254">
        <v>47</v>
      </c>
      <c r="B69" s="1315">
        <v>42517</v>
      </c>
      <c r="C69" s="1296" t="s">
        <v>1448</v>
      </c>
      <c r="D69" s="1297">
        <v>61</v>
      </c>
      <c r="E69" s="1297">
        <v>617</v>
      </c>
      <c r="F69" s="1297"/>
      <c r="G69" s="1297">
        <v>1</v>
      </c>
      <c r="H69" s="1299" t="s">
        <v>1467</v>
      </c>
      <c r="I69" s="1312"/>
      <c r="J69" s="1312"/>
      <c r="K69" s="1322" t="s">
        <v>1654</v>
      </c>
      <c r="L69" s="1301">
        <v>25585</v>
      </c>
      <c r="M69" s="1302">
        <v>5</v>
      </c>
      <c r="N69" s="1305">
        <f t="shared" si="10"/>
        <v>5117</v>
      </c>
      <c r="O69" s="1676">
        <f t="shared" si="11"/>
        <v>426.41666666666669</v>
      </c>
      <c r="P69" s="1319">
        <v>1</v>
      </c>
      <c r="Q69" s="1320">
        <v>1</v>
      </c>
      <c r="R69" s="1305">
        <f t="shared" si="9"/>
        <v>5543.416666666667</v>
      </c>
      <c r="S69" s="1305">
        <f t="shared" si="8"/>
        <v>20041.583333333332</v>
      </c>
    </row>
    <row r="70" spans="1:21" ht="30" customHeight="1" x14ac:dyDescent="0.2">
      <c r="A70" s="1254">
        <v>48</v>
      </c>
      <c r="B70" s="1315">
        <v>42517</v>
      </c>
      <c r="C70" s="1296" t="s">
        <v>1448</v>
      </c>
      <c r="D70" s="1297">
        <v>61</v>
      </c>
      <c r="E70" s="1297">
        <v>617</v>
      </c>
      <c r="F70" s="1297"/>
      <c r="G70" s="1297">
        <v>1</v>
      </c>
      <c r="H70" s="1299" t="s">
        <v>1734</v>
      </c>
      <c r="I70" s="1312" t="s">
        <v>1466</v>
      </c>
      <c r="J70" s="1312" t="s">
        <v>1442</v>
      </c>
      <c r="K70" s="1322" t="s">
        <v>1195</v>
      </c>
      <c r="L70" s="1301">
        <v>7799.99</v>
      </c>
      <c r="M70" s="1302">
        <v>10</v>
      </c>
      <c r="N70" s="1305">
        <f t="shared" si="10"/>
        <v>779.99900000000002</v>
      </c>
      <c r="O70" s="1676">
        <f t="shared" si="11"/>
        <v>64.999916666666664</v>
      </c>
      <c r="P70" s="1319">
        <v>1</v>
      </c>
      <c r="Q70" s="1320">
        <v>1</v>
      </c>
      <c r="R70" s="1305">
        <f t="shared" si="9"/>
        <v>844.99891666666667</v>
      </c>
      <c r="S70" s="1305">
        <f t="shared" si="8"/>
        <v>6954.9910833333333</v>
      </c>
    </row>
    <row r="71" spans="1:21" ht="15" x14ac:dyDescent="0.2">
      <c r="A71" s="1160"/>
      <c r="B71" s="1160"/>
      <c r="C71" s="1160"/>
      <c r="D71" s="1160"/>
      <c r="E71" s="1160"/>
      <c r="F71" s="1160"/>
      <c r="G71" s="1160"/>
      <c r="H71" s="336"/>
      <c r="I71" s="1171"/>
      <c r="J71" s="1171"/>
      <c r="K71" s="1171"/>
      <c r="L71" s="1325">
        <f>SUM(L23:L70)</f>
        <v>1770584.3799999994</v>
      </c>
      <c r="M71" s="1325"/>
      <c r="N71" s="1325">
        <f>SUM(N23:N70)</f>
        <v>167847.06400000001</v>
      </c>
      <c r="O71" s="1325">
        <f>SUM(O24:O70)</f>
        <v>13987.255333333336</v>
      </c>
      <c r="P71" s="1325"/>
      <c r="Q71" s="1325"/>
      <c r="R71" s="1325">
        <f>SUM(R23:R70)</f>
        <v>1026906.7257499999</v>
      </c>
      <c r="S71" s="1325">
        <f>SUM(S23:S70)</f>
        <v>743677.65425000014</v>
      </c>
      <c r="U71" s="1326"/>
    </row>
    <row r="72" spans="1:21" ht="15" x14ac:dyDescent="0.2">
      <c r="B72" s="965"/>
      <c r="C72" s="965"/>
      <c r="D72" s="965"/>
      <c r="E72" s="965"/>
      <c r="F72" s="965"/>
      <c r="G72" s="965"/>
      <c r="H72" s="1327"/>
      <c r="I72" s="1310"/>
      <c r="J72" s="1310"/>
      <c r="K72" s="1310"/>
      <c r="L72" s="1310"/>
      <c r="M72" s="1310"/>
      <c r="N72" s="1310"/>
      <c r="O72" s="1310"/>
      <c r="P72" s="1310"/>
      <c r="Q72" s="1310"/>
      <c r="R72" s="1310"/>
      <c r="S72" s="1310"/>
    </row>
    <row r="73" spans="1:21" ht="15" x14ac:dyDescent="0.2">
      <c r="B73" s="965"/>
      <c r="C73" s="1679">
        <v>611</v>
      </c>
      <c r="D73" s="1680">
        <v>820.09</v>
      </c>
      <c r="E73" s="965"/>
      <c r="F73" s="965"/>
      <c r="G73" s="965"/>
      <c r="H73" s="1327"/>
      <c r="I73" s="1310"/>
      <c r="J73" s="1310"/>
      <c r="K73" s="1310"/>
      <c r="L73" s="1310"/>
      <c r="M73" s="1310"/>
      <c r="N73" s="1310"/>
      <c r="O73" s="1310"/>
      <c r="P73" s="1310"/>
      <c r="Q73" s="1310"/>
      <c r="R73" s="1310"/>
      <c r="S73" s="1310"/>
    </row>
    <row r="74" spans="1:21" ht="15" x14ac:dyDescent="0.2">
      <c r="B74" s="965"/>
      <c r="C74" s="1679">
        <v>612</v>
      </c>
      <c r="D74" s="1680">
        <v>1985.18</v>
      </c>
      <c r="E74" s="965"/>
      <c r="F74" s="965"/>
      <c r="G74" s="965"/>
      <c r="H74" s="1327"/>
      <c r="I74" s="1310"/>
      <c r="J74" s="1310"/>
      <c r="K74" s="1310"/>
      <c r="L74" s="1310"/>
      <c r="M74" s="1310"/>
      <c r="N74" s="1310"/>
      <c r="O74" s="1310"/>
      <c r="P74" s="1310"/>
      <c r="Q74" s="1310"/>
      <c r="R74" s="1310"/>
      <c r="S74" s="1310"/>
    </row>
    <row r="75" spans="1:21" ht="15" x14ac:dyDescent="0.2">
      <c r="B75" s="965"/>
      <c r="C75" s="1679">
        <v>614</v>
      </c>
      <c r="D75" s="1680">
        <v>3823.87</v>
      </c>
      <c r="E75" s="965"/>
      <c r="F75" s="965"/>
      <c r="G75" s="965"/>
      <c r="H75" s="1327"/>
      <c r="I75" s="1310"/>
      <c r="J75" s="1310"/>
      <c r="K75" s="1310"/>
      <c r="L75" s="1310"/>
      <c r="M75" s="1310"/>
      <c r="N75" s="1310"/>
      <c r="O75" s="1310"/>
      <c r="P75" s="1310"/>
      <c r="Q75" s="1310"/>
      <c r="R75" s="1310"/>
      <c r="S75" s="1310"/>
    </row>
    <row r="76" spans="1:21" ht="15" x14ac:dyDescent="0.2">
      <c r="B76" s="965"/>
      <c r="C76" s="1679">
        <v>617</v>
      </c>
      <c r="D76" s="1680">
        <v>7170.26</v>
      </c>
      <c r="E76" s="965"/>
      <c r="F76" s="965"/>
      <c r="G76" s="965"/>
      <c r="H76" s="1327"/>
      <c r="I76" s="1310"/>
      <c r="J76" s="1310"/>
      <c r="K76" s="1310"/>
      <c r="L76" s="1310"/>
      <c r="M76" s="1310"/>
      <c r="N76" s="1310"/>
      <c r="O76" s="1310"/>
      <c r="P76" s="1310"/>
      <c r="Q76" s="1310"/>
      <c r="R76" s="1310"/>
      <c r="S76" s="1310"/>
    </row>
    <row r="77" spans="1:21" ht="15" x14ac:dyDescent="0.2">
      <c r="B77" s="965"/>
      <c r="C77" s="1679">
        <v>2657</v>
      </c>
      <c r="D77" s="1680">
        <v>187.87</v>
      </c>
      <c r="E77" s="965"/>
      <c r="F77" s="965"/>
      <c r="G77" s="965"/>
      <c r="H77" s="1327"/>
      <c r="I77" s="1855"/>
      <c r="J77" s="1310"/>
      <c r="K77" s="1310"/>
      <c r="L77" s="1310"/>
      <c r="M77" s="1310"/>
      <c r="N77" s="1310"/>
      <c r="O77" s="1310"/>
      <c r="P77" s="1310"/>
      <c r="Q77" s="1310"/>
      <c r="R77" s="1310"/>
      <c r="S77" s="1310"/>
    </row>
    <row r="78" spans="1:21" ht="15" x14ac:dyDescent="0.2">
      <c r="B78" s="965"/>
      <c r="C78" s="1679"/>
      <c r="D78" s="1681">
        <f>SUM(D73:D77)</f>
        <v>13987.27</v>
      </c>
      <c r="E78" s="965"/>
      <c r="F78" s="965"/>
      <c r="G78" s="965"/>
      <c r="H78" s="1327"/>
      <c r="I78" s="1310"/>
      <c r="J78" s="1310"/>
      <c r="K78" s="1310"/>
      <c r="L78" s="1310"/>
      <c r="M78" s="1310"/>
      <c r="N78" s="1310"/>
      <c r="O78" s="1310"/>
      <c r="P78" s="1310"/>
      <c r="Q78" s="1310"/>
      <c r="R78" s="1310"/>
      <c r="S78" s="1310"/>
    </row>
    <row r="79" spans="1:21" ht="15" x14ac:dyDescent="0.2">
      <c r="B79" s="965"/>
      <c r="C79" s="965"/>
      <c r="D79" s="965"/>
      <c r="E79" s="965"/>
      <c r="F79" s="965"/>
      <c r="G79" s="965"/>
      <c r="H79" s="1327"/>
      <c r="I79" s="1310"/>
      <c r="J79" s="1310"/>
      <c r="K79" s="1310"/>
      <c r="L79" s="1310"/>
      <c r="M79" s="1310"/>
      <c r="N79" s="1310"/>
      <c r="O79" s="1310"/>
      <c r="P79" s="1310"/>
      <c r="Q79" s="1310"/>
      <c r="R79" s="1310"/>
      <c r="S79" s="1310"/>
    </row>
    <row r="80" spans="1:21" customFormat="1" x14ac:dyDescent="0.2">
      <c r="A80" s="45"/>
      <c r="B80" s="1154"/>
      <c r="C80" s="1154"/>
      <c r="D80" s="1154"/>
      <c r="E80" s="1154"/>
      <c r="F80" s="1154"/>
      <c r="G80" s="1154"/>
      <c r="H80" s="58"/>
      <c r="I80" s="45"/>
      <c r="J80" s="45"/>
      <c r="K80" s="45"/>
      <c r="L80" s="45"/>
      <c r="M80" s="45"/>
      <c r="N80" s="15"/>
      <c r="O80" s="14"/>
      <c r="P80" s="1048"/>
      <c r="Q80" s="1048"/>
      <c r="R80" s="1048"/>
      <c r="S80" s="1048"/>
    </row>
    <row r="81" spans="1:19" customFormat="1" x14ac:dyDescent="0.2">
      <c r="A81" s="1905" t="s">
        <v>51</v>
      </c>
      <c r="B81" s="1905"/>
      <c r="C81" s="1905"/>
      <c r="D81" s="1905"/>
      <c r="E81" s="1905"/>
      <c r="F81" s="1905"/>
      <c r="G81" s="1905"/>
      <c r="H81" s="1206"/>
      <c r="I81" s="1906" t="s">
        <v>1620</v>
      </c>
      <c r="J81" s="1906"/>
      <c r="K81" s="1906"/>
      <c r="L81" s="1906"/>
      <c r="M81" s="1906"/>
      <c r="O81" s="34"/>
      <c r="P81" s="1905" t="s">
        <v>1621</v>
      </c>
      <c r="Q81" s="1905"/>
      <c r="R81" s="1905"/>
      <c r="S81" s="1905"/>
    </row>
  </sheetData>
  <mergeCells count="8">
    <mergeCell ref="A81:G81"/>
    <mergeCell ref="I81:M81"/>
    <mergeCell ref="P81:S81"/>
    <mergeCell ref="A19:S19"/>
    <mergeCell ref="A15:S15"/>
    <mergeCell ref="A16:S16"/>
    <mergeCell ref="A17:S17"/>
    <mergeCell ref="A18:S18"/>
  </mergeCells>
  <phoneticPr fontId="0" type="noConversion"/>
  <printOptions horizontalCentered="1"/>
  <pageMargins left="0.25" right="0.25" top="0.75" bottom="0.75" header="0.3" footer="0.3"/>
  <pageSetup paperSize="5" scale="63" firstPageNumber="0" fitToWidth="3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77"/>
  <sheetViews>
    <sheetView view="pageBreakPreview" topLeftCell="B55" zoomScale="90" zoomScaleNormal="70" zoomScaleSheetLayoutView="90" workbookViewId="0">
      <selection activeCell="Q63" sqref="Q63"/>
    </sheetView>
  </sheetViews>
  <sheetFormatPr baseColWidth="10" defaultColWidth="9.140625" defaultRowHeight="12.75" x14ac:dyDescent="0.2"/>
  <cols>
    <col min="1" max="1" width="3.85546875" customWidth="1"/>
    <col min="2" max="2" width="12" customWidth="1"/>
    <col min="3" max="3" width="9.5703125" style="1876" customWidth="1"/>
    <col min="4" max="4" width="14.42578125" customWidth="1"/>
    <col min="5" max="5" width="12" customWidth="1"/>
    <col min="6" max="6" width="7" customWidth="1"/>
    <col min="7" max="7" width="6.5703125" customWidth="1"/>
    <col min="8" max="8" width="31.7109375" customWidth="1"/>
    <col min="9" max="10" width="13.5703125" customWidth="1"/>
    <col min="11" max="11" width="21.5703125" customWidth="1"/>
    <col min="12" max="12" width="15" customWidth="1"/>
    <col min="13" max="13" width="5.28515625" customWidth="1"/>
    <col min="14" max="15" width="10.85546875" customWidth="1"/>
    <col min="16" max="17" width="6" customWidth="1"/>
    <col min="18" max="18" width="16" customWidth="1"/>
    <col min="19" max="19" width="13.7109375" customWidth="1"/>
    <col min="20" max="20" width="13.140625" customWidth="1"/>
  </cols>
  <sheetData>
    <row r="5" spans="1:19" x14ac:dyDescent="0.2">
      <c r="F5" s="1"/>
      <c r="G5" s="1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A9" s="1910" t="s">
        <v>0</v>
      </c>
      <c r="B9" s="1910"/>
      <c r="C9" s="1910"/>
      <c r="D9" s="1910"/>
      <c r="E9" s="1910"/>
      <c r="F9" s="1910"/>
      <c r="G9" s="1910"/>
      <c r="H9" s="1910"/>
      <c r="I9" s="1910"/>
      <c r="J9" s="1910"/>
      <c r="K9" s="1910"/>
      <c r="L9" s="1910"/>
      <c r="M9" s="1910"/>
      <c r="N9" s="1910"/>
      <c r="O9" s="1910"/>
      <c r="P9" s="1910"/>
      <c r="Q9" s="1910"/>
      <c r="R9" s="1910"/>
      <c r="S9" s="1910"/>
    </row>
    <row r="10" spans="1:19" x14ac:dyDescent="0.2">
      <c r="A10" s="1910" t="s">
        <v>1</v>
      </c>
      <c r="B10" s="1910"/>
      <c r="C10" s="1910"/>
      <c r="D10" s="1910"/>
      <c r="E10" s="1910"/>
      <c r="F10" s="1910"/>
      <c r="G10" s="1910"/>
      <c r="H10" s="1910"/>
      <c r="I10" s="1910"/>
      <c r="J10" s="1910"/>
      <c r="K10" s="1910"/>
      <c r="L10" s="1910"/>
      <c r="M10" s="1910"/>
      <c r="N10" s="1910"/>
      <c r="O10" s="1910"/>
      <c r="P10" s="1910"/>
      <c r="Q10" s="1910"/>
      <c r="R10" s="1910"/>
      <c r="S10" s="1910"/>
    </row>
    <row r="11" spans="1:19" x14ac:dyDescent="0.2">
      <c r="A11" s="1910" t="s">
        <v>2</v>
      </c>
      <c r="B11" s="1910"/>
      <c r="C11" s="1910"/>
      <c r="D11" s="1910"/>
      <c r="E11" s="1910"/>
      <c r="F11" s="1910"/>
      <c r="G11" s="1910"/>
      <c r="H11" s="1910"/>
      <c r="I11" s="1910"/>
      <c r="J11" s="1910"/>
      <c r="K11" s="1910"/>
      <c r="L11" s="1910"/>
      <c r="M11" s="1910"/>
      <c r="N11" s="1910"/>
      <c r="O11" s="1910"/>
      <c r="P11" s="1910"/>
      <c r="Q11" s="1910"/>
      <c r="R11" s="1910"/>
      <c r="S11" s="1910"/>
    </row>
    <row r="12" spans="1:19" x14ac:dyDescent="0.2">
      <c r="A12" s="1910" t="s">
        <v>3</v>
      </c>
      <c r="B12" s="1910"/>
      <c r="C12" s="1910"/>
      <c r="D12" s="1910"/>
      <c r="E12" s="1910"/>
      <c r="F12" s="1910"/>
      <c r="G12" s="1910"/>
      <c r="H12" s="1910"/>
      <c r="I12" s="1910"/>
      <c r="J12" s="1910"/>
      <c r="K12" s="1910"/>
      <c r="L12" s="1910"/>
      <c r="M12" s="1910"/>
      <c r="N12" s="1910"/>
      <c r="O12" s="1910"/>
      <c r="P12" s="1910"/>
      <c r="Q12" s="1910"/>
      <c r="R12" s="1910"/>
      <c r="S12" s="1910"/>
    </row>
    <row r="13" spans="1:19" x14ac:dyDescent="0.2">
      <c r="A13" s="1907" t="s">
        <v>1798</v>
      </c>
      <c r="B13" s="1907"/>
      <c r="C13" s="1907"/>
      <c r="D13" s="1907"/>
      <c r="E13" s="1907"/>
      <c r="F13" s="1907"/>
      <c r="G13" s="1907"/>
      <c r="H13" s="1907"/>
      <c r="I13" s="1907"/>
      <c r="J13" s="1907"/>
      <c r="K13" s="1907"/>
      <c r="L13" s="1907"/>
      <c r="M13" s="1907"/>
      <c r="N13" s="1907"/>
      <c r="O13" s="1907"/>
      <c r="P13" s="1907"/>
      <c r="Q13" s="1907"/>
      <c r="R13" s="1907"/>
      <c r="S13" s="1907"/>
    </row>
    <row r="14" spans="1:19" x14ac:dyDescent="0.2">
      <c r="A14" s="80"/>
      <c r="B14" s="80"/>
      <c r="C14" s="187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19" ht="48" x14ac:dyDescent="0.2">
      <c r="A15" s="962" t="s">
        <v>4</v>
      </c>
      <c r="B15" s="962" t="s">
        <v>5</v>
      </c>
      <c r="C15" s="1871" t="s">
        <v>1627</v>
      </c>
      <c r="D15" s="1045" t="s">
        <v>7</v>
      </c>
      <c r="E15" s="1045" t="s">
        <v>1612</v>
      </c>
      <c r="F15" s="962" t="s">
        <v>9</v>
      </c>
      <c r="G15" s="962" t="s">
        <v>10</v>
      </c>
      <c r="H15" s="962" t="s">
        <v>11</v>
      </c>
      <c r="I15" s="962" t="s">
        <v>12</v>
      </c>
      <c r="J15" s="962" t="s">
        <v>13</v>
      </c>
      <c r="K15" s="962" t="s">
        <v>820</v>
      </c>
      <c r="L15" s="1046" t="s">
        <v>1613</v>
      </c>
      <c r="M15" s="1049" t="s">
        <v>1616</v>
      </c>
      <c r="N15" s="1050" t="s">
        <v>1615</v>
      </c>
      <c r="O15" s="1050" t="s">
        <v>1614</v>
      </c>
      <c r="P15" s="1051" t="s">
        <v>1618</v>
      </c>
      <c r="Q15" s="1050" t="s">
        <v>1617</v>
      </c>
      <c r="R15" s="1051" t="s">
        <v>1802</v>
      </c>
      <c r="S15" s="1051" t="s">
        <v>1619</v>
      </c>
    </row>
    <row r="16" spans="1:19" x14ac:dyDescent="0.2">
      <c r="A16" s="228">
        <v>1</v>
      </c>
      <c r="B16" s="228">
        <v>2</v>
      </c>
      <c r="C16" s="1872">
        <v>3</v>
      </c>
      <c r="D16" s="228">
        <v>4</v>
      </c>
      <c r="E16" s="228">
        <v>5</v>
      </c>
      <c r="F16" s="228">
        <v>6</v>
      </c>
      <c r="G16" s="228">
        <v>7</v>
      </c>
      <c r="H16" s="228">
        <v>8</v>
      </c>
      <c r="I16" s="228">
        <v>9</v>
      </c>
      <c r="J16" s="228">
        <v>10</v>
      </c>
      <c r="K16" s="228">
        <v>11</v>
      </c>
      <c r="L16" s="228">
        <v>12</v>
      </c>
      <c r="M16" s="228">
        <v>13</v>
      </c>
      <c r="N16" s="228">
        <v>14</v>
      </c>
      <c r="O16" s="228">
        <v>15</v>
      </c>
      <c r="P16" s="228">
        <v>16</v>
      </c>
      <c r="Q16" s="228">
        <v>17</v>
      </c>
      <c r="R16" s="228">
        <v>18</v>
      </c>
      <c r="S16" s="228">
        <v>19</v>
      </c>
    </row>
    <row r="17" spans="1:19" x14ac:dyDescent="0.2">
      <c r="A17" s="962">
        <v>1</v>
      </c>
      <c r="B17" s="1138">
        <v>41495</v>
      </c>
      <c r="C17" s="1873" t="s">
        <v>1769</v>
      </c>
      <c r="D17" s="1072">
        <v>61</v>
      </c>
      <c r="E17" s="1072">
        <v>614</v>
      </c>
      <c r="F17" s="1072"/>
      <c r="G17" s="1072">
        <v>1</v>
      </c>
      <c r="H17" s="1077" t="s">
        <v>31</v>
      </c>
      <c r="I17" s="1072"/>
      <c r="J17" s="1072" t="s">
        <v>566</v>
      </c>
      <c r="K17" s="1088" t="s">
        <v>194</v>
      </c>
      <c r="L17" s="1147">
        <v>7102.15</v>
      </c>
      <c r="M17" s="1088">
        <v>3</v>
      </c>
      <c r="N17" s="1683"/>
      <c r="O17" s="1141"/>
      <c r="P17" s="1142">
        <v>3</v>
      </c>
      <c r="Q17" s="1142"/>
      <c r="R17" s="1141">
        <v>7102.15</v>
      </c>
      <c r="S17" s="1141">
        <f t="shared" ref="S17:S56" si="0">IF(M17=0,"N/A",+L17-R17)</f>
        <v>0</v>
      </c>
    </row>
    <row r="18" spans="1:19" x14ac:dyDescent="0.2">
      <c r="A18" s="962">
        <v>2</v>
      </c>
      <c r="B18" s="1138">
        <v>39657</v>
      </c>
      <c r="C18" s="1874" t="s">
        <v>1769</v>
      </c>
      <c r="D18" s="1072">
        <v>61</v>
      </c>
      <c r="E18" s="1072">
        <v>614</v>
      </c>
      <c r="F18" s="1063"/>
      <c r="G18" s="1072">
        <v>1</v>
      </c>
      <c r="H18" s="1140" t="s">
        <v>126</v>
      </c>
      <c r="I18" s="1072" t="s">
        <v>193</v>
      </c>
      <c r="J18" s="1072" t="s">
        <v>832</v>
      </c>
      <c r="K18" s="1174" t="s">
        <v>194</v>
      </c>
      <c r="L18" s="1145">
        <v>8700</v>
      </c>
      <c r="M18" s="1074">
        <v>3</v>
      </c>
      <c r="N18" s="1141"/>
      <c r="O18" s="1141"/>
      <c r="P18" s="1142">
        <v>3</v>
      </c>
      <c r="Q18" s="1142"/>
      <c r="R18" s="1141">
        <v>8700</v>
      </c>
      <c r="S18" s="1141">
        <f t="shared" si="0"/>
        <v>0</v>
      </c>
    </row>
    <row r="19" spans="1:19" x14ac:dyDescent="0.2">
      <c r="A19" s="962">
        <v>3</v>
      </c>
      <c r="B19" s="1138">
        <v>38925</v>
      </c>
      <c r="C19" s="1873" t="s">
        <v>1769</v>
      </c>
      <c r="D19" s="1072">
        <v>61</v>
      </c>
      <c r="E19" s="1072">
        <v>614</v>
      </c>
      <c r="F19" s="1063"/>
      <c r="G19" s="1072">
        <v>1</v>
      </c>
      <c r="H19" s="1140" t="s">
        <v>88</v>
      </c>
      <c r="I19" s="1072">
        <v>7010973</v>
      </c>
      <c r="J19" s="1072" t="s">
        <v>73</v>
      </c>
      <c r="K19" s="1174" t="s">
        <v>194</v>
      </c>
      <c r="L19" s="1145">
        <v>232</v>
      </c>
      <c r="M19" s="1074">
        <v>3</v>
      </c>
      <c r="N19" s="1141"/>
      <c r="O19" s="1141"/>
      <c r="P19" s="1142">
        <v>3</v>
      </c>
      <c r="Q19" s="1142"/>
      <c r="R19" s="1141">
        <v>232</v>
      </c>
      <c r="S19" s="1141">
        <f t="shared" si="0"/>
        <v>0</v>
      </c>
    </row>
    <row r="20" spans="1:19" x14ac:dyDescent="0.2">
      <c r="A20" s="962">
        <v>4</v>
      </c>
      <c r="B20" s="1138">
        <v>39658</v>
      </c>
      <c r="C20" s="1874" t="s">
        <v>1769</v>
      </c>
      <c r="D20" s="1072">
        <v>61</v>
      </c>
      <c r="E20" s="1072">
        <v>614</v>
      </c>
      <c r="F20" s="1063"/>
      <c r="G20" s="1072">
        <v>1</v>
      </c>
      <c r="H20" s="1140" t="s">
        <v>30</v>
      </c>
      <c r="I20" s="1072"/>
      <c r="J20" s="1072" t="s">
        <v>129</v>
      </c>
      <c r="K20" s="1174" t="s">
        <v>194</v>
      </c>
      <c r="L20" s="1145">
        <v>3132</v>
      </c>
      <c r="M20" s="1074">
        <v>3</v>
      </c>
      <c r="N20" s="1141"/>
      <c r="O20" s="1141"/>
      <c r="P20" s="1142">
        <v>3</v>
      </c>
      <c r="Q20" s="1142"/>
      <c r="R20" s="1141">
        <v>3132</v>
      </c>
      <c r="S20" s="1141">
        <f t="shared" si="0"/>
        <v>0</v>
      </c>
    </row>
    <row r="21" spans="1:19" x14ac:dyDescent="0.2">
      <c r="A21" s="962">
        <v>5</v>
      </c>
      <c r="B21" s="1143">
        <v>39890</v>
      </c>
      <c r="C21" s="1873" t="s">
        <v>1769</v>
      </c>
      <c r="D21" s="1144">
        <v>61</v>
      </c>
      <c r="E21" s="1144">
        <v>616</v>
      </c>
      <c r="F21" s="1175"/>
      <c r="G21" s="1072">
        <v>1</v>
      </c>
      <c r="H21" s="1140" t="s">
        <v>37</v>
      </c>
      <c r="I21" s="1072"/>
      <c r="J21" s="1072" t="s">
        <v>98</v>
      </c>
      <c r="K21" s="1174" t="s">
        <v>194</v>
      </c>
      <c r="L21" s="1145">
        <v>5772.39</v>
      </c>
      <c r="M21" s="1074">
        <v>3</v>
      </c>
      <c r="N21" s="1141"/>
      <c r="O21" s="1141"/>
      <c r="P21" s="1142">
        <v>3</v>
      </c>
      <c r="Q21" s="1142"/>
      <c r="R21" s="1141">
        <v>5772.39</v>
      </c>
      <c r="S21" s="1141">
        <f t="shared" si="0"/>
        <v>0</v>
      </c>
    </row>
    <row r="22" spans="1:19" x14ac:dyDescent="0.2">
      <c r="A22" s="962">
        <v>6</v>
      </c>
      <c r="B22" s="1138">
        <v>40632</v>
      </c>
      <c r="C22" s="1874" t="s">
        <v>1769</v>
      </c>
      <c r="D22" s="1072">
        <v>61</v>
      </c>
      <c r="E22" s="1072">
        <v>617</v>
      </c>
      <c r="F22" s="1072"/>
      <c r="G22" s="1072">
        <v>1</v>
      </c>
      <c r="H22" s="1140" t="s">
        <v>18</v>
      </c>
      <c r="I22" s="1072"/>
      <c r="J22" s="1072" t="s">
        <v>19</v>
      </c>
      <c r="K22" s="1072" t="s">
        <v>194</v>
      </c>
      <c r="L22" s="1145">
        <v>7682.91</v>
      </c>
      <c r="M22" s="1074">
        <v>10</v>
      </c>
      <c r="N22" s="1075">
        <f>IF(M22=0,"N/A",+L22/M22)</f>
        <v>768.29099999999994</v>
      </c>
      <c r="O22" s="1682">
        <f>IF(M22=0,"N/A",+N22/12)</f>
        <v>64.024249999999995</v>
      </c>
      <c r="P22" s="1076">
        <v>6</v>
      </c>
      <c r="Q22" s="1076">
        <v>3</v>
      </c>
      <c r="R22" s="1075">
        <f>IF(M22=0,"N/A",+N22*P22+O22*Q22)</f>
        <v>4801.8187499999995</v>
      </c>
      <c r="S22" s="1075">
        <f t="shared" si="0"/>
        <v>2881.0912500000004</v>
      </c>
    </row>
    <row r="23" spans="1:19" x14ac:dyDescent="0.2">
      <c r="A23" s="962">
        <v>7</v>
      </c>
      <c r="B23" s="1138">
        <v>39570</v>
      </c>
      <c r="C23" s="1873" t="s">
        <v>1769</v>
      </c>
      <c r="D23" s="1072">
        <v>61</v>
      </c>
      <c r="E23" s="1072">
        <v>617</v>
      </c>
      <c r="F23" s="1072"/>
      <c r="G23" s="1072">
        <v>1</v>
      </c>
      <c r="H23" s="1140" t="s">
        <v>40</v>
      </c>
      <c r="I23" s="1072"/>
      <c r="J23" s="1072"/>
      <c r="K23" s="1072" t="s">
        <v>194</v>
      </c>
      <c r="L23" s="1145">
        <v>9860.93</v>
      </c>
      <c r="M23" s="1074">
        <v>10</v>
      </c>
      <c r="N23" s="1075">
        <f>IF(M23=0,"N/A",+L23/M23)</f>
        <v>986.09300000000007</v>
      </c>
      <c r="O23" s="1682">
        <f>IF(M23=0,"N/A",+N23/12)</f>
        <v>82.174416666666673</v>
      </c>
      <c r="P23" s="1076">
        <v>9</v>
      </c>
      <c r="Q23" s="1076">
        <v>1</v>
      </c>
      <c r="R23" s="1075">
        <f>IF(M23=0,"N/A",+N23*P23+O23*Q23)</f>
        <v>8957.0114166666681</v>
      </c>
      <c r="S23" s="1075">
        <f t="shared" si="0"/>
        <v>903.91858333333221</v>
      </c>
    </row>
    <row r="24" spans="1:19" x14ac:dyDescent="0.2">
      <c r="A24" s="962">
        <v>8</v>
      </c>
      <c r="B24" s="1138">
        <v>39570</v>
      </c>
      <c r="C24" s="1874" t="s">
        <v>1769</v>
      </c>
      <c r="D24" s="1072">
        <v>61</v>
      </c>
      <c r="E24" s="1072">
        <v>617</v>
      </c>
      <c r="F24" s="1072"/>
      <c r="G24" s="1072">
        <v>2</v>
      </c>
      <c r="H24" s="1140" t="s">
        <v>20</v>
      </c>
      <c r="I24" s="1072"/>
      <c r="J24" s="1072" t="s">
        <v>19</v>
      </c>
      <c r="K24" s="1072" t="s">
        <v>194</v>
      </c>
      <c r="L24" s="1145">
        <v>2791.42</v>
      </c>
      <c r="M24" s="1074">
        <v>10</v>
      </c>
      <c r="N24" s="1075">
        <f>IF(M24=0,"N/A",+L24/M24)</f>
        <v>279.142</v>
      </c>
      <c r="O24" s="1682">
        <f>IF(M24=0,"N/A",+N24/12)</f>
        <v>23.261833333333332</v>
      </c>
      <c r="P24" s="1076">
        <v>9</v>
      </c>
      <c r="Q24" s="1076">
        <v>1</v>
      </c>
      <c r="R24" s="1075">
        <f>IF(M24=0,"N/A",+N24*P24+O24*Q24)</f>
        <v>2535.5398333333333</v>
      </c>
      <c r="S24" s="1075">
        <f t="shared" si="0"/>
        <v>255.88016666666681</v>
      </c>
    </row>
    <row r="25" spans="1:19" x14ac:dyDescent="0.2">
      <c r="A25" s="962">
        <v>9</v>
      </c>
      <c r="B25" s="1138">
        <v>36889</v>
      </c>
      <c r="C25" s="1873" t="s">
        <v>1769</v>
      </c>
      <c r="D25" s="1072">
        <v>61</v>
      </c>
      <c r="E25" s="1072">
        <v>617</v>
      </c>
      <c r="F25" s="1072"/>
      <c r="G25" s="1072">
        <v>1</v>
      </c>
      <c r="H25" s="1140" t="s">
        <v>93</v>
      </c>
      <c r="I25" s="1072" t="s">
        <v>195</v>
      </c>
      <c r="J25" s="1072" t="s">
        <v>42</v>
      </c>
      <c r="K25" s="1174" t="s">
        <v>194</v>
      </c>
      <c r="L25" s="1145">
        <v>3259.99</v>
      </c>
      <c r="M25" s="1074">
        <v>10</v>
      </c>
      <c r="N25" s="1141"/>
      <c r="O25" s="1141"/>
      <c r="P25" s="1142">
        <v>10</v>
      </c>
      <c r="Q25" s="1142"/>
      <c r="R25" s="1141">
        <v>3259.99</v>
      </c>
      <c r="S25" s="1141">
        <f t="shared" si="0"/>
        <v>0</v>
      </c>
    </row>
    <row r="26" spans="1:19" x14ac:dyDescent="0.2">
      <c r="A26" s="962">
        <v>10</v>
      </c>
      <c r="B26" s="1138">
        <v>36889</v>
      </c>
      <c r="C26" s="1874" t="s">
        <v>1769</v>
      </c>
      <c r="D26" s="1072">
        <v>61</v>
      </c>
      <c r="E26" s="1072">
        <v>617</v>
      </c>
      <c r="F26" s="1176"/>
      <c r="G26" s="1072">
        <v>1</v>
      </c>
      <c r="H26" s="1140" t="s">
        <v>196</v>
      </c>
      <c r="I26" s="1072"/>
      <c r="J26" s="1072"/>
      <c r="K26" s="1174" t="s">
        <v>194</v>
      </c>
      <c r="L26" s="1145">
        <v>2900</v>
      </c>
      <c r="M26" s="1074">
        <v>10</v>
      </c>
      <c r="N26" s="1141"/>
      <c r="O26" s="1141"/>
      <c r="P26" s="1142">
        <v>10</v>
      </c>
      <c r="Q26" s="1142"/>
      <c r="R26" s="1141">
        <v>2900</v>
      </c>
      <c r="S26" s="1141">
        <f t="shared" si="0"/>
        <v>0</v>
      </c>
    </row>
    <row r="27" spans="1:19" x14ac:dyDescent="0.2">
      <c r="A27" s="962">
        <v>11</v>
      </c>
      <c r="B27" s="1138">
        <v>39722</v>
      </c>
      <c r="C27" s="1873" t="s">
        <v>1769</v>
      </c>
      <c r="D27" s="1072">
        <v>61</v>
      </c>
      <c r="E27" s="1072">
        <v>617</v>
      </c>
      <c r="F27" s="1176"/>
      <c r="G27" s="1072">
        <v>1</v>
      </c>
      <c r="H27" s="1140" t="s">
        <v>197</v>
      </c>
      <c r="I27" s="1072"/>
      <c r="J27" s="1072" t="s">
        <v>68</v>
      </c>
      <c r="K27" s="1072" t="s">
        <v>194</v>
      </c>
      <c r="L27" s="1145">
        <v>40247.839999999997</v>
      </c>
      <c r="M27" s="1074">
        <v>10</v>
      </c>
      <c r="N27" s="1075">
        <f t="shared" ref="N27:N33" si="1">IF(M27=0,"N/A",+L27/M27)</f>
        <v>4024.7839999999997</v>
      </c>
      <c r="O27" s="1682">
        <f t="shared" ref="O27:O33" si="2">IF(M27=0,"N/A",+N27/12)</f>
        <v>335.39866666666666</v>
      </c>
      <c r="P27" s="1076">
        <v>8</v>
      </c>
      <c r="Q27" s="1076">
        <v>8</v>
      </c>
      <c r="R27" s="1075">
        <f t="shared" ref="R27:R33" si="3">IF(M27=0,"N/A",+N27*P27+O27*Q27)</f>
        <v>34881.461333333333</v>
      </c>
      <c r="S27" s="1075">
        <f t="shared" si="0"/>
        <v>5366.3786666666638</v>
      </c>
    </row>
    <row r="28" spans="1:19" ht="25.5" x14ac:dyDescent="0.2">
      <c r="A28" s="962">
        <v>12</v>
      </c>
      <c r="B28" s="1138">
        <v>42083</v>
      </c>
      <c r="C28" s="1874" t="s">
        <v>1769</v>
      </c>
      <c r="D28" s="1072">
        <v>61</v>
      </c>
      <c r="E28" s="1072" t="s">
        <v>1106</v>
      </c>
      <c r="F28" s="1176"/>
      <c r="G28" s="1072">
        <v>1</v>
      </c>
      <c r="H28" s="1140" t="s">
        <v>1205</v>
      </c>
      <c r="I28" s="1072"/>
      <c r="J28" s="1072"/>
      <c r="K28" s="1072" t="s">
        <v>194</v>
      </c>
      <c r="L28" s="1145">
        <v>25960</v>
      </c>
      <c r="M28" s="1074">
        <v>10</v>
      </c>
      <c r="N28" s="1075">
        <f t="shared" si="1"/>
        <v>2596</v>
      </c>
      <c r="O28" s="1075">
        <f t="shared" si="2"/>
        <v>216.33333333333334</v>
      </c>
      <c r="P28" s="1076">
        <v>2</v>
      </c>
      <c r="Q28" s="1076">
        <v>3</v>
      </c>
      <c r="R28" s="1075">
        <f t="shared" si="3"/>
        <v>5841</v>
      </c>
      <c r="S28" s="1075">
        <f t="shared" si="0"/>
        <v>20119</v>
      </c>
    </row>
    <row r="29" spans="1:19" ht="25.5" x14ac:dyDescent="0.2">
      <c r="A29" s="962">
        <v>13</v>
      </c>
      <c r="B29" s="1138">
        <v>42227</v>
      </c>
      <c r="C29" s="1873" t="s">
        <v>1769</v>
      </c>
      <c r="D29" s="1072">
        <v>61</v>
      </c>
      <c r="E29" s="1072" t="s">
        <v>1106</v>
      </c>
      <c r="F29" s="1176"/>
      <c r="G29" s="1072">
        <v>1</v>
      </c>
      <c r="H29" s="1140" t="s">
        <v>1206</v>
      </c>
      <c r="I29" s="1072">
        <v>3</v>
      </c>
      <c r="J29" s="1072" t="s">
        <v>1207</v>
      </c>
      <c r="K29" s="1072" t="s">
        <v>194</v>
      </c>
      <c r="L29" s="1145">
        <v>71617.649999999994</v>
      </c>
      <c r="M29" s="1074">
        <v>3</v>
      </c>
      <c r="N29" s="1075">
        <f t="shared" si="1"/>
        <v>23872.55</v>
      </c>
      <c r="O29" s="1075">
        <f t="shared" si="2"/>
        <v>1989.3791666666666</v>
      </c>
      <c r="P29" s="1076">
        <v>1</v>
      </c>
      <c r="Q29" s="1076">
        <v>9</v>
      </c>
      <c r="R29" s="1075">
        <f t="shared" si="3"/>
        <v>41776.962499999994</v>
      </c>
      <c r="S29" s="1075">
        <f t="shared" si="0"/>
        <v>29840.6875</v>
      </c>
    </row>
    <row r="30" spans="1:19" x14ac:dyDescent="0.2">
      <c r="A30" s="962">
        <v>14</v>
      </c>
      <c r="B30" s="1138">
        <v>42265</v>
      </c>
      <c r="C30" s="1874" t="s">
        <v>1769</v>
      </c>
      <c r="D30" s="1072">
        <v>61</v>
      </c>
      <c r="E30" s="1072">
        <v>619</v>
      </c>
      <c r="F30" s="1176"/>
      <c r="G30" s="1072">
        <v>1</v>
      </c>
      <c r="H30" s="1140" t="s">
        <v>1208</v>
      </c>
      <c r="I30" s="1072"/>
      <c r="J30" s="1072" t="s">
        <v>1209</v>
      </c>
      <c r="K30" s="1072" t="s">
        <v>194</v>
      </c>
      <c r="L30" s="1145">
        <v>7894.2</v>
      </c>
      <c r="M30" s="1074">
        <v>10</v>
      </c>
      <c r="N30" s="1075">
        <f t="shared" si="1"/>
        <v>789.42</v>
      </c>
      <c r="O30" s="1075">
        <f t="shared" si="2"/>
        <v>65.784999999999997</v>
      </c>
      <c r="P30" s="1076">
        <v>1</v>
      </c>
      <c r="Q30" s="1076">
        <v>8</v>
      </c>
      <c r="R30" s="1075">
        <f t="shared" si="3"/>
        <v>1315.6999999999998</v>
      </c>
      <c r="S30" s="1075">
        <f t="shared" si="0"/>
        <v>6578.5</v>
      </c>
    </row>
    <row r="31" spans="1:19" x14ac:dyDescent="0.2">
      <c r="A31" s="962">
        <v>15</v>
      </c>
      <c r="B31" s="1138">
        <v>42335</v>
      </c>
      <c r="C31" s="1873" t="s">
        <v>1769</v>
      </c>
      <c r="D31" s="1072">
        <v>61</v>
      </c>
      <c r="E31" s="1072" t="s">
        <v>1106</v>
      </c>
      <c r="F31" s="1176"/>
      <c r="G31" s="1072">
        <v>1</v>
      </c>
      <c r="H31" s="1140" t="s">
        <v>148</v>
      </c>
      <c r="I31" s="1072" t="s">
        <v>1210</v>
      </c>
      <c r="J31" s="1072" t="s">
        <v>42</v>
      </c>
      <c r="K31" s="1072" t="s">
        <v>194</v>
      </c>
      <c r="L31" s="1145">
        <v>5782</v>
      </c>
      <c r="M31" s="1074">
        <v>3</v>
      </c>
      <c r="N31" s="1075">
        <f t="shared" si="1"/>
        <v>1927.3333333333333</v>
      </c>
      <c r="O31" s="1075">
        <f t="shared" si="2"/>
        <v>160.61111111111111</v>
      </c>
      <c r="P31" s="1076">
        <v>1</v>
      </c>
      <c r="Q31" s="1076">
        <v>7</v>
      </c>
      <c r="R31" s="1075">
        <f t="shared" si="3"/>
        <v>3051.6111111111113</v>
      </c>
      <c r="S31" s="1075">
        <f>IF(M31=0,"N/A",+L31-R31)</f>
        <v>2730.3888888888887</v>
      </c>
    </row>
    <row r="32" spans="1:19" x14ac:dyDescent="0.2">
      <c r="A32" s="962">
        <v>16</v>
      </c>
      <c r="B32" s="1138">
        <v>42205</v>
      </c>
      <c r="C32" s="1874" t="s">
        <v>1769</v>
      </c>
      <c r="D32" s="1072">
        <v>61</v>
      </c>
      <c r="E32" s="1072" t="s">
        <v>1249</v>
      </c>
      <c r="F32" s="1176"/>
      <c r="G32" s="1072">
        <v>4</v>
      </c>
      <c r="H32" s="1140" t="s">
        <v>1300</v>
      </c>
      <c r="I32" s="1072"/>
      <c r="J32" s="1072" t="s">
        <v>760</v>
      </c>
      <c r="K32" s="1072" t="s">
        <v>194</v>
      </c>
      <c r="L32" s="1145">
        <v>29972</v>
      </c>
      <c r="M32" s="1074">
        <v>3</v>
      </c>
      <c r="N32" s="1075">
        <f t="shared" si="1"/>
        <v>9990.6666666666661</v>
      </c>
      <c r="O32" s="1075">
        <f t="shared" si="2"/>
        <v>832.55555555555554</v>
      </c>
      <c r="P32" s="1076">
        <v>1</v>
      </c>
      <c r="Q32" s="1076">
        <v>11</v>
      </c>
      <c r="R32" s="1075">
        <f t="shared" si="3"/>
        <v>19148.777777777777</v>
      </c>
      <c r="S32" s="1075">
        <f>IF(M32=0,"N/A",+L32-R32)</f>
        <v>10823.222222222223</v>
      </c>
    </row>
    <row r="33" spans="1:19" ht="25.5" x14ac:dyDescent="0.2">
      <c r="A33" s="962">
        <v>17</v>
      </c>
      <c r="B33" s="1143">
        <v>41991</v>
      </c>
      <c r="C33" s="1875">
        <v>1</v>
      </c>
      <c r="D33" s="1144">
        <v>61</v>
      </c>
      <c r="E33" s="1144" t="s">
        <v>1115</v>
      </c>
      <c r="F33" s="1176"/>
      <c r="G33" s="1072">
        <v>1</v>
      </c>
      <c r="H33" s="1140" t="s">
        <v>1133</v>
      </c>
      <c r="I33" s="1072"/>
      <c r="J33" s="1072" t="s">
        <v>1024</v>
      </c>
      <c r="K33" s="1072" t="s">
        <v>194</v>
      </c>
      <c r="L33" s="1145">
        <v>22538</v>
      </c>
      <c r="M33" s="1074">
        <v>10</v>
      </c>
      <c r="N33" s="1075">
        <f t="shared" si="1"/>
        <v>2253.8000000000002</v>
      </c>
      <c r="O33" s="1075">
        <f t="shared" si="2"/>
        <v>187.81666666666669</v>
      </c>
      <c r="P33" s="1076">
        <v>2</v>
      </c>
      <c r="Q33" s="1177">
        <v>6</v>
      </c>
      <c r="R33" s="1075">
        <f t="shared" si="3"/>
        <v>5634.5</v>
      </c>
      <c r="S33" s="1075">
        <f t="shared" si="0"/>
        <v>16903.5</v>
      </c>
    </row>
    <row r="34" spans="1:19" x14ac:dyDescent="0.2">
      <c r="A34" s="962">
        <v>18</v>
      </c>
      <c r="B34" s="1138" t="s">
        <v>420</v>
      </c>
      <c r="C34" s="1874" t="s">
        <v>1769</v>
      </c>
      <c r="D34" s="1072">
        <v>61</v>
      </c>
      <c r="E34" s="1072">
        <v>614</v>
      </c>
      <c r="F34" s="1176"/>
      <c r="G34" s="1072">
        <v>1</v>
      </c>
      <c r="H34" s="1140" t="s">
        <v>126</v>
      </c>
      <c r="I34" s="1072" t="s">
        <v>1022</v>
      </c>
      <c r="J34" s="1072" t="s">
        <v>73</v>
      </c>
      <c r="K34" s="1072" t="s">
        <v>198</v>
      </c>
      <c r="L34" s="1145">
        <v>8004</v>
      </c>
      <c r="M34" s="1074">
        <v>3</v>
      </c>
      <c r="N34" s="1141"/>
      <c r="O34" s="1141"/>
      <c r="P34" s="1142">
        <v>3</v>
      </c>
      <c r="Q34" s="1142"/>
      <c r="R34" s="1141">
        <v>8004</v>
      </c>
      <c r="S34" s="1141">
        <f t="shared" si="0"/>
        <v>0</v>
      </c>
    </row>
    <row r="35" spans="1:19" x14ac:dyDescent="0.2">
      <c r="A35" s="962">
        <v>19</v>
      </c>
      <c r="B35" s="1138">
        <v>41009</v>
      </c>
      <c r="C35" s="1874" t="s">
        <v>1769</v>
      </c>
      <c r="D35" s="1072">
        <v>61</v>
      </c>
      <c r="E35" s="1072">
        <v>614</v>
      </c>
      <c r="F35" s="1176"/>
      <c r="G35" s="1072">
        <v>1</v>
      </c>
      <c r="H35" s="1140" t="s">
        <v>31</v>
      </c>
      <c r="I35" s="1072"/>
      <c r="J35" s="1072"/>
      <c r="K35" s="1072" t="s">
        <v>198</v>
      </c>
      <c r="L35" s="1145">
        <v>11792</v>
      </c>
      <c r="M35" s="1074">
        <v>3</v>
      </c>
      <c r="N35" s="1141">
        <v>0</v>
      </c>
      <c r="O35" s="1141">
        <f>IF(M35=0,"N/A",+N35/12)</f>
        <v>0</v>
      </c>
      <c r="P35" s="1142">
        <v>3</v>
      </c>
      <c r="Q35" s="1142"/>
      <c r="R35" s="1141">
        <v>11792</v>
      </c>
      <c r="S35" s="1141">
        <f t="shared" si="0"/>
        <v>0</v>
      </c>
    </row>
    <row r="36" spans="1:19" x14ac:dyDescent="0.2">
      <c r="A36" s="962">
        <v>20</v>
      </c>
      <c r="B36" s="1143">
        <v>41009</v>
      </c>
      <c r="C36" s="1874" t="s">
        <v>1769</v>
      </c>
      <c r="D36" s="1072">
        <v>61</v>
      </c>
      <c r="E36" s="1072">
        <v>614</v>
      </c>
      <c r="F36" s="1176"/>
      <c r="G36" s="1072">
        <v>1</v>
      </c>
      <c r="H36" s="1140" t="s">
        <v>30</v>
      </c>
      <c r="I36" s="1072"/>
      <c r="J36" s="1072" t="s">
        <v>73</v>
      </c>
      <c r="K36" s="1072" t="s">
        <v>198</v>
      </c>
      <c r="L36" s="1145">
        <v>1696</v>
      </c>
      <c r="M36" s="1074">
        <v>3</v>
      </c>
      <c r="N36" s="1141">
        <v>0</v>
      </c>
      <c r="O36" s="1141">
        <v>0</v>
      </c>
      <c r="P36" s="1142">
        <v>3</v>
      </c>
      <c r="Q36" s="1142"/>
      <c r="R36" s="1141">
        <v>1696</v>
      </c>
      <c r="S36" s="1141">
        <f t="shared" si="0"/>
        <v>0</v>
      </c>
    </row>
    <row r="37" spans="1:19" x14ac:dyDescent="0.2">
      <c r="A37" s="962">
        <v>21</v>
      </c>
      <c r="B37" s="1138">
        <v>41009</v>
      </c>
      <c r="C37" s="1874" t="s">
        <v>1769</v>
      </c>
      <c r="D37" s="1072">
        <v>61</v>
      </c>
      <c r="E37" s="1072">
        <v>614</v>
      </c>
      <c r="F37" s="1063"/>
      <c r="G37" s="1072">
        <v>1</v>
      </c>
      <c r="H37" s="1140" t="s">
        <v>534</v>
      </c>
      <c r="I37" s="1063"/>
      <c r="J37" s="1063"/>
      <c r="K37" s="1072" t="s">
        <v>198</v>
      </c>
      <c r="L37" s="1101">
        <v>1750</v>
      </c>
      <c r="M37" s="1088">
        <v>3</v>
      </c>
      <c r="N37" s="1141">
        <v>0</v>
      </c>
      <c r="O37" s="1141">
        <f>IF(M37=0,"N/A",+N37/12)</f>
        <v>0</v>
      </c>
      <c r="P37" s="1142">
        <v>3</v>
      </c>
      <c r="Q37" s="1142"/>
      <c r="R37" s="1141">
        <v>1750</v>
      </c>
      <c r="S37" s="1141">
        <f t="shared" si="0"/>
        <v>0</v>
      </c>
    </row>
    <row r="38" spans="1:19" x14ac:dyDescent="0.2">
      <c r="A38" s="962">
        <v>22</v>
      </c>
      <c r="B38" s="1143">
        <v>40142</v>
      </c>
      <c r="C38" s="1874" t="s">
        <v>1769</v>
      </c>
      <c r="D38" s="1144">
        <v>61</v>
      </c>
      <c r="E38" s="1144">
        <v>614</v>
      </c>
      <c r="F38" s="1176"/>
      <c r="G38" s="1072">
        <v>1</v>
      </c>
      <c r="H38" s="1140" t="s">
        <v>590</v>
      </c>
      <c r="I38" s="1072"/>
      <c r="J38" s="1072" t="s">
        <v>1027</v>
      </c>
      <c r="K38" s="1072" t="s">
        <v>198</v>
      </c>
      <c r="L38" s="1145">
        <v>1631.99</v>
      </c>
      <c r="M38" s="1074">
        <v>3</v>
      </c>
      <c r="N38" s="1141"/>
      <c r="O38" s="1141"/>
      <c r="P38" s="1142">
        <v>3</v>
      </c>
      <c r="Q38" s="1142"/>
      <c r="R38" s="1141">
        <v>1631.99</v>
      </c>
      <c r="S38" s="1141">
        <f t="shared" si="0"/>
        <v>0</v>
      </c>
    </row>
    <row r="39" spans="1:19" x14ac:dyDescent="0.2">
      <c r="A39" s="962">
        <v>23</v>
      </c>
      <c r="B39" s="1138">
        <v>41558</v>
      </c>
      <c r="C39" s="1874" t="s">
        <v>1769</v>
      </c>
      <c r="D39" s="1072">
        <v>61</v>
      </c>
      <c r="E39" s="1072">
        <v>616</v>
      </c>
      <c r="F39" s="1176"/>
      <c r="G39" s="1072">
        <v>1</v>
      </c>
      <c r="H39" s="1140" t="s">
        <v>199</v>
      </c>
      <c r="I39" s="1072"/>
      <c r="J39" s="1072" t="s">
        <v>38</v>
      </c>
      <c r="K39" s="1072" t="s">
        <v>198</v>
      </c>
      <c r="L39" s="1145">
        <v>5310</v>
      </c>
      <c r="M39" s="1074">
        <v>3</v>
      </c>
      <c r="N39" s="1141"/>
      <c r="O39" s="1141"/>
      <c r="P39" s="1142">
        <v>3</v>
      </c>
      <c r="Q39" s="1142"/>
      <c r="R39" s="1141">
        <v>5310</v>
      </c>
      <c r="S39" s="1141">
        <f t="shared" si="0"/>
        <v>0</v>
      </c>
    </row>
    <row r="40" spans="1:19" ht="24" customHeight="1" x14ac:dyDescent="0.2">
      <c r="A40" s="962">
        <v>24</v>
      </c>
      <c r="B40" s="1138">
        <v>41926</v>
      </c>
      <c r="C40" s="1874" t="s">
        <v>1769</v>
      </c>
      <c r="D40" s="1072">
        <v>61</v>
      </c>
      <c r="E40" s="1072" t="s">
        <v>1107</v>
      </c>
      <c r="F40" s="1176"/>
      <c r="G40" s="1072">
        <v>1</v>
      </c>
      <c r="H40" s="1140" t="s">
        <v>1023</v>
      </c>
      <c r="I40" s="1072"/>
      <c r="J40" s="1072"/>
      <c r="K40" s="1072" t="s">
        <v>198</v>
      </c>
      <c r="L40" s="1145">
        <v>12191.76</v>
      </c>
      <c r="M40" s="1074">
        <v>10</v>
      </c>
      <c r="N40" s="1075">
        <f>IF(M40=0,"N/A",+L40/M40)</f>
        <v>1219.1759999999999</v>
      </c>
      <c r="O40" s="1075">
        <f>IF(M40=0,"N/A",+N40/12)</f>
        <v>101.598</v>
      </c>
      <c r="P40" s="1076">
        <v>2</v>
      </c>
      <c r="Q40" s="1076">
        <v>8</v>
      </c>
      <c r="R40" s="1075">
        <f>IF(M40=0,"N/A",+N40*P40+O40*Q40)</f>
        <v>3251.136</v>
      </c>
      <c r="S40" s="1075">
        <f t="shared" si="0"/>
        <v>8940.6239999999998</v>
      </c>
    </row>
    <row r="41" spans="1:19" x14ac:dyDescent="0.2">
      <c r="A41" s="962">
        <v>26</v>
      </c>
      <c r="B41" s="1138">
        <v>36889</v>
      </c>
      <c r="C41" s="1874" t="s">
        <v>1769</v>
      </c>
      <c r="D41" s="1072">
        <v>61</v>
      </c>
      <c r="E41" s="1072">
        <v>617</v>
      </c>
      <c r="F41" s="1176"/>
      <c r="G41" s="1072">
        <v>2</v>
      </c>
      <c r="H41" s="1140" t="s">
        <v>20</v>
      </c>
      <c r="I41" s="1072"/>
      <c r="J41" s="1072"/>
      <c r="K41" s="1072" t="s">
        <v>198</v>
      </c>
      <c r="L41" s="1145">
        <v>3094.88</v>
      </c>
      <c r="M41" s="1074">
        <v>10</v>
      </c>
      <c r="N41" s="1141"/>
      <c r="O41" s="1141"/>
      <c r="P41" s="1142">
        <v>10</v>
      </c>
      <c r="Q41" s="1142"/>
      <c r="R41" s="1141">
        <v>3094.88</v>
      </c>
      <c r="S41" s="1141">
        <f t="shared" si="0"/>
        <v>0</v>
      </c>
    </row>
    <row r="42" spans="1:19" x14ac:dyDescent="0.2">
      <c r="A42" s="962">
        <v>27</v>
      </c>
      <c r="B42" s="1138">
        <v>39944</v>
      </c>
      <c r="C42" s="1874" t="s">
        <v>1769</v>
      </c>
      <c r="D42" s="1072">
        <v>61</v>
      </c>
      <c r="E42" s="1072">
        <v>617</v>
      </c>
      <c r="F42" s="1176"/>
      <c r="G42" s="1072">
        <v>1</v>
      </c>
      <c r="H42" s="1140" t="s">
        <v>177</v>
      </c>
      <c r="I42" s="1072" t="s">
        <v>422</v>
      </c>
      <c r="J42" s="1072" t="s">
        <v>421</v>
      </c>
      <c r="K42" s="1072" t="s">
        <v>198</v>
      </c>
      <c r="L42" s="1145">
        <v>6201.36</v>
      </c>
      <c r="M42" s="1074">
        <v>10</v>
      </c>
      <c r="N42" s="1075">
        <f>IF(M42=0,"N/A",+L42/M42)</f>
        <v>620.13599999999997</v>
      </c>
      <c r="O42" s="1682">
        <f>IF(M42=0,"N/A",+N42/12)</f>
        <v>51.677999999999997</v>
      </c>
      <c r="P42" s="1076">
        <v>8</v>
      </c>
      <c r="Q42" s="1076"/>
      <c r="R42" s="1075">
        <f>IF(M42=0,"N/A",+N42*P42+O42*Q42)</f>
        <v>4961.0879999999997</v>
      </c>
      <c r="S42" s="1141">
        <f t="shared" si="0"/>
        <v>1240.2719999999999</v>
      </c>
    </row>
    <row r="43" spans="1:19" ht="25.5" x14ac:dyDescent="0.2">
      <c r="A43" s="962">
        <v>28</v>
      </c>
      <c r="B43" s="1138">
        <v>36889</v>
      </c>
      <c r="C43" s="1874" t="s">
        <v>1769</v>
      </c>
      <c r="D43" s="1072">
        <v>61</v>
      </c>
      <c r="E43" s="1072">
        <v>617</v>
      </c>
      <c r="F43" s="1176"/>
      <c r="G43" s="1072">
        <v>2</v>
      </c>
      <c r="H43" s="1140" t="s">
        <v>507</v>
      </c>
      <c r="I43" s="1072"/>
      <c r="J43" s="1072"/>
      <c r="K43" s="1072" t="s">
        <v>198</v>
      </c>
      <c r="L43" s="1145">
        <v>4600</v>
      </c>
      <c r="M43" s="1074">
        <v>10</v>
      </c>
      <c r="N43" s="1141"/>
      <c r="O43" s="1141"/>
      <c r="P43" s="1142">
        <v>10</v>
      </c>
      <c r="Q43" s="1142"/>
      <c r="R43" s="1141">
        <v>4600</v>
      </c>
      <c r="S43" s="1141">
        <f t="shared" si="0"/>
        <v>0</v>
      </c>
    </row>
    <row r="44" spans="1:19" x14ac:dyDescent="0.2">
      <c r="A44" s="962">
        <v>29</v>
      </c>
      <c r="B44" s="1138">
        <v>38352</v>
      </c>
      <c r="C44" s="1874" t="s">
        <v>1769</v>
      </c>
      <c r="D44" s="1072">
        <v>61</v>
      </c>
      <c r="E44" s="1072">
        <v>617</v>
      </c>
      <c r="F44" s="1072"/>
      <c r="G44" s="1072">
        <v>1</v>
      </c>
      <c r="H44" s="1140" t="s">
        <v>57</v>
      </c>
      <c r="I44" s="1072"/>
      <c r="J44" s="1072"/>
      <c r="K44" s="1072" t="s">
        <v>198</v>
      </c>
      <c r="L44" s="1145">
        <v>2500</v>
      </c>
      <c r="M44" s="1074">
        <v>10</v>
      </c>
      <c r="N44" s="1141">
        <v>0</v>
      </c>
      <c r="O44" s="1141">
        <f>IF(M44=0,"N/A",+N44/12)</f>
        <v>0</v>
      </c>
      <c r="P44" s="1142">
        <v>10</v>
      </c>
      <c r="Q44" s="1142"/>
      <c r="R44" s="1141">
        <v>2500</v>
      </c>
      <c r="S44" s="1141">
        <v>0</v>
      </c>
    </row>
    <row r="45" spans="1:19" x14ac:dyDescent="0.2">
      <c r="A45" s="962">
        <v>30</v>
      </c>
      <c r="B45" s="1138">
        <v>36827</v>
      </c>
      <c r="C45" s="1874" t="s">
        <v>1769</v>
      </c>
      <c r="D45" s="1072">
        <v>61</v>
      </c>
      <c r="E45" s="1072">
        <v>617</v>
      </c>
      <c r="F45" s="1072">
        <v>125527</v>
      </c>
      <c r="G45" s="1072">
        <v>1</v>
      </c>
      <c r="H45" s="1140" t="s">
        <v>66</v>
      </c>
      <c r="I45" s="1072"/>
      <c r="J45" s="1072" t="s">
        <v>24</v>
      </c>
      <c r="K45" s="1072" t="s">
        <v>198</v>
      </c>
      <c r="L45" s="1145">
        <v>3015</v>
      </c>
      <c r="M45" s="1074">
        <v>10</v>
      </c>
      <c r="N45" s="1141">
        <v>0</v>
      </c>
      <c r="O45" s="1141">
        <f>IF(M45=0,"N/A",+N45/12)</f>
        <v>0</v>
      </c>
      <c r="P45" s="1142">
        <v>10</v>
      </c>
      <c r="Q45" s="1142"/>
      <c r="R45" s="1141">
        <v>3015</v>
      </c>
      <c r="S45" s="1141">
        <f t="shared" si="0"/>
        <v>0</v>
      </c>
    </row>
    <row r="46" spans="1:19" x14ac:dyDescent="0.2">
      <c r="A46" s="962">
        <v>31</v>
      </c>
      <c r="B46" s="1138">
        <v>38943</v>
      </c>
      <c r="C46" s="1874" t="s">
        <v>1769</v>
      </c>
      <c r="D46" s="1072">
        <v>61</v>
      </c>
      <c r="E46" s="1072">
        <v>617</v>
      </c>
      <c r="F46" s="1176"/>
      <c r="G46" s="1072">
        <v>2</v>
      </c>
      <c r="H46" s="1140" t="s">
        <v>25</v>
      </c>
      <c r="I46" s="1072"/>
      <c r="J46" s="1072" t="s">
        <v>26</v>
      </c>
      <c r="K46" s="1072" t="s">
        <v>198</v>
      </c>
      <c r="L46" s="1145">
        <v>6500</v>
      </c>
      <c r="M46" s="1074">
        <v>10</v>
      </c>
      <c r="N46" s="1141"/>
      <c r="O46" s="1141"/>
      <c r="P46" s="1142">
        <v>10</v>
      </c>
      <c r="Q46" s="1142"/>
      <c r="R46" s="1141">
        <v>6500</v>
      </c>
      <c r="S46" s="1141">
        <f t="shared" si="0"/>
        <v>0</v>
      </c>
    </row>
    <row r="47" spans="1:19" x14ac:dyDescent="0.2">
      <c r="A47" s="962">
        <v>32</v>
      </c>
      <c r="B47" s="1138">
        <v>40232</v>
      </c>
      <c r="C47" s="1874" t="s">
        <v>1769</v>
      </c>
      <c r="D47" s="1072">
        <v>61</v>
      </c>
      <c r="E47" s="1072">
        <v>617</v>
      </c>
      <c r="F47" s="1063"/>
      <c r="G47" s="1072">
        <v>1</v>
      </c>
      <c r="H47" s="1140" t="s">
        <v>25</v>
      </c>
      <c r="I47" s="1063"/>
      <c r="J47" s="1072" t="s">
        <v>523</v>
      </c>
      <c r="K47" s="1072" t="s">
        <v>198</v>
      </c>
      <c r="L47" s="1145">
        <v>8873.01</v>
      </c>
      <c r="M47" s="1074">
        <v>10</v>
      </c>
      <c r="N47" s="1075">
        <f>IF(M47=0,"N/A",+L47/M47)</f>
        <v>887.30100000000004</v>
      </c>
      <c r="O47" s="1682">
        <f>IF(M47=0,"N/A",+N47/12)</f>
        <v>73.941749999999999</v>
      </c>
      <c r="P47" s="1076">
        <v>7</v>
      </c>
      <c r="Q47" s="1076">
        <v>4</v>
      </c>
      <c r="R47" s="1075">
        <f>IF(M47=0,"N/A",+N47*P47+O47*Q47)</f>
        <v>6506.8739999999998</v>
      </c>
      <c r="S47" s="1075">
        <f t="shared" si="0"/>
        <v>2366.1360000000004</v>
      </c>
    </row>
    <row r="48" spans="1:19" x14ac:dyDescent="0.2">
      <c r="A48" s="962">
        <v>33</v>
      </c>
      <c r="B48" s="1138">
        <v>40637</v>
      </c>
      <c r="C48" s="1874" t="s">
        <v>1769</v>
      </c>
      <c r="D48" s="1072">
        <v>61</v>
      </c>
      <c r="E48" s="1072">
        <v>614</v>
      </c>
      <c r="F48" s="1063"/>
      <c r="G48" s="1072">
        <v>1</v>
      </c>
      <c r="H48" s="1140" t="s">
        <v>126</v>
      </c>
      <c r="I48" s="1063"/>
      <c r="J48" s="1072" t="s">
        <v>535</v>
      </c>
      <c r="K48" s="1174" t="s">
        <v>29</v>
      </c>
      <c r="L48" s="1103">
        <v>6438</v>
      </c>
      <c r="M48" s="1074">
        <v>3</v>
      </c>
      <c r="N48" s="1141"/>
      <c r="O48" s="1141"/>
      <c r="P48" s="1142">
        <v>3</v>
      </c>
      <c r="Q48" s="1142"/>
      <c r="R48" s="1141">
        <v>6438</v>
      </c>
      <c r="S48" s="1141">
        <f t="shared" si="0"/>
        <v>0</v>
      </c>
    </row>
    <row r="49" spans="1:21" x14ac:dyDescent="0.2">
      <c r="A49" s="962">
        <v>34</v>
      </c>
      <c r="B49" s="1143">
        <v>36888</v>
      </c>
      <c r="C49" s="1874" t="s">
        <v>1769</v>
      </c>
      <c r="D49" s="1072">
        <v>61</v>
      </c>
      <c r="E49" s="1072">
        <v>617</v>
      </c>
      <c r="F49" s="1176"/>
      <c r="G49" s="1072">
        <v>1</v>
      </c>
      <c r="H49" s="1140" t="s">
        <v>352</v>
      </c>
      <c r="I49" s="1072"/>
      <c r="J49" s="1072" t="s">
        <v>19</v>
      </c>
      <c r="K49" s="1174" t="s">
        <v>29</v>
      </c>
      <c r="L49" s="1145">
        <v>2177.29</v>
      </c>
      <c r="M49" s="1074">
        <v>10</v>
      </c>
      <c r="N49" s="1141"/>
      <c r="O49" s="1141"/>
      <c r="P49" s="1142">
        <v>10</v>
      </c>
      <c r="Q49" s="1142"/>
      <c r="R49" s="1141">
        <v>2177.29</v>
      </c>
      <c r="S49" s="1141">
        <f t="shared" si="0"/>
        <v>0</v>
      </c>
    </row>
    <row r="50" spans="1:21" x14ac:dyDescent="0.2">
      <c r="A50" s="962">
        <v>35</v>
      </c>
      <c r="B50" s="1143">
        <v>39980</v>
      </c>
      <c r="C50" s="1874" t="s">
        <v>1769</v>
      </c>
      <c r="D50" s="1072">
        <v>61</v>
      </c>
      <c r="E50" s="1072">
        <v>617</v>
      </c>
      <c r="F50" s="1072"/>
      <c r="G50" s="1072">
        <v>1</v>
      </c>
      <c r="H50" s="1140" t="s">
        <v>401</v>
      </c>
      <c r="I50" s="1072"/>
      <c r="J50" s="1072"/>
      <c r="K50" s="1072" t="s">
        <v>29</v>
      </c>
      <c r="L50" s="1145">
        <v>7500</v>
      </c>
      <c r="M50" s="1074">
        <v>10</v>
      </c>
      <c r="N50" s="1075">
        <f>IF(M50=0,"N/A",+L50/M50)</f>
        <v>750</v>
      </c>
      <c r="O50" s="1682">
        <f>IF(M50=0,"N/A",+N50/12)</f>
        <v>62.5</v>
      </c>
      <c r="P50" s="1076">
        <v>8</v>
      </c>
      <c r="Q50" s="1076"/>
      <c r="R50" s="1075">
        <f>IF(M50=0,"N/A",+N50*P50+O50*Q50)</f>
        <v>6000</v>
      </c>
      <c r="S50" s="1075">
        <f t="shared" si="0"/>
        <v>1500</v>
      </c>
    </row>
    <row r="51" spans="1:21" ht="25.5" x14ac:dyDescent="0.2">
      <c r="A51" s="962">
        <v>36</v>
      </c>
      <c r="B51" s="1143">
        <v>41410</v>
      </c>
      <c r="C51" s="1874" t="s">
        <v>1769</v>
      </c>
      <c r="D51" s="1072">
        <v>61</v>
      </c>
      <c r="E51" s="1072">
        <v>617</v>
      </c>
      <c r="F51" s="1176"/>
      <c r="G51" s="1072">
        <v>1</v>
      </c>
      <c r="H51" s="1140" t="s">
        <v>893</v>
      </c>
      <c r="I51" s="1072"/>
      <c r="J51" s="1072" t="s">
        <v>1020</v>
      </c>
      <c r="K51" s="1072" t="s">
        <v>29</v>
      </c>
      <c r="L51" s="1145">
        <v>2950</v>
      </c>
      <c r="M51" s="1074">
        <v>10</v>
      </c>
      <c r="N51" s="1075">
        <f>IF(M51=0,"N/A",+L51/M51)</f>
        <v>295</v>
      </c>
      <c r="O51" s="1682">
        <f>IF(M51=0,"N/A",+N51/12)</f>
        <v>24.583333333333332</v>
      </c>
      <c r="P51" s="1076">
        <v>4</v>
      </c>
      <c r="Q51" s="1076">
        <v>1</v>
      </c>
      <c r="R51" s="1075">
        <f>IF(M51=0,"N/A",+N51*P51+O51*Q51)</f>
        <v>1204.5833333333333</v>
      </c>
      <c r="S51" s="1075">
        <f t="shared" si="0"/>
        <v>1745.4166666666667</v>
      </c>
    </row>
    <row r="52" spans="1:21" x14ac:dyDescent="0.2">
      <c r="A52" s="962">
        <v>37</v>
      </c>
      <c r="B52" s="1138">
        <v>39939</v>
      </c>
      <c r="C52" s="1874" t="s">
        <v>1769</v>
      </c>
      <c r="D52" s="1072">
        <v>61</v>
      </c>
      <c r="E52" s="1072">
        <v>617</v>
      </c>
      <c r="F52" s="1176"/>
      <c r="G52" s="1072">
        <v>1</v>
      </c>
      <c r="H52" s="1140" t="s">
        <v>202</v>
      </c>
      <c r="I52" s="1072"/>
      <c r="J52" s="1072" t="s">
        <v>203</v>
      </c>
      <c r="K52" s="1072" t="s">
        <v>201</v>
      </c>
      <c r="L52" s="1145">
        <v>1997.99</v>
      </c>
      <c r="M52" s="1074">
        <v>10</v>
      </c>
      <c r="N52" s="1075">
        <f>IF(M52=0,"N/A",+L52/M52)</f>
        <v>199.79900000000001</v>
      </c>
      <c r="O52" s="1682">
        <f>IF(M52=0,"N/A",+N52/12)</f>
        <v>16.649916666666666</v>
      </c>
      <c r="P52" s="1076">
        <v>8</v>
      </c>
      <c r="Q52" s="1076">
        <v>1</v>
      </c>
      <c r="R52" s="1075">
        <f>IF(M52=0,"N/A",+N52*P52+O52*Q52)</f>
        <v>1615.0419166666668</v>
      </c>
      <c r="S52" s="1075">
        <f t="shared" si="0"/>
        <v>382.94808333333322</v>
      </c>
    </row>
    <row r="53" spans="1:21" x14ac:dyDescent="0.2">
      <c r="A53" s="962">
        <v>38</v>
      </c>
      <c r="B53" s="1138">
        <v>39208</v>
      </c>
      <c r="C53" s="1874" t="s">
        <v>1769</v>
      </c>
      <c r="D53" s="1072">
        <v>61</v>
      </c>
      <c r="E53" s="1072">
        <v>617</v>
      </c>
      <c r="F53" s="1176"/>
      <c r="G53" s="1072">
        <v>1</v>
      </c>
      <c r="H53" s="1140" t="s">
        <v>423</v>
      </c>
      <c r="I53" s="1072"/>
      <c r="J53" s="1072"/>
      <c r="K53" s="1072" t="s">
        <v>201</v>
      </c>
      <c r="L53" s="1145">
        <v>2343.65</v>
      </c>
      <c r="M53" s="1074">
        <v>10</v>
      </c>
      <c r="N53" s="1080"/>
      <c r="O53" s="1080"/>
      <c r="P53" s="1079">
        <v>10</v>
      </c>
      <c r="Q53" s="1079"/>
      <c r="R53" s="1080">
        <v>2343.65</v>
      </c>
      <c r="S53" s="1080">
        <f t="shared" si="0"/>
        <v>0</v>
      </c>
    </row>
    <row r="54" spans="1:21" x14ac:dyDescent="0.2">
      <c r="A54" s="962">
        <v>39</v>
      </c>
      <c r="B54" s="1138">
        <v>36307</v>
      </c>
      <c r="C54" s="1874" t="s">
        <v>1769</v>
      </c>
      <c r="D54" s="1072">
        <v>61</v>
      </c>
      <c r="E54" s="1072">
        <v>617</v>
      </c>
      <c r="F54" s="1176"/>
      <c r="G54" s="1072">
        <v>1</v>
      </c>
      <c r="H54" s="1140" t="s">
        <v>115</v>
      </c>
      <c r="I54" s="1072" t="s">
        <v>205</v>
      </c>
      <c r="J54" s="1072" t="s">
        <v>206</v>
      </c>
      <c r="K54" s="1072" t="s">
        <v>201</v>
      </c>
      <c r="L54" s="1145">
        <v>2573</v>
      </c>
      <c r="M54" s="1074">
        <v>10</v>
      </c>
      <c r="N54" s="1141"/>
      <c r="O54" s="1141"/>
      <c r="P54" s="1142">
        <v>10</v>
      </c>
      <c r="Q54" s="1178"/>
      <c r="R54" s="1141">
        <v>2573</v>
      </c>
      <c r="S54" s="1141">
        <f t="shared" si="0"/>
        <v>0</v>
      </c>
    </row>
    <row r="55" spans="1:21" ht="25.5" x14ac:dyDescent="0.2">
      <c r="A55" s="962">
        <v>40</v>
      </c>
      <c r="B55" s="1138">
        <v>36889</v>
      </c>
      <c r="C55" s="1874" t="s">
        <v>1769</v>
      </c>
      <c r="D55" s="1072">
        <v>61</v>
      </c>
      <c r="E55" s="1072">
        <v>617</v>
      </c>
      <c r="F55" s="1176"/>
      <c r="G55" s="1072">
        <v>1</v>
      </c>
      <c r="H55" s="1140" t="s">
        <v>207</v>
      </c>
      <c r="I55" s="1072"/>
      <c r="J55" s="1072"/>
      <c r="K55" s="1072" t="s">
        <v>201</v>
      </c>
      <c r="L55" s="1145">
        <v>1000</v>
      </c>
      <c r="M55" s="1074">
        <v>10</v>
      </c>
      <c r="N55" s="1141"/>
      <c r="O55" s="1141"/>
      <c r="P55" s="1142">
        <v>10</v>
      </c>
      <c r="Q55" s="1142"/>
      <c r="R55" s="1141">
        <v>1000</v>
      </c>
      <c r="S55" s="1141">
        <f t="shared" si="0"/>
        <v>0</v>
      </c>
    </row>
    <row r="56" spans="1:21" x14ac:dyDescent="0.2">
      <c r="A56" s="962">
        <v>41</v>
      </c>
      <c r="B56" s="1138">
        <v>42669</v>
      </c>
      <c r="C56" s="1874" t="s">
        <v>1769</v>
      </c>
      <c r="D56" s="1072">
        <v>61</v>
      </c>
      <c r="E56" s="1072">
        <v>614</v>
      </c>
      <c r="F56" s="1176"/>
      <c r="G56" s="1072">
        <v>1</v>
      </c>
      <c r="H56" s="1140" t="s">
        <v>1481</v>
      </c>
      <c r="I56" s="1072"/>
      <c r="J56" s="1072" t="s">
        <v>1482</v>
      </c>
      <c r="K56" s="1072"/>
      <c r="L56" s="1145">
        <v>43062.7</v>
      </c>
      <c r="M56" s="1074">
        <v>3</v>
      </c>
      <c r="N56" s="1075">
        <f t="shared" ref="N56:N62" si="4">IF(M56=0,"N/A",+L56/M56)</f>
        <v>14354.233333333332</v>
      </c>
      <c r="O56" s="1075">
        <f t="shared" ref="O56:O62" si="5">IF(M56=0,"N/A",+N56/12)</f>
        <v>1196.1861111111109</v>
      </c>
      <c r="P56" s="1076"/>
      <c r="Q56" s="1076">
        <v>8</v>
      </c>
      <c r="R56" s="1075">
        <f t="shared" ref="R56:R62" si="6">IF(M56=0,"N/A",+N56*P56+O56*Q56)</f>
        <v>9569.4888888888872</v>
      </c>
      <c r="S56" s="1075">
        <f t="shared" si="0"/>
        <v>33493.211111111108</v>
      </c>
      <c r="U56" s="18"/>
    </row>
    <row r="57" spans="1:21" x14ac:dyDescent="0.2">
      <c r="A57" s="962">
        <v>42</v>
      </c>
      <c r="B57" s="1138">
        <v>42761</v>
      </c>
      <c r="C57" s="1874" t="s">
        <v>1769</v>
      </c>
      <c r="D57" s="1072">
        <v>61</v>
      </c>
      <c r="E57" s="1072" t="s">
        <v>1705</v>
      </c>
      <c r="F57" s="1176"/>
      <c r="G57" s="1072"/>
      <c r="H57" s="1140" t="s">
        <v>1706</v>
      </c>
      <c r="I57" s="1072" t="s">
        <v>1707</v>
      </c>
      <c r="J57" s="1072" t="s">
        <v>1701</v>
      </c>
      <c r="K57" s="1072" t="s">
        <v>201</v>
      </c>
      <c r="L57" s="1868">
        <v>25495.200000000001</v>
      </c>
      <c r="M57" s="1745">
        <v>5</v>
      </c>
      <c r="N57" s="1075">
        <f t="shared" si="4"/>
        <v>5099.04</v>
      </c>
      <c r="O57" s="1075">
        <f t="shared" si="5"/>
        <v>424.92</v>
      </c>
      <c r="P57" s="1076"/>
      <c r="Q57" s="1076">
        <v>5</v>
      </c>
      <c r="R57" s="1075">
        <f t="shared" si="6"/>
        <v>2124.6</v>
      </c>
      <c r="S57" s="1075">
        <f t="shared" ref="S57:S62" si="7">IF(M57=0,"N/A",+L57-R57)</f>
        <v>23370.600000000002</v>
      </c>
      <c r="U57" s="18"/>
    </row>
    <row r="58" spans="1:21" x14ac:dyDescent="0.2">
      <c r="A58" s="962">
        <v>43</v>
      </c>
      <c r="B58" s="1138">
        <v>42800</v>
      </c>
      <c r="C58" s="1874" t="s">
        <v>1769</v>
      </c>
      <c r="D58" s="1072">
        <v>61</v>
      </c>
      <c r="E58" s="1071" t="s">
        <v>1759</v>
      </c>
      <c r="F58" s="1176"/>
      <c r="G58" s="1072">
        <v>1</v>
      </c>
      <c r="H58" s="1140" t="s">
        <v>1756</v>
      </c>
      <c r="I58" s="1072"/>
      <c r="J58" s="1072"/>
      <c r="K58" s="1072" t="s">
        <v>1777</v>
      </c>
      <c r="L58" s="1145">
        <v>4956</v>
      </c>
      <c r="M58" s="1074">
        <v>10</v>
      </c>
      <c r="N58" s="1075">
        <f t="shared" si="4"/>
        <v>495.6</v>
      </c>
      <c r="O58" s="1075">
        <f t="shared" si="5"/>
        <v>41.300000000000004</v>
      </c>
      <c r="P58" s="1076"/>
      <c r="Q58" s="1076">
        <v>3</v>
      </c>
      <c r="R58" s="1075">
        <f t="shared" si="6"/>
        <v>123.9</v>
      </c>
      <c r="S58" s="1075">
        <f t="shared" si="7"/>
        <v>4832.1000000000004</v>
      </c>
      <c r="U58" s="18"/>
    </row>
    <row r="59" spans="1:21" x14ac:dyDescent="0.2">
      <c r="A59" s="962">
        <v>44</v>
      </c>
      <c r="B59" s="1138">
        <v>42800</v>
      </c>
      <c r="C59" s="1874" t="s">
        <v>1769</v>
      </c>
      <c r="D59" s="1072">
        <v>61</v>
      </c>
      <c r="E59" s="1071" t="s">
        <v>1759</v>
      </c>
      <c r="F59" s="1176"/>
      <c r="G59" s="1072">
        <v>1</v>
      </c>
      <c r="H59" s="1140" t="s">
        <v>1770</v>
      </c>
      <c r="I59" s="1072" t="s">
        <v>1771</v>
      </c>
      <c r="J59" s="1072"/>
      <c r="K59" s="1072" t="s">
        <v>1777</v>
      </c>
      <c r="L59" s="1145">
        <v>50976</v>
      </c>
      <c r="M59" s="1745">
        <v>10</v>
      </c>
      <c r="N59" s="1075">
        <f t="shared" si="4"/>
        <v>5097.6000000000004</v>
      </c>
      <c r="O59" s="1075">
        <f t="shared" si="5"/>
        <v>424.8</v>
      </c>
      <c r="P59" s="1076"/>
      <c r="Q59" s="1076">
        <v>3</v>
      </c>
      <c r="R59" s="1075">
        <f t="shared" si="6"/>
        <v>1274.4000000000001</v>
      </c>
      <c r="S59" s="1075">
        <f t="shared" si="7"/>
        <v>49701.599999999999</v>
      </c>
      <c r="U59" s="18"/>
    </row>
    <row r="60" spans="1:21" x14ac:dyDescent="0.2">
      <c r="A60" s="962">
        <v>45</v>
      </c>
      <c r="B60" s="1138">
        <v>42800</v>
      </c>
      <c r="C60" s="1874" t="s">
        <v>1769</v>
      </c>
      <c r="D60" s="1072">
        <v>61</v>
      </c>
      <c r="E60" s="1071" t="s">
        <v>1759</v>
      </c>
      <c r="F60" s="1176"/>
      <c r="G60" s="1072">
        <v>1</v>
      </c>
      <c r="H60" s="1140" t="s">
        <v>1772</v>
      </c>
      <c r="I60" s="1072" t="s">
        <v>1461</v>
      </c>
      <c r="J60" s="1072"/>
      <c r="K60" s="1072" t="s">
        <v>1777</v>
      </c>
      <c r="L60" s="1145">
        <v>8071.2</v>
      </c>
      <c r="M60" s="1074">
        <v>10</v>
      </c>
      <c r="N60" s="1075">
        <f t="shared" si="4"/>
        <v>807.12</v>
      </c>
      <c r="O60" s="1075">
        <f t="shared" si="5"/>
        <v>67.260000000000005</v>
      </c>
      <c r="P60" s="1076"/>
      <c r="Q60" s="1076">
        <v>3</v>
      </c>
      <c r="R60" s="1075">
        <f t="shared" si="6"/>
        <v>201.78000000000003</v>
      </c>
      <c r="S60" s="1075">
        <f t="shared" si="7"/>
        <v>7869.42</v>
      </c>
      <c r="U60" s="18"/>
    </row>
    <row r="61" spans="1:21" x14ac:dyDescent="0.2">
      <c r="A61" s="962">
        <v>46</v>
      </c>
      <c r="B61" s="1138">
        <v>42800</v>
      </c>
      <c r="C61" s="1874" t="s">
        <v>1769</v>
      </c>
      <c r="D61" s="1072">
        <v>61</v>
      </c>
      <c r="E61" s="1071" t="s">
        <v>1759</v>
      </c>
      <c r="F61" s="1176"/>
      <c r="G61" s="1072">
        <v>1</v>
      </c>
      <c r="H61" s="1140" t="s">
        <v>1773</v>
      </c>
      <c r="I61" s="1072" t="s">
        <v>1774</v>
      </c>
      <c r="J61" s="1072"/>
      <c r="K61" s="1072" t="s">
        <v>1778</v>
      </c>
      <c r="L61" s="1145">
        <v>3610.8</v>
      </c>
      <c r="M61" s="1074">
        <v>10</v>
      </c>
      <c r="N61" s="1075">
        <f t="shared" si="4"/>
        <v>361.08000000000004</v>
      </c>
      <c r="O61" s="1075">
        <f t="shared" si="5"/>
        <v>30.090000000000003</v>
      </c>
      <c r="P61" s="1076"/>
      <c r="Q61" s="1076">
        <v>3</v>
      </c>
      <c r="R61" s="1075">
        <f t="shared" si="6"/>
        <v>90.27000000000001</v>
      </c>
      <c r="S61" s="1075">
        <f t="shared" si="7"/>
        <v>3520.53</v>
      </c>
      <c r="U61" s="18"/>
    </row>
    <row r="62" spans="1:21" ht="25.5" x14ac:dyDescent="0.2">
      <c r="A62" s="962">
        <v>47</v>
      </c>
      <c r="B62" s="1138">
        <v>42800</v>
      </c>
      <c r="C62" s="1874" t="s">
        <v>1769</v>
      </c>
      <c r="D62" s="1072">
        <v>61</v>
      </c>
      <c r="E62" s="1071" t="s">
        <v>1759</v>
      </c>
      <c r="F62" s="1176"/>
      <c r="G62" s="1072">
        <v>2</v>
      </c>
      <c r="H62" s="1140" t="s">
        <v>1775</v>
      </c>
      <c r="I62" s="1072" t="s">
        <v>1776</v>
      </c>
      <c r="J62" s="1072"/>
      <c r="K62" s="1072" t="s">
        <v>1777</v>
      </c>
      <c r="L62" s="1145">
        <v>8496</v>
      </c>
      <c r="M62" s="1074">
        <v>10</v>
      </c>
      <c r="N62" s="1075">
        <f t="shared" si="4"/>
        <v>849.6</v>
      </c>
      <c r="O62" s="1075">
        <f t="shared" si="5"/>
        <v>70.8</v>
      </c>
      <c r="P62" s="1076"/>
      <c r="Q62" s="1076">
        <v>3</v>
      </c>
      <c r="R62" s="1075">
        <f t="shared" si="6"/>
        <v>212.39999999999998</v>
      </c>
      <c r="S62" s="1075">
        <f t="shared" si="7"/>
        <v>8283.6</v>
      </c>
      <c r="T62" s="1075">
        <f>IF(N62=0,"N/A",+L59-S62)</f>
        <v>42692.4</v>
      </c>
      <c r="U62" s="18"/>
    </row>
    <row r="63" spans="1:21" ht="13.5" x14ac:dyDescent="0.25">
      <c r="A63" s="411"/>
      <c r="B63" s="1867"/>
      <c r="C63" s="1874" t="s">
        <v>1769</v>
      </c>
      <c r="D63" s="1053"/>
      <c r="E63" s="1053"/>
      <c r="F63" s="1053"/>
      <c r="G63" s="407"/>
      <c r="H63" s="411"/>
      <c r="I63" s="1053"/>
      <c r="J63" s="411"/>
      <c r="K63" s="1053"/>
      <c r="L63" s="1807">
        <f>SUM(L17:L57)</f>
        <v>428143.31</v>
      </c>
      <c r="M63" s="1807"/>
      <c r="N63" s="1075">
        <f>SUM(N17:N57)</f>
        <v>70912.765333333329</v>
      </c>
      <c r="O63" s="1075">
        <f>SUM(O22:O62)</f>
        <v>6543.6471111111114</v>
      </c>
      <c r="P63" s="1808"/>
      <c r="Q63" s="1806"/>
      <c r="R63" s="1056">
        <f>SUM(R17:R57)</f>
        <v>258701.53486111114</v>
      </c>
      <c r="S63" s="1056">
        <f>SUM(S17:S57)</f>
        <v>169441.77513888889</v>
      </c>
      <c r="T63" s="18">
        <f>SUM(R63:S63)</f>
        <v>428143.31000000006</v>
      </c>
      <c r="U63" s="18"/>
    </row>
    <row r="64" spans="1:21" ht="15" x14ac:dyDescent="0.3">
      <c r="A64" s="203"/>
      <c r="B64" s="114"/>
      <c r="C64" s="1880"/>
      <c r="D64" s="115"/>
      <c r="E64" s="115"/>
      <c r="F64" s="114"/>
      <c r="G64" s="203"/>
      <c r="H64" s="117"/>
      <c r="I64" s="115"/>
      <c r="J64" s="117"/>
      <c r="K64" s="115"/>
      <c r="L64" s="115"/>
      <c r="M64" s="115"/>
      <c r="N64" s="115"/>
      <c r="O64" s="115"/>
      <c r="P64" s="115"/>
      <c r="Q64" s="115"/>
      <c r="R64" s="115"/>
      <c r="S64" s="118"/>
    </row>
    <row r="65" spans="1:19" ht="15" x14ac:dyDescent="0.3">
      <c r="A65" s="203"/>
      <c r="B65" s="114"/>
      <c r="C65" s="1878">
        <v>611</v>
      </c>
      <c r="D65" s="1656">
        <v>735.84</v>
      </c>
      <c r="E65" s="1656" t="s">
        <v>52</v>
      </c>
      <c r="F65" s="114"/>
      <c r="G65" s="203"/>
      <c r="H65" s="117"/>
      <c r="I65" s="115"/>
      <c r="J65" s="117"/>
      <c r="K65" s="115"/>
      <c r="L65" s="115"/>
      <c r="N65" s="115"/>
      <c r="O65" s="115"/>
      <c r="P65" s="115"/>
      <c r="Q65" s="115"/>
      <c r="R65" s="115"/>
      <c r="S65" s="118"/>
    </row>
    <row r="66" spans="1:19" ht="15" x14ac:dyDescent="0.3">
      <c r="A66" s="203"/>
      <c r="B66" s="114"/>
      <c r="C66" s="1878">
        <v>613</v>
      </c>
      <c r="D66" s="1656">
        <v>2366.3200000000002</v>
      </c>
      <c r="E66" s="1656"/>
      <c r="F66" s="114"/>
      <c r="G66" s="203"/>
      <c r="H66" s="117"/>
      <c r="I66" s="115"/>
      <c r="J66" s="117"/>
      <c r="K66" s="115"/>
      <c r="L66" s="115"/>
      <c r="M66" s="115"/>
      <c r="N66" s="115"/>
      <c r="O66" s="115"/>
      <c r="P66" s="115"/>
      <c r="Q66" s="115"/>
      <c r="R66" s="115"/>
      <c r="S66" s="118"/>
    </row>
    <row r="67" spans="1:19" ht="15" x14ac:dyDescent="0.3">
      <c r="A67" s="203"/>
      <c r="B67" s="114"/>
      <c r="C67" s="1878">
        <v>614</v>
      </c>
      <c r="D67" s="1656">
        <v>1621.11</v>
      </c>
      <c r="E67" s="1656"/>
      <c r="F67" s="114"/>
      <c r="G67" s="203"/>
      <c r="H67" s="117"/>
      <c r="I67" s="115"/>
      <c r="J67" s="117"/>
      <c r="K67" s="115"/>
      <c r="L67" s="115"/>
      <c r="M67" s="115"/>
      <c r="O67" s="115"/>
      <c r="P67" s="115"/>
      <c r="Q67" s="115"/>
      <c r="R67" s="115"/>
      <c r="S67" s="118"/>
    </row>
    <row r="68" spans="1:19" ht="15" x14ac:dyDescent="0.3">
      <c r="A68" s="203"/>
      <c r="B68" s="114"/>
      <c r="C68" s="1878">
        <v>617</v>
      </c>
      <c r="D68" s="1656">
        <v>734.21</v>
      </c>
      <c r="E68" s="1656"/>
      <c r="F68" s="114"/>
      <c r="G68" s="203"/>
      <c r="H68" s="117"/>
      <c r="I68" s="115"/>
      <c r="J68" s="117"/>
      <c r="K68" s="115"/>
      <c r="L68" s="115"/>
      <c r="M68" s="1671"/>
      <c r="N68" s="115"/>
      <c r="O68" s="115"/>
      <c r="P68" s="115"/>
      <c r="Q68" s="115"/>
      <c r="R68" s="115"/>
      <c r="S68" s="118"/>
    </row>
    <row r="69" spans="1:19" ht="15" x14ac:dyDescent="0.3">
      <c r="A69" s="203"/>
      <c r="B69" s="114"/>
      <c r="C69" s="1878">
        <v>619</v>
      </c>
      <c r="D69" s="1656">
        <v>253.61</v>
      </c>
      <c r="E69" s="1656"/>
      <c r="F69" s="114"/>
      <c r="G69" s="203"/>
      <c r="H69" s="117"/>
      <c r="I69" s="115"/>
      <c r="J69" s="117"/>
      <c r="K69" s="115"/>
      <c r="L69" s="115"/>
      <c r="M69" s="115"/>
      <c r="N69" s="115"/>
      <c r="O69" s="115"/>
      <c r="P69" s="115"/>
      <c r="Q69" s="115"/>
      <c r="R69" s="115"/>
      <c r="S69" s="118"/>
    </row>
    <row r="70" spans="1:19" ht="15" x14ac:dyDescent="0.3">
      <c r="A70" s="203"/>
      <c r="B70" s="114"/>
      <c r="C70" s="1878">
        <v>2656</v>
      </c>
      <c r="D70" s="1656">
        <v>832.56</v>
      </c>
      <c r="E70" s="1656"/>
      <c r="F70" s="114"/>
      <c r="G70" s="203"/>
      <c r="H70" s="117"/>
      <c r="I70" s="115"/>
      <c r="J70" s="117"/>
      <c r="K70" s="115"/>
      <c r="L70" s="115"/>
      <c r="M70" s="115"/>
      <c r="N70" s="115"/>
      <c r="O70" s="115"/>
      <c r="P70" s="115"/>
      <c r="Q70" s="115"/>
      <c r="R70" s="115"/>
      <c r="S70" s="118"/>
    </row>
    <row r="71" spans="1:19" ht="15" x14ac:dyDescent="0.3">
      <c r="A71" s="203"/>
      <c r="B71" s="114"/>
      <c r="C71" s="1878"/>
      <c r="D71" s="1684">
        <f>SUM(D65:D70)</f>
        <v>6543.65</v>
      </c>
      <c r="E71" s="1684"/>
      <c r="F71" s="114"/>
      <c r="G71" s="203"/>
      <c r="H71" s="117"/>
      <c r="I71" s="115"/>
      <c r="J71" s="117"/>
      <c r="K71" s="115"/>
      <c r="L71" s="115"/>
      <c r="M71" s="115"/>
      <c r="N71" s="115"/>
      <c r="O71" s="115"/>
      <c r="P71" s="115"/>
      <c r="Q71" s="115"/>
      <c r="R71" s="115"/>
      <c r="S71" s="118"/>
    </row>
    <row r="72" spans="1:19" s="115" customFormat="1" ht="15" x14ac:dyDescent="0.3">
      <c r="A72" s="1924" t="s">
        <v>51</v>
      </c>
      <c r="B72" s="1924"/>
      <c r="C72" s="1924"/>
      <c r="D72" s="1924"/>
      <c r="E72" s="1924"/>
      <c r="F72" s="1924"/>
      <c r="G72" s="1924"/>
      <c r="H72" s="116"/>
      <c r="I72" s="1925" t="s">
        <v>1620</v>
      </c>
      <c r="J72" s="1925"/>
      <c r="K72" s="1925"/>
      <c r="L72" s="1925"/>
      <c r="M72" s="1925"/>
      <c r="O72" s="1108"/>
      <c r="P72" s="1924" t="s">
        <v>1621</v>
      </c>
      <c r="Q72" s="1924"/>
      <c r="R72" s="1924"/>
      <c r="S72" s="1924"/>
    </row>
    <row r="73" spans="1:19" ht="15" x14ac:dyDescent="0.3">
      <c r="A73" s="115"/>
      <c r="B73" s="114"/>
      <c r="C73" s="1877"/>
      <c r="D73" s="115"/>
      <c r="E73" s="115"/>
      <c r="F73" s="114"/>
      <c r="G73" s="203"/>
      <c r="H73" s="117"/>
      <c r="I73" s="115"/>
      <c r="J73" s="117"/>
      <c r="K73" s="115"/>
      <c r="L73" s="115"/>
      <c r="M73" s="115"/>
      <c r="N73" s="115"/>
      <c r="O73" s="118"/>
      <c r="P73" s="115"/>
      <c r="Q73" s="115"/>
      <c r="R73" s="115"/>
      <c r="S73" s="115"/>
    </row>
    <row r="74" spans="1:19" ht="15" x14ac:dyDescent="0.3">
      <c r="A74" s="115"/>
      <c r="B74" s="114"/>
      <c r="C74" s="1877"/>
      <c r="D74" s="115"/>
      <c r="E74" s="115"/>
      <c r="F74" s="114"/>
      <c r="G74" s="203"/>
      <c r="H74" s="117"/>
      <c r="I74" s="115"/>
      <c r="J74" s="117"/>
      <c r="K74" s="115"/>
      <c r="L74" s="115"/>
      <c r="M74" s="115"/>
      <c r="N74" s="115"/>
      <c r="O74" s="118"/>
      <c r="P74" s="115"/>
      <c r="Q74" s="115"/>
      <c r="R74" s="115"/>
      <c r="S74" s="115"/>
    </row>
    <row r="75" spans="1:19" ht="15" x14ac:dyDescent="0.3">
      <c r="A75" s="115"/>
      <c r="B75" s="114"/>
      <c r="C75" s="1877"/>
      <c r="D75" s="115"/>
      <c r="E75" s="115"/>
      <c r="F75" s="114"/>
      <c r="G75" s="203"/>
      <c r="H75" s="117"/>
      <c r="I75" s="115"/>
      <c r="J75" s="117"/>
      <c r="K75" s="115"/>
      <c r="L75" s="115"/>
      <c r="M75" s="115"/>
      <c r="N75" s="115"/>
      <c r="O75" s="118"/>
      <c r="P75" s="115"/>
      <c r="Q75" s="115"/>
      <c r="R75" s="115"/>
      <c r="S75" s="115"/>
    </row>
    <row r="76" spans="1:19" ht="15" x14ac:dyDescent="0.3">
      <c r="A76" s="115"/>
      <c r="B76" s="114"/>
      <c r="C76" s="1877"/>
      <c r="D76" s="115"/>
      <c r="E76" s="115"/>
      <c r="F76" s="114"/>
      <c r="G76" s="203"/>
      <c r="H76" s="117"/>
      <c r="I76" s="115"/>
      <c r="J76" s="117"/>
      <c r="K76" s="115"/>
      <c r="L76" s="115"/>
      <c r="M76" s="115"/>
      <c r="N76" s="115"/>
      <c r="O76" s="118"/>
      <c r="P76" s="115"/>
      <c r="Q76" s="115"/>
      <c r="R76" s="115"/>
      <c r="S76" s="118"/>
    </row>
    <row r="77" spans="1:19" ht="15" x14ac:dyDescent="0.3">
      <c r="B77" s="115"/>
      <c r="C77" s="1879"/>
      <c r="D77" s="121"/>
      <c r="E77" s="121"/>
      <c r="F77" s="115"/>
      <c r="G77" s="1921"/>
      <c r="H77" s="1921"/>
      <c r="I77" s="115"/>
      <c r="J77" s="114"/>
      <c r="K77" s="114"/>
      <c r="L77" s="114"/>
      <c r="M77" s="114"/>
      <c r="N77" s="115"/>
      <c r="O77" s="114"/>
      <c r="P77" s="115"/>
      <c r="Q77" s="115"/>
      <c r="R77" s="115"/>
      <c r="S77" s="115"/>
    </row>
  </sheetData>
  <mergeCells count="9">
    <mergeCell ref="A9:S9"/>
    <mergeCell ref="A11:S11"/>
    <mergeCell ref="A12:S12"/>
    <mergeCell ref="A13:S13"/>
    <mergeCell ref="A72:G72"/>
    <mergeCell ref="I72:M72"/>
    <mergeCell ref="P72:S72"/>
    <mergeCell ref="G77:H77"/>
    <mergeCell ref="A10:S10"/>
  </mergeCells>
  <phoneticPr fontId="0" type="noConversion"/>
  <printOptions horizontalCentered="1"/>
  <pageMargins left="0.25" right="0.25" top="0.75" bottom="0.75" header="0.3" footer="0.3"/>
  <pageSetup paperSize="5" scale="63" firstPageNumber="0" fitToWidth="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92"/>
  <sheetViews>
    <sheetView view="pageBreakPreview" topLeftCell="A47" zoomScale="80" zoomScaleNormal="78" zoomScaleSheetLayoutView="80" workbookViewId="0">
      <selection activeCell="E66" sqref="E66"/>
    </sheetView>
  </sheetViews>
  <sheetFormatPr baseColWidth="10" defaultColWidth="9.140625" defaultRowHeight="12.75" x14ac:dyDescent="0.2"/>
  <cols>
    <col min="1" max="1" width="5.85546875" style="1269" customWidth="1"/>
    <col min="2" max="2" width="13" style="1269" customWidth="1"/>
    <col min="3" max="3" width="11.85546875" style="1269" customWidth="1"/>
    <col min="4" max="4" width="10.5703125" style="1269" customWidth="1"/>
    <col min="5" max="5" width="14.7109375" style="1269" customWidth="1"/>
    <col min="6" max="6" width="9.140625" style="1269" customWidth="1"/>
    <col min="7" max="7" width="5.85546875" style="1269" customWidth="1"/>
    <col min="8" max="8" width="40.28515625" style="58" customWidth="1"/>
    <col min="9" max="9" width="8.5703125" style="1269" customWidth="1"/>
    <col min="10" max="10" width="16.5703125" style="1269" customWidth="1"/>
    <col min="11" max="11" width="21.5703125" style="1269" customWidth="1"/>
    <col min="12" max="12" width="17" style="1269" customWidth="1"/>
    <col min="13" max="13" width="6.5703125" style="1269" customWidth="1"/>
    <col min="14" max="14" width="14" style="1269" customWidth="1"/>
    <col min="15" max="15" width="16.140625" style="1269" customWidth="1"/>
    <col min="16" max="16" width="7.85546875" style="1269" customWidth="1"/>
    <col min="17" max="17" width="5.140625" style="1269" customWidth="1"/>
    <col min="18" max="18" width="18" style="1269" customWidth="1"/>
    <col min="19" max="19" width="18.7109375" style="1269" customWidth="1"/>
    <col min="20" max="20" width="9.140625" style="1269"/>
    <col min="21" max="21" width="13.28515625" style="1269" customWidth="1"/>
    <col min="22" max="16384" width="9.140625" style="1269"/>
  </cols>
  <sheetData>
    <row r="3" spans="1:19" x14ac:dyDescent="0.2">
      <c r="F3" s="1"/>
      <c r="G3" s="1"/>
      <c r="I3" s="1"/>
    </row>
    <row r="4" spans="1:19" x14ac:dyDescent="0.2">
      <c r="F4" s="1"/>
      <c r="G4" s="1"/>
      <c r="I4" s="1"/>
    </row>
    <row r="5" spans="1:19" x14ac:dyDescent="0.2">
      <c r="F5" s="1"/>
      <c r="G5" s="1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H7" s="1805"/>
      <c r="I7" s="1"/>
    </row>
    <row r="8" spans="1:19" x14ac:dyDescent="0.2">
      <c r="F8" s="1"/>
      <c r="G8" s="1"/>
      <c r="I8" s="1"/>
    </row>
    <row r="9" spans="1:19" ht="13.5" customHeight="1" x14ac:dyDescent="0.2">
      <c r="F9" s="1"/>
      <c r="G9" s="1"/>
      <c r="I9" s="1"/>
    </row>
    <row r="10" spans="1:19" ht="13.5" customHeight="1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A13" s="1910" t="s">
        <v>0</v>
      </c>
      <c r="B13" s="1910"/>
      <c r="C13" s="1910"/>
      <c r="D13" s="1910"/>
      <c r="E13" s="1910"/>
      <c r="F13" s="1910"/>
      <c r="G13" s="1910"/>
      <c r="H13" s="1910"/>
      <c r="I13" s="1910"/>
      <c r="J13" s="1910"/>
      <c r="K13" s="1910"/>
      <c r="L13" s="1910"/>
      <c r="M13" s="1910"/>
      <c r="N13" s="1910"/>
      <c r="O13" s="1910"/>
      <c r="P13" s="1910"/>
      <c r="Q13" s="1910"/>
      <c r="R13" s="1910"/>
      <c r="S13" s="1910"/>
    </row>
    <row r="14" spans="1:19" ht="28.5" customHeight="1" x14ac:dyDescent="0.2">
      <c r="A14" s="1910"/>
      <c r="B14" s="1910"/>
      <c r="C14" s="1910"/>
      <c r="D14" s="1910"/>
      <c r="E14" s="1910"/>
      <c r="F14" s="1910"/>
      <c r="G14" s="1910"/>
      <c r="H14" s="1910"/>
      <c r="I14" s="1910"/>
      <c r="J14" s="1910"/>
      <c r="K14" s="1910"/>
      <c r="L14" s="1910"/>
      <c r="M14" s="1910"/>
      <c r="N14" s="1910"/>
      <c r="O14" s="1910"/>
      <c r="P14" s="1910"/>
      <c r="Q14" s="1910"/>
      <c r="R14" s="1910"/>
      <c r="S14" s="1910"/>
    </row>
    <row r="15" spans="1:19" x14ac:dyDescent="0.2">
      <c r="A15" s="1910" t="s">
        <v>2</v>
      </c>
      <c r="B15" s="1910"/>
      <c r="C15" s="1910"/>
      <c r="D15" s="1910"/>
      <c r="E15" s="1910"/>
      <c r="F15" s="1910"/>
      <c r="G15" s="1910"/>
      <c r="H15" s="1910"/>
      <c r="I15" s="1910"/>
      <c r="J15" s="1910"/>
      <c r="K15" s="1910"/>
      <c r="L15" s="1910"/>
      <c r="M15" s="1910"/>
      <c r="N15" s="1910"/>
      <c r="O15" s="1910"/>
      <c r="P15" s="1910"/>
      <c r="Q15" s="1910"/>
      <c r="R15" s="1910"/>
      <c r="S15" s="1910"/>
    </row>
    <row r="16" spans="1:19" x14ac:dyDescent="0.2">
      <c r="A16" s="1910" t="s">
        <v>3</v>
      </c>
      <c r="B16" s="1910"/>
      <c r="C16" s="1910"/>
      <c r="D16" s="1910"/>
      <c r="E16" s="1910"/>
      <c r="F16" s="1910"/>
      <c r="G16" s="1910"/>
      <c r="H16" s="1910"/>
      <c r="I16" s="1910"/>
      <c r="J16" s="1910"/>
      <c r="K16" s="1910"/>
      <c r="L16" s="1910"/>
      <c r="M16" s="1910"/>
      <c r="N16" s="1910"/>
      <c r="O16" s="1910"/>
      <c r="P16" s="1910"/>
      <c r="Q16" s="1910"/>
      <c r="R16" s="1910"/>
      <c r="S16" s="1910"/>
    </row>
    <row r="17" spans="1:19" x14ac:dyDescent="0.2">
      <c r="A17" s="1907" t="s">
        <v>1797</v>
      </c>
      <c r="B17" s="1907"/>
      <c r="C17" s="1907"/>
      <c r="D17" s="1907"/>
      <c r="E17" s="1907"/>
      <c r="F17" s="1907"/>
      <c r="G17" s="1907"/>
      <c r="H17" s="1907"/>
      <c r="I17" s="1907"/>
      <c r="J17" s="1907"/>
      <c r="K17" s="1907"/>
      <c r="L17" s="1907"/>
      <c r="M17" s="1907"/>
      <c r="N17" s="1907"/>
      <c r="O17" s="1907"/>
      <c r="P17" s="1907"/>
      <c r="Q17" s="1907"/>
      <c r="R17" s="1907"/>
      <c r="S17" s="1907"/>
    </row>
    <row r="18" spans="1:19" ht="15" x14ac:dyDescent="0.3">
      <c r="A18" s="80"/>
      <c r="B18" s="80"/>
      <c r="C18" s="80"/>
      <c r="D18" s="80"/>
      <c r="E18" s="80"/>
      <c r="F18" s="80"/>
      <c r="G18" s="80"/>
      <c r="H18" s="1155"/>
      <c r="I18" s="80"/>
      <c r="J18" s="80"/>
      <c r="K18" s="80"/>
      <c r="L18" s="80"/>
      <c r="M18" s="1270"/>
      <c r="N18" s="1270"/>
      <c r="O18" s="1270"/>
      <c r="P18" s="1270"/>
      <c r="Q18" s="1270"/>
      <c r="R18" s="1270"/>
      <c r="S18" s="1270"/>
    </row>
    <row r="19" spans="1:19" ht="48" x14ac:dyDescent="0.2">
      <c r="A19" s="228" t="s">
        <v>4</v>
      </c>
      <c r="B19" s="228" t="s">
        <v>5</v>
      </c>
      <c r="C19" s="229" t="s">
        <v>1627</v>
      </c>
      <c r="D19" s="229" t="s">
        <v>7</v>
      </c>
      <c r="E19" s="229" t="s">
        <v>1612</v>
      </c>
      <c r="F19" s="228" t="s">
        <v>9</v>
      </c>
      <c r="G19" s="228" t="s">
        <v>10</v>
      </c>
      <c r="H19" s="977" t="s">
        <v>11</v>
      </c>
      <c r="I19" s="228" t="s">
        <v>12</v>
      </c>
      <c r="J19" s="228" t="s">
        <v>13</v>
      </c>
      <c r="K19" s="228" t="s">
        <v>820</v>
      </c>
      <c r="L19" s="977" t="s">
        <v>1613</v>
      </c>
      <c r="M19" s="1389" t="s">
        <v>1616</v>
      </c>
      <c r="N19" s="1265" t="s">
        <v>1615</v>
      </c>
      <c r="O19" s="1265" t="s">
        <v>1614</v>
      </c>
      <c r="P19" s="1264" t="s">
        <v>1618</v>
      </c>
      <c r="Q19" s="1265" t="s">
        <v>1617</v>
      </c>
      <c r="R19" s="1264" t="s">
        <v>1787</v>
      </c>
      <c r="S19" s="1264" t="s">
        <v>1619</v>
      </c>
    </row>
    <row r="20" spans="1:19" ht="15.75" x14ac:dyDescent="0.25">
      <c r="A20" s="222">
        <v>1</v>
      </c>
      <c r="B20" s="797">
        <v>2</v>
      </c>
      <c r="C20" s="797">
        <v>3</v>
      </c>
      <c r="D20" s="797">
        <v>4</v>
      </c>
      <c r="E20" s="797">
        <v>5</v>
      </c>
      <c r="F20" s="797">
        <v>6</v>
      </c>
      <c r="G20" s="797">
        <v>7</v>
      </c>
      <c r="H20" s="1349">
        <v>8</v>
      </c>
      <c r="I20" s="797">
        <v>9</v>
      </c>
      <c r="J20" s="797">
        <v>10</v>
      </c>
      <c r="K20" s="797">
        <v>11</v>
      </c>
      <c r="L20" s="797">
        <v>12</v>
      </c>
      <c r="M20" s="797">
        <v>13</v>
      </c>
      <c r="N20" s="797">
        <v>14</v>
      </c>
      <c r="O20" s="797">
        <v>15</v>
      </c>
      <c r="P20" s="797">
        <v>16</v>
      </c>
      <c r="Q20" s="797">
        <v>17</v>
      </c>
      <c r="R20" s="797">
        <v>18</v>
      </c>
      <c r="S20" s="797">
        <v>19</v>
      </c>
    </row>
    <row r="21" spans="1:19" ht="15.75" x14ac:dyDescent="0.2">
      <c r="A21" s="956">
        <v>1</v>
      </c>
      <c r="B21" s="1295">
        <v>41486</v>
      </c>
      <c r="C21" s="1403" t="s">
        <v>157</v>
      </c>
      <c r="D21" s="1297">
        <v>61</v>
      </c>
      <c r="E21" s="1297">
        <v>616</v>
      </c>
      <c r="F21" s="1321"/>
      <c r="G21" s="1297">
        <v>1</v>
      </c>
      <c r="H21" s="1299" t="s">
        <v>308</v>
      </c>
      <c r="I21" s="1321"/>
      <c r="J21" s="1297" t="s">
        <v>1005</v>
      </c>
      <c r="K21" s="1297" t="s">
        <v>1575</v>
      </c>
      <c r="L21" s="1301">
        <v>5900</v>
      </c>
      <c r="M21" s="1312">
        <v>3</v>
      </c>
      <c r="N21" s="1678"/>
      <c r="O21" s="1303"/>
      <c r="P21" s="1304">
        <v>3</v>
      </c>
      <c r="Q21" s="1304"/>
      <c r="R21" s="1303">
        <v>5900</v>
      </c>
      <c r="S21" s="1303">
        <f t="shared" ref="S21:S59" si="0">IF(M21=0,"N/A",+L21-R21)</f>
        <v>0</v>
      </c>
    </row>
    <row r="22" spans="1:19" ht="15.75" x14ac:dyDescent="0.2">
      <c r="A22" s="956">
        <v>2</v>
      </c>
      <c r="B22" s="1295">
        <v>40015</v>
      </c>
      <c r="C22" s="1403" t="s">
        <v>157</v>
      </c>
      <c r="D22" s="1297">
        <v>61</v>
      </c>
      <c r="E22" s="1297">
        <v>614</v>
      </c>
      <c r="F22" s="1298"/>
      <c r="G22" s="1297">
        <v>1</v>
      </c>
      <c r="H22" s="1299" t="s">
        <v>126</v>
      </c>
      <c r="I22" s="1321"/>
      <c r="J22" s="1297" t="s">
        <v>418</v>
      </c>
      <c r="K22" s="1297" t="s">
        <v>934</v>
      </c>
      <c r="L22" s="1301">
        <v>6656.08</v>
      </c>
      <c r="M22" s="1302">
        <v>3</v>
      </c>
      <c r="N22" s="1678"/>
      <c r="O22" s="1303"/>
      <c r="P22" s="1304">
        <v>3</v>
      </c>
      <c r="Q22" s="1304"/>
      <c r="R22" s="1303">
        <v>6656.08</v>
      </c>
      <c r="S22" s="1303">
        <f t="shared" si="0"/>
        <v>0</v>
      </c>
    </row>
    <row r="23" spans="1:19" ht="15.75" x14ac:dyDescent="0.2">
      <c r="A23" s="956">
        <v>3</v>
      </c>
      <c r="B23" s="1295">
        <v>40008</v>
      </c>
      <c r="C23" s="1403" t="s">
        <v>157</v>
      </c>
      <c r="D23" s="1297">
        <v>61</v>
      </c>
      <c r="E23" s="1297">
        <v>614</v>
      </c>
      <c r="F23" s="1298"/>
      <c r="G23" s="1297">
        <v>1</v>
      </c>
      <c r="H23" s="1299" t="s">
        <v>88</v>
      </c>
      <c r="I23" s="1321"/>
      <c r="J23" s="1297" t="s">
        <v>419</v>
      </c>
      <c r="K23" s="1297" t="s">
        <v>934</v>
      </c>
      <c r="L23" s="1301">
        <v>186.76</v>
      </c>
      <c r="M23" s="1302">
        <v>3</v>
      </c>
      <c r="N23" s="1678"/>
      <c r="O23" s="1303"/>
      <c r="P23" s="1304">
        <v>3</v>
      </c>
      <c r="Q23" s="1304"/>
      <c r="R23" s="1303">
        <v>186.76</v>
      </c>
      <c r="S23" s="1303">
        <f t="shared" si="0"/>
        <v>0</v>
      </c>
    </row>
    <row r="24" spans="1:19" ht="15.75" x14ac:dyDescent="0.2">
      <c r="A24" s="956">
        <v>4</v>
      </c>
      <c r="B24" s="1295">
        <v>40008</v>
      </c>
      <c r="C24" s="1403" t="s">
        <v>157</v>
      </c>
      <c r="D24" s="1297">
        <v>61</v>
      </c>
      <c r="E24" s="1297">
        <v>614</v>
      </c>
      <c r="F24" s="1298"/>
      <c r="G24" s="1297">
        <v>2</v>
      </c>
      <c r="H24" s="1299" t="s">
        <v>340</v>
      </c>
      <c r="I24" s="1321"/>
      <c r="J24" s="1297" t="s">
        <v>73</v>
      </c>
      <c r="K24" s="1297" t="s">
        <v>934</v>
      </c>
      <c r="L24" s="1301">
        <v>415.28</v>
      </c>
      <c r="M24" s="1302">
        <v>3</v>
      </c>
      <c r="N24" s="1678"/>
      <c r="O24" s="1303"/>
      <c r="P24" s="1304">
        <v>3</v>
      </c>
      <c r="Q24" s="1304"/>
      <c r="R24" s="1303">
        <v>415.28</v>
      </c>
      <c r="S24" s="1303">
        <f t="shared" si="0"/>
        <v>0</v>
      </c>
    </row>
    <row r="25" spans="1:19" ht="15.75" x14ac:dyDescent="0.2">
      <c r="A25" s="956">
        <v>5</v>
      </c>
      <c r="B25" s="1295">
        <v>41926</v>
      </c>
      <c r="C25" s="1403" t="s">
        <v>157</v>
      </c>
      <c r="D25" s="1404">
        <v>61</v>
      </c>
      <c r="E25" s="1404" t="s">
        <v>1106</v>
      </c>
      <c r="F25" s="1405"/>
      <c r="G25" s="1406">
        <v>1</v>
      </c>
      <c r="H25" s="1407" t="s">
        <v>30</v>
      </c>
      <c r="I25" s="1406"/>
      <c r="J25" s="1406" t="s">
        <v>129</v>
      </c>
      <c r="K25" s="1297" t="s">
        <v>165</v>
      </c>
      <c r="L25" s="1408">
        <v>3127</v>
      </c>
      <c r="M25" s="1361">
        <v>3</v>
      </c>
      <c r="N25" s="1305">
        <f t="shared" ref="N25:N30" si="1">IF(M25=0,"N/A",+L25/M25)</f>
        <v>1042.3333333333333</v>
      </c>
      <c r="O25" s="1676">
        <f t="shared" ref="O25:O30" si="2">IF(M25=0,"N/A",+N25/12)</f>
        <v>86.8611111111111</v>
      </c>
      <c r="P25" s="1306">
        <v>2</v>
      </c>
      <c r="Q25" s="1306">
        <v>7</v>
      </c>
      <c r="R25" s="1305">
        <f t="shared" ref="R25:R30" si="3">IF(M25=0,"N/A",+N25*P25+O25*Q25)</f>
        <v>2692.6944444444443</v>
      </c>
      <c r="S25" s="1305">
        <f t="shared" si="0"/>
        <v>434.30555555555566</v>
      </c>
    </row>
    <row r="26" spans="1:19" ht="15.75" x14ac:dyDescent="0.2">
      <c r="A26" s="956">
        <v>6</v>
      </c>
      <c r="B26" s="1295">
        <v>40008</v>
      </c>
      <c r="C26" s="1403" t="s">
        <v>157</v>
      </c>
      <c r="D26" s="1297">
        <v>61</v>
      </c>
      <c r="E26" s="1297">
        <v>614</v>
      </c>
      <c r="F26" s="1298"/>
      <c r="G26" s="1297">
        <v>1</v>
      </c>
      <c r="H26" s="1299" t="s">
        <v>31</v>
      </c>
      <c r="I26" s="1321"/>
      <c r="J26" s="1297" t="s">
        <v>73</v>
      </c>
      <c r="K26" s="1297" t="s">
        <v>934</v>
      </c>
      <c r="L26" s="1301">
        <v>11122.08</v>
      </c>
      <c r="M26" s="1302">
        <v>3</v>
      </c>
      <c r="N26" s="1305">
        <f t="shared" si="1"/>
        <v>3707.36</v>
      </c>
      <c r="O26" s="1676">
        <f t="shared" si="2"/>
        <v>308.94666666666666</v>
      </c>
      <c r="P26" s="1306">
        <v>2</v>
      </c>
      <c r="Q26" s="1306">
        <v>7</v>
      </c>
      <c r="R26" s="1305">
        <f t="shared" si="3"/>
        <v>9577.3466666666664</v>
      </c>
      <c r="S26" s="1305">
        <f>IF(M26=0,"N/A",+L26-R26)</f>
        <v>1544.7333333333336</v>
      </c>
    </row>
    <row r="27" spans="1:19" ht="15.75" x14ac:dyDescent="0.2">
      <c r="A27" s="956">
        <v>7</v>
      </c>
      <c r="B27" s="1315">
        <v>39980</v>
      </c>
      <c r="C27" s="1403" t="s">
        <v>157</v>
      </c>
      <c r="D27" s="1297">
        <v>61</v>
      </c>
      <c r="E27" s="1297">
        <v>617</v>
      </c>
      <c r="F27" s="1297"/>
      <c r="G27" s="1297">
        <v>1</v>
      </c>
      <c r="H27" s="1299" t="s">
        <v>401</v>
      </c>
      <c r="I27" s="1297"/>
      <c r="J27" s="1297"/>
      <c r="K27" s="1297" t="s">
        <v>934</v>
      </c>
      <c r="L27" s="1301">
        <v>7500</v>
      </c>
      <c r="M27" s="1302">
        <v>10</v>
      </c>
      <c r="N27" s="1305">
        <f t="shared" si="1"/>
        <v>750</v>
      </c>
      <c r="O27" s="1676">
        <f t="shared" si="2"/>
        <v>62.5</v>
      </c>
      <c r="P27" s="1306">
        <v>8</v>
      </c>
      <c r="Q27" s="1306"/>
      <c r="R27" s="1305">
        <f t="shared" si="3"/>
        <v>6000</v>
      </c>
      <c r="S27" s="1305">
        <f>IF(M27=0,"N/A",+L27-R27)</f>
        <v>1500</v>
      </c>
    </row>
    <row r="28" spans="1:19" ht="15.75" x14ac:dyDescent="0.2">
      <c r="A28" s="956">
        <v>8</v>
      </c>
      <c r="B28" s="1295">
        <v>40008</v>
      </c>
      <c r="C28" s="1403" t="s">
        <v>157</v>
      </c>
      <c r="D28" s="1297">
        <v>61</v>
      </c>
      <c r="E28" s="1297">
        <v>617</v>
      </c>
      <c r="F28" s="1298"/>
      <c r="G28" s="1297">
        <v>1</v>
      </c>
      <c r="H28" s="1299" t="s">
        <v>146</v>
      </c>
      <c r="I28" s="1321"/>
      <c r="J28" s="1297" t="s">
        <v>19</v>
      </c>
      <c r="K28" s="1297" t="s">
        <v>934</v>
      </c>
      <c r="L28" s="1301">
        <v>5567.07</v>
      </c>
      <c r="M28" s="1302">
        <v>10</v>
      </c>
      <c r="N28" s="1305">
        <f t="shared" si="1"/>
        <v>556.70699999999999</v>
      </c>
      <c r="O28" s="1676">
        <f t="shared" si="2"/>
        <v>46.392249999999997</v>
      </c>
      <c r="P28" s="1306">
        <v>7</v>
      </c>
      <c r="Q28" s="1306">
        <v>11</v>
      </c>
      <c r="R28" s="1305">
        <f t="shared" si="3"/>
        <v>4407.2637500000001</v>
      </c>
      <c r="S28" s="1305">
        <f t="shared" si="0"/>
        <v>1159.8062499999996</v>
      </c>
    </row>
    <row r="29" spans="1:19" ht="15.75" x14ac:dyDescent="0.2">
      <c r="A29" s="956">
        <v>9</v>
      </c>
      <c r="B29" s="1329">
        <v>39445</v>
      </c>
      <c r="C29" s="1403" t="s">
        <v>157</v>
      </c>
      <c r="D29" s="1297">
        <v>61</v>
      </c>
      <c r="E29" s="1297">
        <v>617</v>
      </c>
      <c r="F29" s="1298"/>
      <c r="G29" s="1297">
        <v>1</v>
      </c>
      <c r="H29" s="1299" t="s">
        <v>1662</v>
      </c>
      <c r="I29" s="1297"/>
      <c r="J29" s="1365"/>
      <c r="K29" s="1297" t="s">
        <v>934</v>
      </c>
      <c r="L29" s="1301">
        <v>1780</v>
      </c>
      <c r="M29" s="1302">
        <v>10</v>
      </c>
      <c r="N29" s="1305">
        <f t="shared" si="1"/>
        <v>178</v>
      </c>
      <c r="O29" s="1676">
        <f t="shared" si="2"/>
        <v>14.833333333333334</v>
      </c>
      <c r="P29" s="1306">
        <v>9</v>
      </c>
      <c r="Q29" s="1306">
        <v>6</v>
      </c>
      <c r="R29" s="1305">
        <f t="shared" si="3"/>
        <v>1691</v>
      </c>
      <c r="S29" s="1305">
        <f t="shared" si="0"/>
        <v>89</v>
      </c>
    </row>
    <row r="30" spans="1:19" ht="15.75" x14ac:dyDescent="0.2">
      <c r="A30" s="956">
        <v>10</v>
      </c>
      <c r="B30" s="1295">
        <v>39660</v>
      </c>
      <c r="C30" s="1403" t="s">
        <v>157</v>
      </c>
      <c r="D30" s="1297">
        <v>61</v>
      </c>
      <c r="E30" s="1297">
        <v>617</v>
      </c>
      <c r="F30" s="1298"/>
      <c r="G30" s="1297">
        <v>1</v>
      </c>
      <c r="H30" s="1299" t="s">
        <v>85</v>
      </c>
      <c r="I30" s="1297"/>
      <c r="J30" s="1297" t="s">
        <v>19</v>
      </c>
      <c r="K30" s="1297" t="s">
        <v>934</v>
      </c>
      <c r="L30" s="1301">
        <v>3335</v>
      </c>
      <c r="M30" s="1302">
        <v>10</v>
      </c>
      <c r="N30" s="1305">
        <f t="shared" si="1"/>
        <v>333.5</v>
      </c>
      <c r="O30" s="1676">
        <f t="shared" si="2"/>
        <v>27.791666666666668</v>
      </c>
      <c r="P30" s="1306">
        <v>8</v>
      </c>
      <c r="Q30" s="1306">
        <v>11</v>
      </c>
      <c r="R30" s="1305">
        <f t="shared" si="3"/>
        <v>2973.7083333333335</v>
      </c>
      <c r="S30" s="1305">
        <f t="shared" si="0"/>
        <v>361.29166666666652</v>
      </c>
    </row>
    <row r="31" spans="1:19" ht="15.75" x14ac:dyDescent="0.2">
      <c r="A31" s="956">
        <v>11</v>
      </c>
      <c r="B31" s="1295">
        <v>40546</v>
      </c>
      <c r="C31" s="1403" t="s">
        <v>157</v>
      </c>
      <c r="D31" s="1297">
        <v>61</v>
      </c>
      <c r="E31" s="1297">
        <v>617</v>
      </c>
      <c r="F31" s="1321"/>
      <c r="G31" s="1297">
        <v>1</v>
      </c>
      <c r="H31" s="1299" t="s">
        <v>691</v>
      </c>
      <c r="I31" s="1297" t="s">
        <v>692</v>
      </c>
      <c r="J31" s="1297" t="s">
        <v>543</v>
      </c>
      <c r="K31" s="1297" t="s">
        <v>934</v>
      </c>
      <c r="L31" s="1318">
        <v>5505</v>
      </c>
      <c r="M31" s="1302">
        <v>5</v>
      </c>
      <c r="N31" s="1459"/>
      <c r="O31" s="1459"/>
      <c r="P31" s="1777">
        <v>5</v>
      </c>
      <c r="Q31" s="1777"/>
      <c r="R31" s="1459">
        <v>5505</v>
      </c>
      <c r="S31" s="1305">
        <f>IF(M31=0,"N/A",+L31-R31)</f>
        <v>0</v>
      </c>
    </row>
    <row r="32" spans="1:19" ht="15.75" x14ac:dyDescent="0.2">
      <c r="A32" s="956">
        <v>12</v>
      </c>
      <c r="B32" s="1295">
        <v>42335</v>
      </c>
      <c r="C32" s="1403" t="s">
        <v>157</v>
      </c>
      <c r="D32" s="1297">
        <v>61</v>
      </c>
      <c r="E32" s="1297" t="s">
        <v>1115</v>
      </c>
      <c r="F32" s="1321"/>
      <c r="G32" s="1297">
        <v>1</v>
      </c>
      <c r="H32" s="1299" t="s">
        <v>139</v>
      </c>
      <c r="I32" s="1297" t="s">
        <v>1224</v>
      </c>
      <c r="J32" s="1297" t="s">
        <v>42</v>
      </c>
      <c r="K32" s="1297" t="s">
        <v>934</v>
      </c>
      <c r="L32" s="1318">
        <v>5782</v>
      </c>
      <c r="M32" s="1302">
        <v>10</v>
      </c>
      <c r="N32" s="1305">
        <f>IF(M32=0,"N/A",+L32/M32)</f>
        <v>578.20000000000005</v>
      </c>
      <c r="O32" s="1676">
        <f>IF(M32=0,"N/A",+N32/12)</f>
        <v>48.183333333333337</v>
      </c>
      <c r="P32" s="1306">
        <v>1</v>
      </c>
      <c r="Q32" s="1306">
        <v>7</v>
      </c>
      <c r="R32" s="1305">
        <f>IF(M32=0,"N/A",+N32*P32+O32*Q32)</f>
        <v>915.48333333333335</v>
      </c>
      <c r="S32" s="1305">
        <f>IF(M32=0,"N/A",+L32-R32)</f>
        <v>4866.5166666666664</v>
      </c>
    </row>
    <row r="33" spans="1:19" ht="15.75" x14ac:dyDescent="0.2">
      <c r="A33" s="956">
        <v>13</v>
      </c>
      <c r="B33" s="1295">
        <v>42075</v>
      </c>
      <c r="C33" s="1403" t="s">
        <v>157</v>
      </c>
      <c r="D33" s="1297">
        <v>61</v>
      </c>
      <c r="E33" s="1297">
        <v>614</v>
      </c>
      <c r="F33" s="1321"/>
      <c r="G33" s="1297">
        <v>1</v>
      </c>
      <c r="H33" s="1299" t="s">
        <v>1225</v>
      </c>
      <c r="I33" s="1297"/>
      <c r="J33" s="1297" t="s">
        <v>129</v>
      </c>
      <c r="K33" s="1297" t="s">
        <v>165</v>
      </c>
      <c r="L33" s="1318">
        <v>2906</v>
      </c>
      <c r="M33" s="1302">
        <v>3</v>
      </c>
      <c r="N33" s="1305">
        <f t="shared" ref="N33:N39" si="4">IF(M33=0,"N/A",+L33/M33)</f>
        <v>968.66666666666663</v>
      </c>
      <c r="O33" s="1676">
        <f>IF(M33=0,"N/A",+N33/12)</f>
        <v>80.722222222222214</v>
      </c>
      <c r="P33" s="1306">
        <v>2</v>
      </c>
      <c r="Q33" s="1306">
        <v>3</v>
      </c>
      <c r="R33" s="1305">
        <f t="shared" ref="R33:R39" si="5">IF(M33=0,"N/A",+N33*P33+O33*Q33)</f>
        <v>2179.5</v>
      </c>
      <c r="S33" s="1305">
        <f>IF(M33=0,"N/A",+L33-R33)</f>
        <v>726.5</v>
      </c>
    </row>
    <row r="34" spans="1:19" ht="31.5" x14ac:dyDescent="0.2">
      <c r="A34" s="956">
        <v>14</v>
      </c>
      <c r="B34" s="1295">
        <v>42226</v>
      </c>
      <c r="C34" s="1403" t="s">
        <v>157</v>
      </c>
      <c r="D34" s="1297">
        <v>61</v>
      </c>
      <c r="E34" s="1297" t="s">
        <v>1226</v>
      </c>
      <c r="F34" s="1321"/>
      <c r="G34" s="1297">
        <v>1</v>
      </c>
      <c r="H34" s="1299" t="s">
        <v>1227</v>
      </c>
      <c r="I34" s="1297"/>
      <c r="J34" s="1297" t="s">
        <v>240</v>
      </c>
      <c r="K34" s="1297" t="s">
        <v>934</v>
      </c>
      <c r="L34" s="1318">
        <v>26500</v>
      </c>
      <c r="M34" s="1302">
        <v>10</v>
      </c>
      <c r="N34" s="1305">
        <f t="shared" si="4"/>
        <v>2650</v>
      </c>
      <c r="O34" s="1305">
        <f>IF(M34=0,"N/A",+N34/12)</f>
        <v>220.83333333333334</v>
      </c>
      <c r="P34" s="1306">
        <v>1</v>
      </c>
      <c r="Q34" s="1306">
        <v>10</v>
      </c>
      <c r="R34" s="1305">
        <f t="shared" si="5"/>
        <v>4858.3333333333339</v>
      </c>
      <c r="S34" s="1305">
        <f t="shared" ref="S34:S39" si="6">IF(M34=0,"N/A",+L34-R34)</f>
        <v>21641.666666666664</v>
      </c>
    </row>
    <row r="35" spans="1:19" ht="15.75" x14ac:dyDescent="0.2">
      <c r="A35" s="956">
        <v>15</v>
      </c>
      <c r="B35" s="1295">
        <v>36858</v>
      </c>
      <c r="C35" s="1403" t="s">
        <v>157</v>
      </c>
      <c r="D35" s="1297">
        <v>61</v>
      </c>
      <c r="E35" s="1297">
        <v>617</v>
      </c>
      <c r="F35" s="1298"/>
      <c r="G35" s="1297">
        <v>1</v>
      </c>
      <c r="H35" s="1299" t="s">
        <v>160</v>
      </c>
      <c r="I35" s="1297"/>
      <c r="J35" s="1297" t="s">
        <v>161</v>
      </c>
      <c r="K35" s="1297" t="s">
        <v>934</v>
      </c>
      <c r="L35" s="1301">
        <v>980</v>
      </c>
      <c r="M35" s="1302">
        <v>10</v>
      </c>
      <c r="N35" s="1459"/>
      <c r="O35" s="1459"/>
      <c r="P35" s="1777">
        <v>10</v>
      </c>
      <c r="Q35" s="1777"/>
      <c r="R35" s="1459">
        <v>980</v>
      </c>
      <c r="S35" s="1305">
        <f t="shared" si="6"/>
        <v>0</v>
      </c>
    </row>
    <row r="36" spans="1:19" ht="15.75" x14ac:dyDescent="0.2">
      <c r="A36" s="956">
        <v>16</v>
      </c>
      <c r="B36" s="1295">
        <v>36889</v>
      </c>
      <c r="C36" s="1403" t="s">
        <v>157</v>
      </c>
      <c r="D36" s="1297">
        <v>61</v>
      </c>
      <c r="E36" s="1297">
        <v>617</v>
      </c>
      <c r="F36" s="1298"/>
      <c r="G36" s="1297">
        <v>1</v>
      </c>
      <c r="H36" s="1299" t="s">
        <v>139</v>
      </c>
      <c r="I36" s="1297" t="s">
        <v>164</v>
      </c>
      <c r="J36" s="1297" t="s">
        <v>42</v>
      </c>
      <c r="K36" s="1297" t="s">
        <v>165</v>
      </c>
      <c r="L36" s="1301">
        <v>3259.99</v>
      </c>
      <c r="M36" s="1302">
        <v>10</v>
      </c>
      <c r="N36" s="1459"/>
      <c r="O36" s="1459"/>
      <c r="P36" s="1777">
        <v>10</v>
      </c>
      <c r="Q36" s="1777"/>
      <c r="R36" s="1459">
        <v>3259.99</v>
      </c>
      <c r="S36" s="1305">
        <f t="shared" si="6"/>
        <v>0</v>
      </c>
    </row>
    <row r="37" spans="1:19" ht="15.75" x14ac:dyDescent="0.2">
      <c r="A37" s="956">
        <v>17</v>
      </c>
      <c r="B37" s="1295">
        <v>39224</v>
      </c>
      <c r="C37" s="1403" t="s">
        <v>157</v>
      </c>
      <c r="D37" s="1297">
        <v>61</v>
      </c>
      <c r="E37" s="1297">
        <v>614</v>
      </c>
      <c r="F37" s="1298"/>
      <c r="G37" s="1297">
        <v>2</v>
      </c>
      <c r="H37" s="1299" t="s">
        <v>142</v>
      </c>
      <c r="I37" s="1297"/>
      <c r="J37" s="1297" t="s">
        <v>73</v>
      </c>
      <c r="K37" s="1297" t="s">
        <v>165</v>
      </c>
      <c r="L37" s="1301">
        <v>1282.5999999999999</v>
      </c>
      <c r="M37" s="1302">
        <v>3</v>
      </c>
      <c r="N37" s="1459"/>
      <c r="O37" s="1459"/>
      <c r="P37" s="1777">
        <v>3</v>
      </c>
      <c r="Q37" s="1777" t="s">
        <v>1735</v>
      </c>
      <c r="R37" s="1459">
        <v>1282.5999999999999</v>
      </c>
      <c r="S37" s="1305">
        <f t="shared" si="6"/>
        <v>0</v>
      </c>
    </row>
    <row r="38" spans="1:19" ht="15.75" x14ac:dyDescent="0.2">
      <c r="A38" s="956">
        <v>18</v>
      </c>
      <c r="B38" s="1295">
        <v>41364</v>
      </c>
      <c r="C38" s="1403" t="s">
        <v>157</v>
      </c>
      <c r="D38" s="1297">
        <v>61</v>
      </c>
      <c r="E38" s="1297">
        <v>614</v>
      </c>
      <c r="F38" s="1321"/>
      <c r="G38" s="1297">
        <v>1</v>
      </c>
      <c r="H38" s="1299" t="s">
        <v>126</v>
      </c>
      <c r="I38" s="1321"/>
      <c r="J38" s="1297" t="s">
        <v>118</v>
      </c>
      <c r="K38" s="1297" t="s">
        <v>165</v>
      </c>
      <c r="L38" s="1301">
        <v>7080</v>
      </c>
      <c r="M38" s="1312">
        <v>3</v>
      </c>
      <c r="N38" s="1459"/>
      <c r="O38" s="1459"/>
      <c r="P38" s="1777">
        <v>3</v>
      </c>
      <c r="Q38" s="1777"/>
      <c r="R38" s="1459">
        <v>7080</v>
      </c>
      <c r="S38" s="1305">
        <f t="shared" si="6"/>
        <v>0</v>
      </c>
    </row>
    <row r="39" spans="1:19" ht="31.5" x14ac:dyDescent="0.2">
      <c r="A39" s="956">
        <v>19</v>
      </c>
      <c r="B39" s="1295">
        <v>41990</v>
      </c>
      <c r="C39" s="1403" t="s">
        <v>317</v>
      </c>
      <c r="D39" s="1297">
        <v>61</v>
      </c>
      <c r="E39" s="1297" t="s">
        <v>1107</v>
      </c>
      <c r="F39" s="1298"/>
      <c r="G39" s="1297">
        <v>3</v>
      </c>
      <c r="H39" s="1299" t="s">
        <v>1144</v>
      </c>
      <c r="I39" s="1321"/>
      <c r="J39" s="1297"/>
      <c r="K39" s="1297" t="s">
        <v>934</v>
      </c>
      <c r="L39" s="1301">
        <v>24780</v>
      </c>
      <c r="M39" s="1302">
        <v>10</v>
      </c>
      <c r="N39" s="1305">
        <f t="shared" si="4"/>
        <v>2478</v>
      </c>
      <c r="O39" s="1676">
        <f>IF(M39=0,"N/A",+N39/12)</f>
        <v>206.5</v>
      </c>
      <c r="P39" s="1306">
        <v>2</v>
      </c>
      <c r="Q39" s="1306">
        <v>6</v>
      </c>
      <c r="R39" s="1305">
        <f t="shared" si="5"/>
        <v>6195</v>
      </c>
      <c r="S39" s="1305">
        <f t="shared" si="6"/>
        <v>18585</v>
      </c>
    </row>
    <row r="40" spans="1:19" ht="15.75" x14ac:dyDescent="0.2">
      <c r="A40" s="956">
        <v>20</v>
      </c>
      <c r="B40" s="1295">
        <v>40977</v>
      </c>
      <c r="C40" s="1403" t="s">
        <v>157</v>
      </c>
      <c r="D40" s="1297">
        <v>61</v>
      </c>
      <c r="E40" s="1297">
        <v>614</v>
      </c>
      <c r="F40" s="1298"/>
      <c r="G40" s="1297">
        <v>1</v>
      </c>
      <c r="H40" s="1299" t="s">
        <v>31</v>
      </c>
      <c r="I40" s="1321"/>
      <c r="J40" s="1297" t="s">
        <v>73</v>
      </c>
      <c r="K40" s="1297" t="s">
        <v>165</v>
      </c>
      <c r="L40" s="1301">
        <v>15129.5</v>
      </c>
      <c r="M40" s="1302">
        <v>3</v>
      </c>
      <c r="N40" s="1303">
        <v>0</v>
      </c>
      <c r="O40" s="1303">
        <f>IF(M40=0,"N/A",+N40/12)</f>
        <v>0</v>
      </c>
      <c r="P40" s="1304">
        <v>3</v>
      </c>
      <c r="Q40" s="1304"/>
      <c r="R40" s="1303">
        <v>15129.5</v>
      </c>
      <c r="S40" s="1303">
        <f t="shared" si="0"/>
        <v>0</v>
      </c>
    </row>
    <row r="41" spans="1:19" ht="31.5" x14ac:dyDescent="0.2">
      <c r="A41" s="956">
        <v>21</v>
      </c>
      <c r="B41" s="1295">
        <v>40977</v>
      </c>
      <c r="C41" s="1403" t="s">
        <v>157</v>
      </c>
      <c r="D41" s="1297">
        <v>61</v>
      </c>
      <c r="E41" s="1297">
        <v>614</v>
      </c>
      <c r="F41" s="1298"/>
      <c r="G41" s="1297">
        <v>1</v>
      </c>
      <c r="H41" s="1299" t="s">
        <v>771</v>
      </c>
      <c r="I41" s="1321"/>
      <c r="J41" s="1297" t="s">
        <v>73</v>
      </c>
      <c r="K41" s="1297" t="s">
        <v>165</v>
      </c>
      <c r="L41" s="1301">
        <v>1546</v>
      </c>
      <c r="M41" s="1302">
        <v>3</v>
      </c>
      <c r="N41" s="1303">
        <v>0</v>
      </c>
      <c r="O41" s="1303">
        <f>IF(M41=0,"N/A",+N41/12)</f>
        <v>0</v>
      </c>
      <c r="P41" s="1304">
        <v>3</v>
      </c>
      <c r="Q41" s="1304"/>
      <c r="R41" s="1303">
        <v>1546</v>
      </c>
      <c r="S41" s="1303">
        <f t="shared" si="0"/>
        <v>0</v>
      </c>
    </row>
    <row r="42" spans="1:19" ht="15.75" x14ac:dyDescent="0.2">
      <c r="A42" s="956">
        <v>22</v>
      </c>
      <c r="B42" s="1295">
        <v>39224</v>
      </c>
      <c r="C42" s="1403" t="s">
        <v>157</v>
      </c>
      <c r="D42" s="1297">
        <v>61</v>
      </c>
      <c r="E42" s="1297">
        <v>614</v>
      </c>
      <c r="F42" s="1298"/>
      <c r="G42" s="1297">
        <v>1</v>
      </c>
      <c r="H42" s="1299" t="s">
        <v>166</v>
      </c>
      <c r="I42" s="1297"/>
      <c r="J42" s="1297" t="s">
        <v>1663</v>
      </c>
      <c r="K42" s="1297" t="s">
        <v>165</v>
      </c>
      <c r="L42" s="1301">
        <v>14443.04</v>
      </c>
      <c r="M42" s="1302">
        <v>3</v>
      </c>
      <c r="N42" s="1303"/>
      <c r="O42" s="1303"/>
      <c r="P42" s="1304">
        <v>3</v>
      </c>
      <c r="Q42" s="1304"/>
      <c r="R42" s="1303">
        <v>14443.04</v>
      </c>
      <c r="S42" s="1303">
        <f t="shared" si="0"/>
        <v>0</v>
      </c>
    </row>
    <row r="43" spans="1:19" ht="15.75" x14ac:dyDescent="0.2">
      <c r="A43" s="956">
        <v>23</v>
      </c>
      <c r="B43" s="1295">
        <v>38772</v>
      </c>
      <c r="C43" s="1403" t="s">
        <v>157</v>
      </c>
      <c r="D43" s="1297">
        <v>61</v>
      </c>
      <c r="E43" s="1297">
        <v>617</v>
      </c>
      <c r="F43" s="1298"/>
      <c r="G43" s="1297">
        <v>1</v>
      </c>
      <c r="H43" s="1299" t="s">
        <v>168</v>
      </c>
      <c r="I43" s="1297"/>
      <c r="J43" s="1297" t="s">
        <v>19</v>
      </c>
      <c r="K43" s="1297" t="s">
        <v>165</v>
      </c>
      <c r="L43" s="1301">
        <v>2177.3000000000002</v>
      </c>
      <c r="M43" s="1302">
        <v>10</v>
      </c>
      <c r="N43" s="1303"/>
      <c r="O43" s="1303"/>
      <c r="P43" s="1304">
        <v>10</v>
      </c>
      <c r="Q43" s="1304"/>
      <c r="R43" s="1303">
        <v>2177.3000000000002</v>
      </c>
      <c r="S43" s="1303">
        <f t="shared" si="0"/>
        <v>0</v>
      </c>
    </row>
    <row r="44" spans="1:19" ht="15.75" x14ac:dyDescent="0.2">
      <c r="A44" s="956">
        <v>24</v>
      </c>
      <c r="B44" s="1295">
        <v>39660</v>
      </c>
      <c r="C44" s="1403" t="s">
        <v>157</v>
      </c>
      <c r="D44" s="1297">
        <v>61</v>
      </c>
      <c r="E44" s="1297">
        <v>617</v>
      </c>
      <c r="F44" s="1298"/>
      <c r="G44" s="1297">
        <v>1</v>
      </c>
      <c r="H44" s="1299" t="s">
        <v>85</v>
      </c>
      <c r="I44" s="1297"/>
      <c r="J44" s="1297" t="s">
        <v>19</v>
      </c>
      <c r="K44" s="1297" t="s">
        <v>165</v>
      </c>
      <c r="L44" s="1301">
        <v>3094.88</v>
      </c>
      <c r="M44" s="1302">
        <v>10</v>
      </c>
      <c r="N44" s="1305">
        <f>IF(M44=0,"N/A",+L44/M44)</f>
        <v>309.488</v>
      </c>
      <c r="O44" s="1676">
        <f>IF(M44=0,"N/A",+N44/12)</f>
        <v>25.790666666666667</v>
      </c>
      <c r="P44" s="1306">
        <v>8</v>
      </c>
      <c r="Q44" s="1306">
        <v>11</v>
      </c>
      <c r="R44" s="1305">
        <f>IF(M44=0,"N/A",+N44*P44+O44*Q44)</f>
        <v>2759.6013333333335</v>
      </c>
      <c r="S44" s="1305">
        <f t="shared" si="0"/>
        <v>335.2786666666666</v>
      </c>
    </row>
    <row r="45" spans="1:19" ht="15.75" x14ac:dyDescent="0.2">
      <c r="A45" s="956">
        <v>25</v>
      </c>
      <c r="B45" s="1295">
        <v>37015</v>
      </c>
      <c r="C45" s="1403" t="s">
        <v>157</v>
      </c>
      <c r="D45" s="1297">
        <v>61</v>
      </c>
      <c r="E45" s="1297">
        <v>617</v>
      </c>
      <c r="F45" s="1298"/>
      <c r="G45" s="1297">
        <v>1</v>
      </c>
      <c r="H45" s="1299" t="s">
        <v>158</v>
      </c>
      <c r="I45" s="1297"/>
      <c r="J45" s="1297" t="s">
        <v>19</v>
      </c>
      <c r="K45" s="1297" t="s">
        <v>165</v>
      </c>
      <c r="L45" s="1301">
        <v>2494</v>
      </c>
      <c r="M45" s="1302">
        <v>10</v>
      </c>
      <c r="N45" s="1303"/>
      <c r="O45" s="1303"/>
      <c r="P45" s="1304">
        <v>10</v>
      </c>
      <c r="Q45" s="1304"/>
      <c r="R45" s="1303">
        <v>2494</v>
      </c>
      <c r="S45" s="1303">
        <f t="shared" si="0"/>
        <v>0</v>
      </c>
    </row>
    <row r="46" spans="1:19" ht="15.75" x14ac:dyDescent="0.2">
      <c r="A46" s="956">
        <v>26</v>
      </c>
      <c r="B46" s="1295">
        <v>37096</v>
      </c>
      <c r="C46" s="1403" t="s">
        <v>157</v>
      </c>
      <c r="D46" s="1297">
        <v>61</v>
      </c>
      <c r="E46" s="1297">
        <v>617</v>
      </c>
      <c r="F46" s="1298"/>
      <c r="G46" s="1297">
        <v>1</v>
      </c>
      <c r="H46" s="1299" t="s">
        <v>25</v>
      </c>
      <c r="I46" s="1297"/>
      <c r="J46" s="1297" t="s">
        <v>19</v>
      </c>
      <c r="K46" s="1297" t="s">
        <v>165</v>
      </c>
      <c r="L46" s="1301">
        <v>2508.8000000000002</v>
      </c>
      <c r="M46" s="1302">
        <v>10</v>
      </c>
      <c r="N46" s="1303"/>
      <c r="O46" s="1303"/>
      <c r="P46" s="1304">
        <v>10</v>
      </c>
      <c r="Q46" s="1304"/>
      <c r="R46" s="1303">
        <v>2508.8000000000002</v>
      </c>
      <c r="S46" s="1303">
        <f t="shared" si="0"/>
        <v>0</v>
      </c>
    </row>
    <row r="47" spans="1:19" ht="15.75" x14ac:dyDescent="0.2">
      <c r="A47" s="956">
        <v>27</v>
      </c>
      <c r="B47" s="1295">
        <v>38013</v>
      </c>
      <c r="C47" s="1403" t="s">
        <v>157</v>
      </c>
      <c r="D47" s="1297">
        <v>61</v>
      </c>
      <c r="E47" s="1297">
        <v>617</v>
      </c>
      <c r="F47" s="1298">
        <v>127825</v>
      </c>
      <c r="G47" s="1297">
        <v>1</v>
      </c>
      <c r="H47" s="1299" t="s">
        <v>25</v>
      </c>
      <c r="I47" s="1297"/>
      <c r="J47" s="1297" t="s">
        <v>19</v>
      </c>
      <c r="K47" s="1297" t="s">
        <v>165</v>
      </c>
      <c r="L47" s="1301">
        <v>4714.9399999999996</v>
      </c>
      <c r="M47" s="1302">
        <v>10</v>
      </c>
      <c r="N47" s="1409"/>
      <c r="O47" s="1409"/>
      <c r="P47" s="1410">
        <v>10</v>
      </c>
      <c r="Q47" s="1410"/>
      <c r="R47" s="1409">
        <v>4714.9399999999996</v>
      </c>
      <c r="S47" s="1409">
        <f t="shared" si="0"/>
        <v>0</v>
      </c>
    </row>
    <row r="48" spans="1:19" ht="15.75" x14ac:dyDescent="0.2">
      <c r="A48" s="956">
        <v>28</v>
      </c>
      <c r="B48" s="1295">
        <v>37096</v>
      </c>
      <c r="C48" s="1403" t="s">
        <v>157</v>
      </c>
      <c r="D48" s="1297">
        <v>61</v>
      </c>
      <c r="E48" s="1297">
        <v>617</v>
      </c>
      <c r="F48" s="1298">
        <v>127826</v>
      </c>
      <c r="G48" s="1297">
        <v>1</v>
      </c>
      <c r="H48" s="1299" t="s">
        <v>25</v>
      </c>
      <c r="I48" s="1297"/>
      <c r="J48" s="1365" t="s">
        <v>19</v>
      </c>
      <c r="K48" s="1297" t="s">
        <v>165</v>
      </c>
      <c r="L48" s="1301">
        <v>2508.8000000000002</v>
      </c>
      <c r="M48" s="1302">
        <v>10</v>
      </c>
      <c r="N48" s="1303"/>
      <c r="O48" s="1303"/>
      <c r="P48" s="1304">
        <v>10</v>
      </c>
      <c r="Q48" s="1304"/>
      <c r="R48" s="1303">
        <v>2508.8000000000002</v>
      </c>
      <c r="S48" s="1303">
        <f t="shared" si="0"/>
        <v>0</v>
      </c>
    </row>
    <row r="49" spans="1:21" ht="15.75" x14ac:dyDescent="0.2">
      <c r="A49" s="956">
        <v>29</v>
      </c>
      <c r="B49" s="1295">
        <v>40847</v>
      </c>
      <c r="C49" s="1403" t="s">
        <v>157</v>
      </c>
      <c r="D49" s="1297">
        <v>61</v>
      </c>
      <c r="E49" s="1297">
        <v>617</v>
      </c>
      <c r="F49" s="1321"/>
      <c r="G49" s="1297">
        <v>1</v>
      </c>
      <c r="H49" s="1299" t="s">
        <v>25</v>
      </c>
      <c r="I49" s="1321"/>
      <c r="J49" s="1365" t="s">
        <v>19</v>
      </c>
      <c r="K49" s="1297" t="s">
        <v>165</v>
      </c>
      <c r="L49" s="1318">
        <v>6264</v>
      </c>
      <c r="M49" s="1302">
        <v>10</v>
      </c>
      <c r="N49" s="1305">
        <f>IF(M49=0,"N/A",+L49/M49)</f>
        <v>626.4</v>
      </c>
      <c r="O49" s="1676">
        <f>IF(M49=0,"N/A",+N49/12)</f>
        <v>52.199999999999996</v>
      </c>
      <c r="P49" s="1306">
        <v>5</v>
      </c>
      <c r="Q49" s="1306">
        <v>8</v>
      </c>
      <c r="R49" s="1305">
        <f>IF(M49=0,"N/A",+N49*P49+O49*Q49)</f>
        <v>3549.6</v>
      </c>
      <c r="S49" s="1305">
        <f t="shared" si="0"/>
        <v>2714.4</v>
      </c>
    </row>
    <row r="50" spans="1:21" ht="15.75" x14ac:dyDescent="0.2">
      <c r="A50" s="956">
        <v>30</v>
      </c>
      <c r="B50" s="1295">
        <v>40437</v>
      </c>
      <c r="C50" s="1403" t="s">
        <v>157</v>
      </c>
      <c r="D50" s="1297">
        <v>61</v>
      </c>
      <c r="E50" s="1297">
        <v>617</v>
      </c>
      <c r="F50" s="1321"/>
      <c r="G50" s="1297">
        <v>1</v>
      </c>
      <c r="H50" s="1299" t="s">
        <v>55</v>
      </c>
      <c r="I50" s="1321"/>
      <c r="J50" s="1365" t="s">
        <v>24</v>
      </c>
      <c r="K50" s="1297" t="s">
        <v>165</v>
      </c>
      <c r="L50" s="1318">
        <v>3335</v>
      </c>
      <c r="M50" s="1302">
        <v>10</v>
      </c>
      <c r="N50" s="1305">
        <f>IF(M50=0,"N/A",+L50/M50)</f>
        <v>333.5</v>
      </c>
      <c r="O50" s="1676">
        <f>IF(M50=0,"N/A",+N50/12)</f>
        <v>27.791666666666668</v>
      </c>
      <c r="P50" s="1306">
        <v>6</v>
      </c>
      <c r="Q50" s="1306">
        <v>9</v>
      </c>
      <c r="R50" s="1305">
        <f>IF(M50=0,"N/A",+N50*P50+O50*Q50)</f>
        <v>2251.125</v>
      </c>
      <c r="S50" s="1305">
        <f t="shared" si="0"/>
        <v>1083.875</v>
      </c>
    </row>
    <row r="51" spans="1:21" ht="31.5" x14ac:dyDescent="0.2">
      <c r="A51" s="956">
        <v>31</v>
      </c>
      <c r="B51" s="1295">
        <v>36854</v>
      </c>
      <c r="C51" s="1403" t="s">
        <v>157</v>
      </c>
      <c r="D51" s="1297">
        <v>61</v>
      </c>
      <c r="E51" s="1297">
        <v>617</v>
      </c>
      <c r="F51" s="1298">
        <v>127827</v>
      </c>
      <c r="G51" s="1297">
        <v>1</v>
      </c>
      <c r="H51" s="1299" t="s">
        <v>162</v>
      </c>
      <c r="I51" s="1297">
        <v>6715</v>
      </c>
      <c r="J51" s="1297" t="s">
        <v>163</v>
      </c>
      <c r="K51" s="1297" t="s">
        <v>935</v>
      </c>
      <c r="L51" s="1301">
        <v>4000</v>
      </c>
      <c r="M51" s="1302">
        <v>10</v>
      </c>
      <c r="N51" s="1303"/>
      <c r="O51" s="1303"/>
      <c r="P51" s="1304">
        <v>10</v>
      </c>
      <c r="Q51" s="1304"/>
      <c r="R51" s="1303">
        <v>4000</v>
      </c>
      <c r="S51" s="1303">
        <f t="shared" si="0"/>
        <v>0</v>
      </c>
    </row>
    <row r="52" spans="1:21" ht="31.5" x14ac:dyDescent="0.2">
      <c r="A52" s="956">
        <v>32</v>
      </c>
      <c r="B52" s="1411">
        <v>41486</v>
      </c>
      <c r="C52" s="1403" t="s">
        <v>157</v>
      </c>
      <c r="D52" s="1404">
        <v>61</v>
      </c>
      <c r="E52" s="1404">
        <v>617</v>
      </c>
      <c r="F52" s="1404"/>
      <c r="G52" s="1404">
        <v>1</v>
      </c>
      <c r="H52" s="1412" t="s">
        <v>906</v>
      </c>
      <c r="I52" s="1404"/>
      <c r="J52" s="1404"/>
      <c r="K52" s="1297" t="s">
        <v>935</v>
      </c>
      <c r="L52" s="1413">
        <v>4720</v>
      </c>
      <c r="M52" s="1361">
        <v>10</v>
      </c>
      <c r="N52" s="1414">
        <f>IF(M52=0,"N/A",+L52/M52)</f>
        <v>472</v>
      </c>
      <c r="O52" s="1685">
        <f>IF(M52=0,"N/A",+N52/12)</f>
        <v>39.333333333333336</v>
      </c>
      <c r="P52" s="1415">
        <v>3</v>
      </c>
      <c r="Q52" s="1415">
        <v>11</v>
      </c>
      <c r="R52" s="1414">
        <f>IF(M52=0,"N/A",+N52*P52+O52*Q52)</f>
        <v>1848.6666666666667</v>
      </c>
      <c r="S52" s="1414">
        <f t="shared" si="0"/>
        <v>2871.333333333333</v>
      </c>
    </row>
    <row r="53" spans="1:21" ht="15.75" x14ac:dyDescent="0.2">
      <c r="A53" s="956">
        <v>33</v>
      </c>
      <c r="B53" s="1416">
        <v>39660</v>
      </c>
      <c r="C53" s="1403" t="s">
        <v>157</v>
      </c>
      <c r="D53" s="1406">
        <v>61</v>
      </c>
      <c r="E53" s="1406">
        <v>617</v>
      </c>
      <c r="F53" s="1417"/>
      <c r="G53" s="1406">
        <v>1</v>
      </c>
      <c r="H53" s="1418" t="s">
        <v>85</v>
      </c>
      <c r="I53" s="1406"/>
      <c r="J53" s="1406" t="s">
        <v>19</v>
      </c>
      <c r="K53" s="1297" t="s">
        <v>935</v>
      </c>
      <c r="L53" s="1408">
        <v>3335</v>
      </c>
      <c r="M53" s="1361">
        <v>10</v>
      </c>
      <c r="N53" s="1414">
        <f>IF(M53=0,"N/A",+L53/M53)</f>
        <v>333.5</v>
      </c>
      <c r="O53" s="1685">
        <f>IF(M53=0,"N/A",+N53/12)</f>
        <v>27.791666666666668</v>
      </c>
      <c r="P53" s="1419">
        <v>8</v>
      </c>
      <c r="Q53" s="1419">
        <v>11</v>
      </c>
      <c r="R53" s="1414">
        <f>IF(M53=0,"N/A",+N53*P53+O53*Q53)</f>
        <v>2973.7083333333335</v>
      </c>
      <c r="S53" s="1414">
        <f t="shared" si="0"/>
        <v>361.29166666666652</v>
      </c>
    </row>
    <row r="54" spans="1:21" ht="15.75" x14ac:dyDescent="0.2">
      <c r="A54" s="956">
        <v>34</v>
      </c>
      <c r="B54" s="1420">
        <v>36889</v>
      </c>
      <c r="C54" s="1403" t="s">
        <v>157</v>
      </c>
      <c r="D54" s="1297">
        <v>61</v>
      </c>
      <c r="E54" s="1297">
        <v>617</v>
      </c>
      <c r="F54" s="1298"/>
      <c r="G54" s="1297">
        <v>1</v>
      </c>
      <c r="H54" s="1299" t="s">
        <v>63</v>
      </c>
      <c r="I54" s="1298"/>
      <c r="J54" s="1297" t="s">
        <v>19</v>
      </c>
      <c r="K54" s="1297" t="s">
        <v>934</v>
      </c>
      <c r="L54" s="1301">
        <v>3431.93</v>
      </c>
      <c r="M54" s="1302">
        <v>10</v>
      </c>
      <c r="N54" s="1303"/>
      <c r="O54" s="1678"/>
      <c r="P54" s="1304">
        <v>10</v>
      </c>
      <c r="Q54" s="1304"/>
      <c r="R54" s="1303">
        <v>3431.93</v>
      </c>
      <c r="S54" s="1303">
        <f t="shared" si="0"/>
        <v>0</v>
      </c>
    </row>
    <row r="55" spans="1:21" ht="15.75" x14ac:dyDescent="0.2">
      <c r="A55" s="956">
        <v>35</v>
      </c>
      <c r="B55" s="1295">
        <v>39224</v>
      </c>
      <c r="C55" s="1403" t="s">
        <v>157</v>
      </c>
      <c r="D55" s="1297">
        <v>61</v>
      </c>
      <c r="E55" s="1297">
        <v>614</v>
      </c>
      <c r="F55" s="1298"/>
      <c r="G55" s="1297">
        <v>1</v>
      </c>
      <c r="H55" s="1299" t="s">
        <v>126</v>
      </c>
      <c r="I55" s="1297"/>
      <c r="J55" s="1297" t="s">
        <v>1664</v>
      </c>
      <c r="K55" s="1297" t="s">
        <v>935</v>
      </c>
      <c r="L55" s="1301">
        <v>7461.96</v>
      </c>
      <c r="M55" s="1302">
        <v>3</v>
      </c>
      <c r="N55" s="1303"/>
      <c r="O55" s="1678"/>
      <c r="P55" s="1304">
        <v>3</v>
      </c>
      <c r="Q55" s="1304"/>
      <c r="R55" s="1303">
        <v>7461.96</v>
      </c>
      <c r="S55" s="1303">
        <f t="shared" si="0"/>
        <v>0</v>
      </c>
    </row>
    <row r="56" spans="1:21" ht="15.75" x14ac:dyDescent="0.2">
      <c r="A56" s="956">
        <v>36</v>
      </c>
      <c r="B56" s="1295">
        <v>39274</v>
      </c>
      <c r="C56" s="1403" t="s">
        <v>157</v>
      </c>
      <c r="D56" s="1297">
        <v>61</v>
      </c>
      <c r="E56" s="1297">
        <v>614</v>
      </c>
      <c r="F56" s="1421"/>
      <c r="G56" s="1297">
        <v>1</v>
      </c>
      <c r="H56" s="1299" t="s">
        <v>31</v>
      </c>
      <c r="I56" s="1297"/>
      <c r="J56" s="1365" t="s">
        <v>73</v>
      </c>
      <c r="K56" s="1297" t="s">
        <v>935</v>
      </c>
      <c r="L56" s="1301">
        <v>21896.16</v>
      </c>
      <c r="M56" s="1302">
        <v>3</v>
      </c>
      <c r="N56" s="1303"/>
      <c r="O56" s="1678"/>
      <c r="P56" s="1304">
        <v>3</v>
      </c>
      <c r="Q56" s="1304"/>
      <c r="R56" s="1303">
        <v>21896.16</v>
      </c>
      <c r="S56" s="1422">
        <f t="shared" si="0"/>
        <v>0</v>
      </c>
    </row>
    <row r="57" spans="1:21" ht="15.75" x14ac:dyDescent="0.2">
      <c r="A57" s="956">
        <v>37</v>
      </c>
      <c r="B57" s="1295">
        <v>39343</v>
      </c>
      <c r="C57" s="1403" t="s">
        <v>157</v>
      </c>
      <c r="D57" s="1406">
        <v>61</v>
      </c>
      <c r="E57" s="1297">
        <v>614</v>
      </c>
      <c r="F57" s="1406"/>
      <c r="G57" s="1406">
        <v>1</v>
      </c>
      <c r="H57" s="1407" t="s">
        <v>88</v>
      </c>
      <c r="I57" s="1406"/>
      <c r="J57" s="1423" t="s">
        <v>1665</v>
      </c>
      <c r="K57" s="1297" t="s">
        <v>935</v>
      </c>
      <c r="L57" s="1301">
        <v>175</v>
      </c>
      <c r="M57" s="1302">
        <v>3</v>
      </c>
      <c r="N57" s="1303"/>
      <c r="O57" s="1678"/>
      <c r="P57" s="1304">
        <v>3</v>
      </c>
      <c r="Q57" s="1304"/>
      <c r="R57" s="1303">
        <v>175</v>
      </c>
      <c r="S57" s="1422">
        <f t="shared" si="0"/>
        <v>0</v>
      </c>
    </row>
    <row r="58" spans="1:21" ht="15.75" x14ac:dyDescent="0.2">
      <c r="A58" s="956">
        <v>38</v>
      </c>
      <c r="B58" s="1424">
        <v>37273</v>
      </c>
      <c r="C58" s="1403" t="s">
        <v>157</v>
      </c>
      <c r="D58" s="1425">
        <v>61</v>
      </c>
      <c r="E58" s="1426">
        <v>617</v>
      </c>
      <c r="F58" s="1426">
        <v>127909</v>
      </c>
      <c r="G58" s="1426">
        <v>1</v>
      </c>
      <c r="H58" s="1427" t="s">
        <v>84</v>
      </c>
      <c r="I58" s="1426"/>
      <c r="J58" s="1426" t="s">
        <v>19</v>
      </c>
      <c r="K58" s="1428" t="s">
        <v>935</v>
      </c>
      <c r="L58" s="1429">
        <v>9860.93</v>
      </c>
      <c r="M58" s="1430">
        <v>10</v>
      </c>
      <c r="N58" s="1422"/>
      <c r="O58" s="1723"/>
      <c r="P58" s="1432">
        <v>10</v>
      </c>
      <c r="Q58" s="1433"/>
      <c r="R58" s="1434">
        <v>9860.93</v>
      </c>
      <c r="S58" s="1431">
        <f t="shared" si="0"/>
        <v>0</v>
      </c>
    </row>
    <row r="59" spans="1:21" ht="15.75" x14ac:dyDescent="0.2">
      <c r="A59" s="956">
        <v>39</v>
      </c>
      <c r="B59" s="1329">
        <v>40156</v>
      </c>
      <c r="C59" s="1403" t="s">
        <v>157</v>
      </c>
      <c r="D59" s="1297">
        <v>61</v>
      </c>
      <c r="E59" s="1297">
        <v>617</v>
      </c>
      <c r="F59" s="1298"/>
      <c r="G59" s="1297">
        <v>1</v>
      </c>
      <c r="H59" s="1299" t="s">
        <v>21</v>
      </c>
      <c r="I59" s="1297"/>
      <c r="J59" s="1365"/>
      <c r="K59" s="1297" t="s">
        <v>140</v>
      </c>
      <c r="L59" s="1301">
        <v>6000</v>
      </c>
      <c r="M59" s="1302">
        <v>10</v>
      </c>
      <c r="N59" s="1305">
        <f>IF(M59=0,"N/A",+L59/M59)</f>
        <v>600</v>
      </c>
      <c r="O59" s="1676">
        <f>IF(M59=0,"N/A",+N59/12)</f>
        <v>50</v>
      </c>
      <c r="P59" s="1306">
        <v>7</v>
      </c>
      <c r="Q59" s="1306">
        <v>6</v>
      </c>
      <c r="R59" s="1305">
        <f>IF(M59=0,"N/A",+N59*P59+O59*Q59)</f>
        <v>4500</v>
      </c>
      <c r="S59" s="1305">
        <f t="shared" si="0"/>
        <v>1500</v>
      </c>
    </row>
    <row r="60" spans="1:21" ht="15.75" x14ac:dyDescent="0.2">
      <c r="A60" s="1310"/>
      <c r="B60" s="1356"/>
      <c r="C60" s="1356"/>
      <c r="D60" s="1356"/>
      <c r="E60" s="1356"/>
      <c r="F60" s="1356"/>
      <c r="G60" s="1356"/>
      <c r="H60" s="1435"/>
      <c r="I60" s="1356"/>
      <c r="J60" s="1356"/>
      <c r="K60" s="1356"/>
      <c r="L60" s="1436">
        <f>SUM(L21:L59)</f>
        <v>242762.09999999995</v>
      </c>
      <c r="M60" s="1437"/>
      <c r="N60" s="1438">
        <f>SUM(N21:N59)</f>
        <v>15917.654999999999</v>
      </c>
      <c r="O60" s="1438">
        <f>SUM(O25:O59)</f>
        <v>1326.4712500000001</v>
      </c>
      <c r="P60" s="1438"/>
      <c r="Q60" s="1438"/>
      <c r="R60" s="1438">
        <f>SUM(R21:R59)</f>
        <v>182987.10119444446</v>
      </c>
      <c r="S60" s="1438">
        <f>SUM(S21:S59)</f>
        <v>59774.998805555551</v>
      </c>
      <c r="U60" s="1439"/>
    </row>
    <row r="61" spans="1:21" ht="15" x14ac:dyDescent="0.3">
      <c r="A61" s="1270"/>
      <c r="B61" s="1270"/>
      <c r="C61" s="1270"/>
      <c r="D61" s="1270"/>
      <c r="E61" s="1270"/>
      <c r="F61" s="1270"/>
      <c r="G61" s="1270"/>
      <c r="H61" s="1041"/>
      <c r="I61" s="1270"/>
      <c r="J61" s="1270"/>
      <c r="K61" s="1270"/>
      <c r="L61" s="1270"/>
      <c r="M61" s="1270"/>
      <c r="N61" s="331"/>
      <c r="O61" s="331"/>
      <c r="P61" s="1270"/>
      <c r="Q61" s="1270"/>
      <c r="R61" s="1270"/>
      <c r="S61" s="1270"/>
    </row>
    <row r="62" spans="1:21" ht="15" x14ac:dyDescent="0.3">
      <c r="A62" s="1270"/>
      <c r="B62" s="1270"/>
      <c r="C62" s="1270"/>
      <c r="D62" s="1686">
        <v>611</v>
      </c>
      <c r="E62" s="1687">
        <v>206.5</v>
      </c>
      <c r="F62" s="1270"/>
      <c r="G62" s="1270"/>
      <c r="H62" s="1041"/>
      <c r="I62" s="1270"/>
      <c r="J62" s="1270"/>
      <c r="K62" s="1270"/>
      <c r="L62" s="1270"/>
      <c r="M62" s="1270"/>
      <c r="N62" s="331"/>
      <c r="O62" s="331"/>
      <c r="P62" s="1270"/>
      <c r="Q62" s="1270"/>
      <c r="R62" s="1270"/>
      <c r="S62" s="1270"/>
    </row>
    <row r="63" spans="1:21" ht="15" x14ac:dyDescent="0.3">
      <c r="A63" s="1270"/>
      <c r="B63" s="1270"/>
      <c r="C63" s="1270"/>
      <c r="D63" s="1686">
        <v>613</v>
      </c>
      <c r="E63" s="1687">
        <v>86.86</v>
      </c>
      <c r="F63" s="1270"/>
      <c r="G63" s="1270"/>
      <c r="H63" s="1041"/>
      <c r="I63" s="1270"/>
      <c r="J63" s="1270"/>
      <c r="K63" s="1270"/>
      <c r="L63" s="1270"/>
      <c r="M63" s="1270"/>
      <c r="N63" s="331"/>
      <c r="O63" s="331"/>
      <c r="P63" s="1270"/>
      <c r="Q63" s="1270"/>
      <c r="R63" s="1270"/>
      <c r="S63" s="1270"/>
    </row>
    <row r="64" spans="1:21" ht="15" x14ac:dyDescent="0.3">
      <c r="A64" s="1270"/>
      <c r="B64" s="1270"/>
      <c r="C64" s="1270"/>
      <c r="D64" s="1686">
        <v>614</v>
      </c>
      <c r="E64" s="1687">
        <v>610.5</v>
      </c>
      <c r="F64" s="1270"/>
      <c r="G64" s="1270"/>
      <c r="H64" s="1041"/>
      <c r="I64" s="1270"/>
      <c r="J64" s="1270"/>
      <c r="K64" s="1270"/>
      <c r="L64" s="1270"/>
      <c r="M64" s="1270"/>
      <c r="N64" s="331"/>
      <c r="O64" s="331"/>
      <c r="P64" s="1270"/>
      <c r="Q64" s="1270"/>
      <c r="R64" s="1270"/>
      <c r="S64" s="1270"/>
    </row>
    <row r="65" spans="1:19" ht="15" x14ac:dyDescent="0.3">
      <c r="D65" s="1686">
        <v>617</v>
      </c>
      <c r="E65" s="1687">
        <v>374.42</v>
      </c>
    </row>
    <row r="66" spans="1:19" ht="15" x14ac:dyDescent="0.3">
      <c r="D66" s="1686">
        <v>619</v>
      </c>
      <c r="E66" s="1687">
        <v>48.18</v>
      </c>
    </row>
    <row r="67" spans="1:19" x14ac:dyDescent="0.2">
      <c r="D67" s="1688"/>
      <c r="E67" s="1689">
        <f>SUM(E62:E66)</f>
        <v>1326.46</v>
      </c>
    </row>
    <row r="70" spans="1:19" customFormat="1" x14ac:dyDescent="0.2">
      <c r="A70" s="45"/>
      <c r="B70" s="45"/>
      <c r="C70" s="45"/>
      <c r="D70" s="45"/>
      <c r="E70" s="45"/>
      <c r="F70" s="45"/>
      <c r="G70" s="45"/>
      <c r="I70" s="45"/>
      <c r="J70" s="45"/>
      <c r="K70" s="45"/>
      <c r="L70" s="45"/>
      <c r="M70" s="45"/>
      <c r="N70" s="15"/>
      <c r="O70" s="14"/>
      <c r="P70" s="1048"/>
      <c r="Q70" s="1048"/>
      <c r="R70" s="1048"/>
      <c r="S70" s="1048"/>
    </row>
    <row r="71" spans="1:19" s="115" customFormat="1" ht="15" x14ac:dyDescent="0.3">
      <c r="A71" s="1924" t="s">
        <v>51</v>
      </c>
      <c r="B71" s="1924"/>
      <c r="C71" s="1924"/>
      <c r="D71" s="1924"/>
      <c r="E71" s="1924"/>
      <c r="F71" s="1924"/>
      <c r="G71" s="1924"/>
      <c r="H71" s="116"/>
      <c r="I71" s="1925" t="s">
        <v>1620</v>
      </c>
      <c r="J71" s="1925"/>
      <c r="K71" s="1925"/>
      <c r="L71" s="1925"/>
      <c r="M71" s="1925"/>
      <c r="O71" s="1108"/>
      <c r="P71" s="1924" t="s">
        <v>1621</v>
      </c>
      <c r="Q71" s="1924"/>
      <c r="R71" s="1924"/>
      <c r="S71" s="1924"/>
    </row>
    <row r="92" spans="5:5" x14ac:dyDescent="0.2">
      <c r="E92" s="1269">
        <v>8</v>
      </c>
    </row>
  </sheetData>
  <mergeCells count="7">
    <mergeCell ref="A13:S14"/>
    <mergeCell ref="A15:S15"/>
    <mergeCell ref="A16:S16"/>
    <mergeCell ref="A17:S17"/>
    <mergeCell ref="A71:G71"/>
    <mergeCell ref="I71:M71"/>
    <mergeCell ref="P71:S71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T42"/>
  <sheetViews>
    <sheetView view="pageBreakPreview" topLeftCell="A13" zoomScale="80" zoomScaleNormal="85" zoomScaleSheetLayoutView="80" workbookViewId="0">
      <selection activeCell="L36" sqref="L36"/>
    </sheetView>
  </sheetViews>
  <sheetFormatPr baseColWidth="10" defaultColWidth="9.140625" defaultRowHeight="12.75" x14ac:dyDescent="0.2"/>
  <cols>
    <col min="1" max="1" width="3.7109375" customWidth="1"/>
    <col min="2" max="2" width="10.85546875" customWidth="1"/>
    <col min="3" max="3" width="9.7109375" customWidth="1"/>
    <col min="4" max="4" width="14" customWidth="1"/>
    <col min="5" max="5" width="10.140625" customWidth="1"/>
    <col min="6" max="6" width="3.5703125" customWidth="1"/>
    <col min="7" max="7" width="5.5703125" customWidth="1"/>
    <col min="8" max="8" width="30.7109375" style="58" customWidth="1"/>
    <col min="9" max="9" width="5.28515625" customWidth="1"/>
    <col min="10" max="10" width="15.140625" customWidth="1"/>
    <col min="11" max="11" width="18" customWidth="1"/>
    <col min="12" max="12" width="15.5703125" customWidth="1"/>
    <col min="13" max="13" width="9.5703125" customWidth="1"/>
    <col min="14" max="14" width="11.5703125" customWidth="1"/>
    <col min="15" max="15" width="11.85546875" customWidth="1"/>
    <col min="16" max="16" width="5.85546875" customWidth="1"/>
    <col min="17" max="17" width="8.85546875" customWidth="1"/>
    <col min="18" max="18" width="16.85546875" customWidth="1"/>
    <col min="19" max="19" width="12" customWidth="1"/>
    <col min="20" max="20" width="13.85546875" customWidth="1"/>
  </cols>
  <sheetData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A13" s="1926" t="s">
        <v>0</v>
      </c>
      <c r="B13" s="1926"/>
      <c r="C13" s="1926"/>
      <c r="D13" s="1926"/>
      <c r="E13" s="1926"/>
      <c r="F13" s="1926"/>
      <c r="G13" s="1926"/>
      <c r="H13" s="1926"/>
      <c r="I13" s="1926"/>
      <c r="J13" s="1926"/>
      <c r="K13" s="1926"/>
      <c r="L13" s="1926"/>
      <c r="M13" s="1926"/>
      <c r="N13" s="1926"/>
      <c r="O13" s="1926"/>
      <c r="P13" s="1926"/>
      <c r="Q13" s="1926"/>
      <c r="R13" s="1926"/>
      <c r="S13" s="1926"/>
    </row>
    <row r="14" spans="1:19" x14ac:dyDescent="0.2">
      <c r="A14" s="1910" t="s">
        <v>1</v>
      </c>
      <c r="B14" s="1910"/>
      <c r="C14" s="1910"/>
      <c r="D14" s="1910"/>
      <c r="E14" s="1910"/>
      <c r="F14" s="1910"/>
      <c r="G14" s="1910"/>
      <c r="H14" s="1910"/>
      <c r="I14" s="1910"/>
      <c r="J14" s="1910"/>
      <c r="K14" s="1910"/>
      <c r="L14" s="1910"/>
      <c r="M14" s="1910"/>
      <c r="N14" s="1910"/>
      <c r="O14" s="1910"/>
      <c r="P14" s="1910"/>
      <c r="Q14" s="1910"/>
      <c r="R14" s="1910"/>
      <c r="S14" s="1910"/>
    </row>
    <row r="15" spans="1:19" x14ac:dyDescent="0.2">
      <c r="A15" s="1910" t="s">
        <v>2</v>
      </c>
      <c r="B15" s="1910"/>
      <c r="C15" s="1910"/>
      <c r="D15" s="1910"/>
      <c r="E15" s="1910"/>
      <c r="F15" s="1910"/>
      <c r="G15" s="1910"/>
      <c r="H15" s="1910"/>
      <c r="I15" s="1910"/>
      <c r="J15" s="1910"/>
      <c r="K15" s="1910"/>
      <c r="L15" s="1910"/>
      <c r="M15" s="1910"/>
      <c r="N15" s="1910"/>
      <c r="O15" s="1910"/>
      <c r="P15" s="1910"/>
      <c r="Q15" s="1910"/>
      <c r="R15" s="1910"/>
      <c r="S15" s="1910"/>
    </row>
    <row r="16" spans="1:19" x14ac:dyDescent="0.2">
      <c r="A16" s="1910" t="s">
        <v>3</v>
      </c>
      <c r="B16" s="1910"/>
      <c r="C16" s="1910"/>
      <c r="D16" s="1910"/>
      <c r="E16" s="1910"/>
      <c r="F16" s="1910"/>
      <c r="G16" s="1910"/>
      <c r="H16" s="1910"/>
      <c r="I16" s="1910"/>
      <c r="J16" s="1910"/>
      <c r="K16" s="1910"/>
      <c r="L16" s="1910"/>
      <c r="M16" s="1910"/>
      <c r="N16" s="1910"/>
      <c r="O16" s="1910"/>
      <c r="P16" s="1910"/>
      <c r="Q16" s="1910"/>
      <c r="R16" s="1910"/>
      <c r="S16" s="1910"/>
    </row>
    <row r="17" spans="1:19" x14ac:dyDescent="0.2">
      <c r="A17" s="1927" t="s">
        <v>1790</v>
      </c>
      <c r="B17" s="1907"/>
      <c r="C17" s="1907"/>
      <c r="D17" s="1907"/>
      <c r="E17" s="1907"/>
      <c r="F17" s="1907"/>
      <c r="G17" s="1907"/>
      <c r="H17" s="1907"/>
      <c r="I17" s="1907"/>
      <c r="J17" s="1907"/>
      <c r="K17" s="1907"/>
      <c r="L17" s="1907"/>
      <c r="M17" s="1907"/>
      <c r="N17" s="1907"/>
      <c r="O17" s="1907"/>
      <c r="P17" s="1907"/>
      <c r="Q17" s="1907"/>
      <c r="R17" s="1907"/>
      <c r="S17" s="1907"/>
    </row>
    <row r="18" spans="1:19" ht="15" x14ac:dyDescent="0.3">
      <c r="A18" s="80"/>
      <c r="B18" s="80"/>
      <c r="C18" s="80"/>
      <c r="D18" s="80"/>
      <c r="E18" s="80"/>
      <c r="F18" s="80"/>
      <c r="G18" s="80"/>
      <c r="H18" s="1155"/>
      <c r="I18" s="80"/>
      <c r="J18" s="80"/>
      <c r="K18" s="80"/>
      <c r="L18" s="80"/>
      <c r="M18" s="115"/>
      <c r="N18" s="115"/>
      <c r="O18" s="115"/>
      <c r="P18" s="115"/>
      <c r="Q18" s="115"/>
      <c r="R18" s="115"/>
      <c r="S18" s="115"/>
    </row>
    <row r="19" spans="1:19" s="1269" customFormat="1" ht="48" x14ac:dyDescent="0.2">
      <c r="A19" s="228" t="s">
        <v>4</v>
      </c>
      <c r="B19" s="228" t="s">
        <v>5</v>
      </c>
      <c r="C19" s="229" t="s">
        <v>1627</v>
      </c>
      <c r="D19" s="229" t="s">
        <v>7</v>
      </c>
      <c r="E19" s="229" t="s">
        <v>1612</v>
      </c>
      <c r="F19" s="228" t="s">
        <v>9</v>
      </c>
      <c r="G19" s="228" t="s">
        <v>10</v>
      </c>
      <c r="H19" s="977" t="s">
        <v>11</v>
      </c>
      <c r="I19" s="228" t="s">
        <v>12</v>
      </c>
      <c r="J19" s="228" t="s">
        <v>13</v>
      </c>
      <c r="K19" s="228" t="s">
        <v>820</v>
      </c>
      <c r="L19" s="977" t="s">
        <v>1613</v>
      </c>
      <c r="M19" s="1389" t="s">
        <v>1616</v>
      </c>
      <c r="N19" s="1265" t="s">
        <v>1615</v>
      </c>
      <c r="O19" s="1265" t="s">
        <v>1614</v>
      </c>
      <c r="P19" s="1264" t="s">
        <v>1618</v>
      </c>
      <c r="Q19" s="1265" t="s">
        <v>1617</v>
      </c>
      <c r="R19" s="1264" t="s">
        <v>1787</v>
      </c>
      <c r="S19" s="1264" t="s">
        <v>1619</v>
      </c>
    </row>
    <row r="20" spans="1:19" x14ac:dyDescent="0.2">
      <c r="A20" s="222">
        <v>1</v>
      </c>
      <c r="B20" s="328">
        <v>2</v>
      </c>
      <c r="C20" s="328">
        <v>3</v>
      </c>
      <c r="D20" s="328">
        <v>4</v>
      </c>
      <c r="E20" s="328">
        <v>5</v>
      </c>
      <c r="F20" s="328">
        <v>6</v>
      </c>
      <c r="G20" s="328">
        <v>7</v>
      </c>
      <c r="H20" s="1485">
        <v>8</v>
      </c>
      <c r="I20" s="328">
        <v>9</v>
      </c>
      <c r="J20" s="328">
        <v>10</v>
      </c>
      <c r="K20" s="328">
        <v>11</v>
      </c>
      <c r="L20" s="328">
        <v>12</v>
      </c>
      <c r="M20" s="328">
        <v>13</v>
      </c>
      <c r="N20" s="328">
        <v>14</v>
      </c>
      <c r="O20" s="328">
        <v>15</v>
      </c>
      <c r="P20" s="328">
        <v>16</v>
      </c>
      <c r="Q20" s="328">
        <v>17</v>
      </c>
      <c r="R20" s="328">
        <v>18</v>
      </c>
      <c r="S20" s="328">
        <v>19</v>
      </c>
    </row>
    <row r="21" spans="1:19" ht="15" x14ac:dyDescent="0.3">
      <c r="A21" s="84">
        <v>1</v>
      </c>
      <c r="B21" s="124">
        <v>40261</v>
      </c>
      <c r="C21" s="277" t="s">
        <v>169</v>
      </c>
      <c r="D21" s="85">
        <v>61</v>
      </c>
      <c r="E21" s="85">
        <v>617</v>
      </c>
      <c r="F21" s="231"/>
      <c r="G21" s="85">
        <v>1</v>
      </c>
      <c r="H21" s="954" t="s">
        <v>139</v>
      </c>
      <c r="I21" s="231"/>
      <c r="J21" s="85" t="s">
        <v>42</v>
      </c>
      <c r="K21" s="85" t="s">
        <v>170</v>
      </c>
      <c r="L21" s="88">
        <v>2679.6</v>
      </c>
      <c r="M21" s="112">
        <v>10</v>
      </c>
      <c r="N21" s="101">
        <f>IF(M21=0,"N/A",+L21/M21)</f>
        <v>267.95999999999998</v>
      </c>
      <c r="O21" s="1664">
        <f t="shared" ref="O21:O32" si="0">IF(M21=0,"N/A",+N21/12)</f>
        <v>22.33</v>
      </c>
      <c r="P21" s="187">
        <v>7</v>
      </c>
      <c r="Q21" s="187">
        <v>3</v>
      </c>
      <c r="R21" s="101">
        <f>IF(M21=0,"N/A",+N21*P21+O21*Q21)</f>
        <v>1942.7099999999998</v>
      </c>
      <c r="S21" s="101">
        <f t="shared" ref="S21:S32" si="1">IF(M21=0,"N/A",+L21-R21)</f>
        <v>736.8900000000001</v>
      </c>
    </row>
    <row r="22" spans="1:19" ht="30" x14ac:dyDescent="0.3">
      <c r="A22" s="84">
        <v>2</v>
      </c>
      <c r="B22" s="124">
        <v>40322</v>
      </c>
      <c r="C22" s="277" t="s">
        <v>169</v>
      </c>
      <c r="D22" s="85">
        <v>61</v>
      </c>
      <c r="E22" s="85">
        <v>617</v>
      </c>
      <c r="F22" s="231"/>
      <c r="G22" s="85">
        <v>2</v>
      </c>
      <c r="H22" s="954" t="s">
        <v>541</v>
      </c>
      <c r="I22" s="231"/>
      <c r="J22" s="85" t="s">
        <v>19</v>
      </c>
      <c r="K22" s="85" t="s">
        <v>170</v>
      </c>
      <c r="L22" s="88">
        <v>13285.36</v>
      </c>
      <c r="M22" s="112">
        <v>10</v>
      </c>
      <c r="N22" s="101">
        <f>IF(M22=0,"N/A",+L22/M22)</f>
        <v>1328.5360000000001</v>
      </c>
      <c r="O22" s="1664">
        <f t="shared" si="0"/>
        <v>110.71133333333334</v>
      </c>
      <c r="P22" s="187">
        <v>7</v>
      </c>
      <c r="Q22" s="187">
        <v>1</v>
      </c>
      <c r="R22" s="101">
        <f>IF(M22=0,"N/A",+N22*P22+O22*Q22)</f>
        <v>9410.4633333333331</v>
      </c>
      <c r="S22" s="101">
        <f t="shared" si="1"/>
        <v>3874.8966666666674</v>
      </c>
    </row>
    <row r="23" spans="1:19" ht="30" x14ac:dyDescent="0.3">
      <c r="A23" s="84">
        <v>3</v>
      </c>
      <c r="B23" s="124">
        <v>40452</v>
      </c>
      <c r="C23" s="277" t="s">
        <v>169</v>
      </c>
      <c r="D23" s="85">
        <v>61</v>
      </c>
      <c r="E23" s="85">
        <v>617</v>
      </c>
      <c r="F23" s="231"/>
      <c r="G23" s="85">
        <v>1</v>
      </c>
      <c r="H23" s="954" t="s">
        <v>542</v>
      </c>
      <c r="I23" s="231"/>
      <c r="J23" s="85" t="s">
        <v>543</v>
      </c>
      <c r="K23" s="85" t="s">
        <v>170</v>
      </c>
      <c r="L23" s="88">
        <v>6148</v>
      </c>
      <c r="M23" s="112">
        <v>10</v>
      </c>
      <c r="N23" s="101">
        <f>IF(M23=0,"N/A",+L23/M23)</f>
        <v>614.79999999999995</v>
      </c>
      <c r="O23" s="1664">
        <f t="shared" si="0"/>
        <v>51.233333333333327</v>
      </c>
      <c r="P23" s="187">
        <v>6</v>
      </c>
      <c r="Q23" s="187">
        <v>8</v>
      </c>
      <c r="R23" s="101">
        <f>IF(M23=0,"N/A",+N23*P23+O23*Q23)</f>
        <v>4098.6666666666661</v>
      </c>
      <c r="S23" s="101">
        <f t="shared" si="1"/>
        <v>2049.3333333333339</v>
      </c>
    </row>
    <row r="24" spans="1:19" ht="15" x14ac:dyDescent="0.3">
      <c r="A24" s="84">
        <v>4</v>
      </c>
      <c r="B24" s="124">
        <v>40107</v>
      </c>
      <c r="C24" s="277" t="s">
        <v>169</v>
      </c>
      <c r="D24" s="85">
        <v>61</v>
      </c>
      <c r="E24" s="85">
        <v>617</v>
      </c>
      <c r="F24" s="192"/>
      <c r="G24" s="85">
        <v>1</v>
      </c>
      <c r="H24" s="937" t="s">
        <v>417</v>
      </c>
      <c r="I24" s="260"/>
      <c r="J24" s="85" t="s">
        <v>19</v>
      </c>
      <c r="K24" s="85" t="s">
        <v>170</v>
      </c>
      <c r="L24" s="111">
        <v>4930</v>
      </c>
      <c r="M24" s="112">
        <v>10</v>
      </c>
      <c r="N24" s="101">
        <f>IF(M24=0,"N/A",+L24/M24)</f>
        <v>493</v>
      </c>
      <c r="O24" s="1664">
        <f t="shared" si="0"/>
        <v>41.083333333333336</v>
      </c>
      <c r="P24" s="187">
        <v>7</v>
      </c>
      <c r="Q24" s="187">
        <v>8</v>
      </c>
      <c r="R24" s="101">
        <f>IF(M24=0,"N/A",+N24*P24+O24*Q24)</f>
        <v>3779.6666666666665</v>
      </c>
      <c r="S24" s="101">
        <f t="shared" si="1"/>
        <v>1150.3333333333335</v>
      </c>
    </row>
    <row r="25" spans="1:19" ht="15" x14ac:dyDescent="0.3">
      <c r="A25" s="84">
        <v>5</v>
      </c>
      <c r="B25" s="124">
        <v>39169</v>
      </c>
      <c r="C25" s="277" t="s">
        <v>169</v>
      </c>
      <c r="D25" s="85">
        <v>61</v>
      </c>
      <c r="E25" s="85">
        <v>617</v>
      </c>
      <c r="F25" s="192"/>
      <c r="G25" s="85">
        <v>1</v>
      </c>
      <c r="H25" s="937" t="s">
        <v>55</v>
      </c>
      <c r="I25" s="260"/>
      <c r="J25" s="85" t="s">
        <v>24</v>
      </c>
      <c r="K25" s="85" t="s">
        <v>170</v>
      </c>
      <c r="L25" s="111">
        <v>3024</v>
      </c>
      <c r="M25" s="112">
        <v>10</v>
      </c>
      <c r="N25" s="378"/>
      <c r="O25" s="1856"/>
      <c r="P25" s="989">
        <v>10</v>
      </c>
      <c r="Q25" s="989"/>
      <c r="R25" s="378">
        <v>3024</v>
      </c>
      <c r="S25" s="378">
        <f t="shared" si="1"/>
        <v>0</v>
      </c>
    </row>
    <row r="26" spans="1:19" ht="15" x14ac:dyDescent="0.3">
      <c r="A26" s="84">
        <v>6</v>
      </c>
      <c r="B26" s="124">
        <v>36889</v>
      </c>
      <c r="C26" s="277" t="s">
        <v>169</v>
      </c>
      <c r="D26" s="85">
        <v>61</v>
      </c>
      <c r="E26" s="85">
        <v>617</v>
      </c>
      <c r="F26" s="343"/>
      <c r="G26" s="85">
        <v>1</v>
      </c>
      <c r="H26" s="937" t="s">
        <v>172</v>
      </c>
      <c r="I26" s="87"/>
      <c r="J26" s="85"/>
      <c r="K26" s="85" t="s">
        <v>170</v>
      </c>
      <c r="L26" s="111">
        <v>800</v>
      </c>
      <c r="M26" s="112">
        <v>10</v>
      </c>
      <c r="N26" s="89"/>
      <c r="O26" s="1260"/>
      <c r="P26" s="194">
        <v>10</v>
      </c>
      <c r="Q26" s="194"/>
      <c r="R26" s="89">
        <v>800</v>
      </c>
      <c r="S26" s="89">
        <f t="shared" si="1"/>
        <v>0</v>
      </c>
    </row>
    <row r="27" spans="1:19" ht="15" x14ac:dyDescent="0.3">
      <c r="A27" s="84">
        <v>7</v>
      </c>
      <c r="B27" s="124">
        <v>40107</v>
      </c>
      <c r="C27" s="277" t="s">
        <v>169</v>
      </c>
      <c r="D27" s="85">
        <v>61</v>
      </c>
      <c r="E27" s="85">
        <v>617</v>
      </c>
      <c r="F27" s="86"/>
      <c r="G27" s="85">
        <v>1</v>
      </c>
      <c r="H27" s="937" t="s">
        <v>23</v>
      </c>
      <c r="I27" s="192"/>
      <c r="J27" s="85" t="s">
        <v>442</v>
      </c>
      <c r="K27" s="85" t="s">
        <v>443</v>
      </c>
      <c r="L27" s="111">
        <v>2100.1799999999998</v>
      </c>
      <c r="M27" s="112">
        <v>10</v>
      </c>
      <c r="N27" s="101">
        <f t="shared" ref="N27:N32" si="2">IF(M27=0,"N/A",+L27/M27)</f>
        <v>210.01799999999997</v>
      </c>
      <c r="O27" s="1664">
        <f t="shared" si="0"/>
        <v>17.501499999999997</v>
      </c>
      <c r="P27" s="187">
        <v>7</v>
      </c>
      <c r="Q27" s="187">
        <v>8</v>
      </c>
      <c r="R27" s="101">
        <f t="shared" ref="R27:R32" si="3">IF(M27=0,"N/A",+N27*P27+O27*Q27)</f>
        <v>1610.1379999999997</v>
      </c>
      <c r="S27" s="101">
        <f t="shared" si="1"/>
        <v>490.04200000000014</v>
      </c>
    </row>
    <row r="28" spans="1:19" ht="15" x14ac:dyDescent="0.3">
      <c r="A28" s="84">
        <v>8</v>
      </c>
      <c r="B28" s="124">
        <v>42359</v>
      </c>
      <c r="C28" s="277" t="s">
        <v>169</v>
      </c>
      <c r="D28" s="85">
        <v>61</v>
      </c>
      <c r="E28" s="85" t="s">
        <v>1106</v>
      </c>
      <c r="F28" s="86"/>
      <c r="G28" s="85">
        <v>1</v>
      </c>
      <c r="H28" s="937" t="s">
        <v>55</v>
      </c>
      <c r="I28" s="192"/>
      <c r="J28" s="85" t="s">
        <v>24</v>
      </c>
      <c r="K28" s="85" t="s">
        <v>443</v>
      </c>
      <c r="L28" s="111">
        <v>5782</v>
      </c>
      <c r="M28" s="112">
        <v>10</v>
      </c>
      <c r="N28" s="101">
        <f t="shared" si="2"/>
        <v>578.20000000000005</v>
      </c>
      <c r="O28" s="1664">
        <f>IF(M28=0,"N/A",+N28/12)</f>
        <v>48.183333333333337</v>
      </c>
      <c r="P28" s="187">
        <v>1</v>
      </c>
      <c r="Q28" s="187">
        <v>6</v>
      </c>
      <c r="R28" s="101">
        <f t="shared" si="3"/>
        <v>867.30000000000007</v>
      </c>
      <c r="S28" s="101">
        <f t="shared" si="1"/>
        <v>4914.7</v>
      </c>
    </row>
    <row r="29" spans="1:19" ht="30" x14ac:dyDescent="0.3">
      <c r="A29" s="84">
        <v>9</v>
      </c>
      <c r="B29" s="124">
        <v>42335</v>
      </c>
      <c r="C29" s="277" t="s">
        <v>169</v>
      </c>
      <c r="D29" s="85">
        <v>61</v>
      </c>
      <c r="E29" s="85" t="s">
        <v>1115</v>
      </c>
      <c r="F29" s="86"/>
      <c r="G29" s="85">
        <v>1</v>
      </c>
      <c r="H29" s="937" t="s">
        <v>1174</v>
      </c>
      <c r="I29" s="192"/>
      <c r="J29" s="85" t="s">
        <v>42</v>
      </c>
      <c r="K29" s="85" t="s">
        <v>443</v>
      </c>
      <c r="L29" s="111">
        <v>5782</v>
      </c>
      <c r="M29" s="112">
        <v>5</v>
      </c>
      <c r="N29" s="101">
        <f>+L29/60*Q29</f>
        <v>674.56666666666661</v>
      </c>
      <c r="O29" s="1664">
        <f>IF(M29=0,"N/A",+N29/12)</f>
        <v>56.213888888888881</v>
      </c>
      <c r="P29" s="187">
        <v>1</v>
      </c>
      <c r="Q29" s="187">
        <v>7</v>
      </c>
      <c r="R29" s="101">
        <f t="shared" si="3"/>
        <v>1068.0638888888889</v>
      </c>
      <c r="S29" s="101">
        <f t="shared" si="1"/>
        <v>4713.9361111111111</v>
      </c>
    </row>
    <row r="30" spans="1:19" ht="15" x14ac:dyDescent="0.3">
      <c r="A30" s="84">
        <v>10</v>
      </c>
      <c r="B30" s="124">
        <v>42348</v>
      </c>
      <c r="C30" s="277" t="s">
        <v>169</v>
      </c>
      <c r="D30" s="85">
        <v>61</v>
      </c>
      <c r="E30" s="85" t="s">
        <v>1115</v>
      </c>
      <c r="F30" s="86"/>
      <c r="G30" s="85">
        <v>1</v>
      </c>
      <c r="H30" s="937" t="s">
        <v>39</v>
      </c>
      <c r="I30" s="192"/>
      <c r="J30" s="85"/>
      <c r="K30" s="85" t="s">
        <v>443</v>
      </c>
      <c r="L30" s="111">
        <v>2198.34</v>
      </c>
      <c r="M30" s="112">
        <v>10</v>
      </c>
      <c r="N30" s="101">
        <f t="shared" si="2"/>
        <v>219.834</v>
      </c>
      <c r="O30" s="1664">
        <f>IF(M30=0,"N/A",+N30/12)</f>
        <v>18.319500000000001</v>
      </c>
      <c r="P30" s="187">
        <v>1</v>
      </c>
      <c r="Q30" s="187">
        <v>6</v>
      </c>
      <c r="R30" s="101">
        <f t="shared" si="3"/>
        <v>329.75099999999998</v>
      </c>
      <c r="S30" s="101">
        <f t="shared" si="1"/>
        <v>1868.5890000000002</v>
      </c>
    </row>
    <row r="31" spans="1:19" ht="30" x14ac:dyDescent="0.3">
      <c r="A31" s="84">
        <v>11</v>
      </c>
      <c r="B31" s="124">
        <v>42348</v>
      </c>
      <c r="C31" s="277" t="s">
        <v>169</v>
      </c>
      <c r="D31" s="85">
        <v>61</v>
      </c>
      <c r="E31" s="85" t="s">
        <v>1115</v>
      </c>
      <c r="F31" s="86"/>
      <c r="G31" s="85">
        <v>1</v>
      </c>
      <c r="H31" s="937" t="s">
        <v>1292</v>
      </c>
      <c r="I31" s="192"/>
      <c r="J31" s="85"/>
      <c r="K31" s="85" t="s">
        <v>443</v>
      </c>
      <c r="L31" s="111">
        <v>12114.23</v>
      </c>
      <c r="M31" s="112">
        <v>10</v>
      </c>
      <c r="N31" s="101">
        <f t="shared" si="2"/>
        <v>1211.423</v>
      </c>
      <c r="O31" s="1664">
        <f>IF(M31=0,"N/A",+N31/12)</f>
        <v>100.95191666666666</v>
      </c>
      <c r="P31" s="187">
        <v>1</v>
      </c>
      <c r="Q31" s="187">
        <v>6</v>
      </c>
      <c r="R31" s="101">
        <f t="shared" si="3"/>
        <v>1817.1345000000001</v>
      </c>
      <c r="S31" s="101">
        <f t="shared" si="1"/>
        <v>10297.095499999999</v>
      </c>
    </row>
    <row r="32" spans="1:19" ht="15" x14ac:dyDescent="0.3">
      <c r="A32" s="84">
        <v>12</v>
      </c>
      <c r="B32" s="275">
        <v>39445</v>
      </c>
      <c r="C32" s="277" t="s">
        <v>169</v>
      </c>
      <c r="D32" s="85">
        <v>61</v>
      </c>
      <c r="E32" s="85">
        <v>617</v>
      </c>
      <c r="F32" s="87"/>
      <c r="G32" s="85">
        <v>1</v>
      </c>
      <c r="H32" s="937" t="s">
        <v>1673</v>
      </c>
      <c r="I32" s="87"/>
      <c r="J32" s="85" t="s">
        <v>19</v>
      </c>
      <c r="K32" s="85" t="s">
        <v>443</v>
      </c>
      <c r="L32" s="111">
        <v>1780</v>
      </c>
      <c r="M32" s="112">
        <v>10</v>
      </c>
      <c r="N32" s="101">
        <f t="shared" si="2"/>
        <v>178</v>
      </c>
      <c r="O32" s="1664">
        <f t="shared" si="0"/>
        <v>14.833333333333334</v>
      </c>
      <c r="P32" s="187">
        <v>9</v>
      </c>
      <c r="Q32" s="187">
        <v>6</v>
      </c>
      <c r="R32" s="101">
        <f t="shared" si="3"/>
        <v>1691</v>
      </c>
      <c r="S32" s="101">
        <f t="shared" si="1"/>
        <v>89</v>
      </c>
    </row>
    <row r="33" spans="1:20" ht="15" x14ac:dyDescent="0.3">
      <c r="A33" s="115"/>
      <c r="B33" s="115"/>
      <c r="C33" s="1671"/>
      <c r="D33" s="1671"/>
      <c r="E33" s="115"/>
      <c r="F33" s="115"/>
      <c r="G33" s="115"/>
      <c r="H33" s="1041"/>
      <c r="I33" s="115"/>
      <c r="J33" s="115"/>
      <c r="K33" s="115"/>
      <c r="L33" s="273">
        <f>SUM(L21:L32)</f>
        <v>60623.709999999992</v>
      </c>
      <c r="M33" s="273"/>
      <c r="N33" s="273">
        <f t="shared" ref="N33:S33" si="4">SUM(N21:N32)</f>
        <v>5776.3376666666663</v>
      </c>
      <c r="O33" s="273">
        <f>SUM(O21:O32)</f>
        <v>481.36147222222218</v>
      </c>
      <c r="P33" s="273"/>
      <c r="Q33" s="273"/>
      <c r="R33" s="273">
        <f t="shared" si="4"/>
        <v>30438.894055555553</v>
      </c>
      <c r="S33" s="273">
        <f t="shared" si="4"/>
        <v>30184.815944444443</v>
      </c>
      <c r="T33" s="18"/>
    </row>
    <row r="34" spans="1:20" ht="15" x14ac:dyDescent="0.3">
      <c r="A34" s="115"/>
      <c r="B34" s="115"/>
      <c r="C34" s="1671">
        <v>613</v>
      </c>
      <c r="D34" s="1656">
        <v>48.18</v>
      </c>
      <c r="E34" s="115"/>
      <c r="F34" s="115"/>
      <c r="G34" s="115"/>
      <c r="H34" s="1041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</row>
    <row r="35" spans="1:20" ht="15" x14ac:dyDescent="0.3">
      <c r="A35" s="115"/>
      <c r="B35" s="115"/>
      <c r="C35" s="1671">
        <v>617</v>
      </c>
      <c r="D35" s="1656">
        <v>257.69</v>
      </c>
      <c r="E35" s="115"/>
      <c r="F35" s="115"/>
      <c r="G35" s="115"/>
      <c r="H35" s="1041"/>
      <c r="I35" s="115"/>
      <c r="J35" s="115"/>
      <c r="K35" s="115"/>
      <c r="L35" s="115"/>
      <c r="M35" s="115"/>
      <c r="N35" s="115"/>
      <c r="O35" s="115"/>
      <c r="P35" s="115"/>
      <c r="Q35" s="115"/>
      <c r="R35" s="1857"/>
      <c r="S35" s="115"/>
    </row>
    <row r="36" spans="1:20" ht="15" x14ac:dyDescent="0.3">
      <c r="A36" s="115"/>
      <c r="B36" s="115"/>
      <c r="C36" s="1671">
        <v>619</v>
      </c>
      <c r="D36" s="1656">
        <v>175.49</v>
      </c>
      <c r="E36" s="115"/>
      <c r="F36" s="115"/>
      <c r="G36" s="115"/>
      <c r="H36" s="1041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</row>
    <row r="37" spans="1:20" ht="15" x14ac:dyDescent="0.3">
      <c r="A37" s="115"/>
      <c r="B37" s="115"/>
      <c r="C37" s="1671"/>
      <c r="D37" s="1684">
        <f>SUM(D34:D36)</f>
        <v>481.36</v>
      </c>
      <c r="E37" s="115"/>
      <c r="F37" s="115"/>
      <c r="G37" s="115"/>
      <c r="H37" s="1041"/>
      <c r="I37" s="115"/>
      <c r="J37" s="115"/>
      <c r="K37" s="115"/>
      <c r="L37" s="115"/>
      <c r="M37" s="115"/>
      <c r="N37" s="115"/>
      <c r="O37" s="1671"/>
      <c r="P37" s="115"/>
      <c r="Q37" s="115"/>
      <c r="R37" s="115"/>
      <c r="S37" s="115"/>
    </row>
    <row r="38" spans="1:20" ht="15" x14ac:dyDescent="0.3">
      <c r="A38" s="115"/>
      <c r="B38" s="115"/>
      <c r="C38" s="115"/>
      <c r="D38" s="115"/>
      <c r="E38" s="115"/>
      <c r="F38" s="115"/>
      <c r="G38" s="115"/>
      <c r="H38" s="1041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</row>
    <row r="39" spans="1:20" ht="15" x14ac:dyDescent="0.3">
      <c r="A39" s="115"/>
      <c r="B39" s="115"/>
      <c r="C39" s="115"/>
      <c r="D39" s="115"/>
      <c r="E39" s="115"/>
      <c r="F39" s="115"/>
      <c r="G39" s="115"/>
      <c r="H39" s="1041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</row>
    <row r="40" spans="1:20" x14ac:dyDescent="0.2">
      <c r="A40" s="45"/>
      <c r="B40" s="45"/>
      <c r="C40" s="45"/>
      <c r="D40" s="45"/>
      <c r="E40" s="45"/>
      <c r="F40" s="45"/>
      <c r="G40" s="45"/>
      <c r="H40"/>
      <c r="I40" s="45"/>
      <c r="J40" s="45"/>
      <c r="K40" s="45"/>
      <c r="L40" s="45"/>
      <c r="M40" s="45"/>
      <c r="N40" s="15"/>
      <c r="O40" s="14"/>
      <c r="P40" s="1048"/>
      <c r="Q40" s="1048"/>
      <c r="R40" s="1048"/>
      <c r="S40" s="1048"/>
    </row>
    <row r="41" spans="1:20" s="115" customFormat="1" ht="15" x14ac:dyDescent="0.3">
      <c r="A41" s="1924" t="s">
        <v>51</v>
      </c>
      <c r="B41" s="1924"/>
      <c r="C41" s="1924"/>
      <c r="D41" s="1924"/>
      <c r="E41" s="1924"/>
      <c r="F41" s="1924"/>
      <c r="G41" s="1924"/>
      <c r="H41" s="116"/>
      <c r="I41" s="1925" t="s">
        <v>1620</v>
      </c>
      <c r="J41" s="1925"/>
      <c r="K41" s="1925"/>
      <c r="L41" s="1925"/>
      <c r="M41" s="1925"/>
      <c r="O41" s="1108"/>
      <c r="P41" s="1924" t="s">
        <v>1621</v>
      </c>
      <c r="Q41" s="1924"/>
      <c r="R41" s="1924"/>
      <c r="S41" s="1924"/>
    </row>
    <row r="42" spans="1:20" ht="15" x14ac:dyDescent="0.3">
      <c r="B42" s="115"/>
      <c r="C42" s="121"/>
      <c r="D42" s="121"/>
      <c r="E42" s="121"/>
      <c r="F42" s="115"/>
      <c r="G42" s="1921"/>
      <c r="H42" s="1921"/>
      <c r="I42" s="115"/>
      <c r="J42" s="114"/>
      <c r="K42" s="114"/>
      <c r="L42" s="114"/>
      <c r="M42" s="114"/>
      <c r="N42" s="115"/>
      <c r="O42" s="114"/>
      <c r="P42" s="115"/>
      <c r="Q42" s="115"/>
      <c r="R42" s="115"/>
      <c r="S42" s="115"/>
    </row>
  </sheetData>
  <mergeCells count="9">
    <mergeCell ref="A41:G41"/>
    <mergeCell ref="I41:M41"/>
    <mergeCell ref="P41:S41"/>
    <mergeCell ref="G42:H42"/>
    <mergeCell ref="A13:S13"/>
    <mergeCell ref="A14:S14"/>
    <mergeCell ref="A15:S15"/>
    <mergeCell ref="A16:S16"/>
    <mergeCell ref="A17:S17"/>
  </mergeCells>
  <phoneticPr fontId="0" type="noConversion"/>
  <printOptions horizontalCentered="1" verticalCentered="1"/>
  <pageMargins left="0.15748031496062992" right="0.11811023622047245" top="0.15748031496062992" bottom="0.15748031496062992" header="0.51181102362204722" footer="0.51181102362204722"/>
  <pageSetup paperSize="5" scale="75" firstPageNumber="0" fitToWidth="3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X115"/>
  <sheetViews>
    <sheetView topLeftCell="E63" zoomScale="70" zoomScaleNormal="70" workbookViewId="0">
      <selection activeCell="T81" sqref="T81"/>
    </sheetView>
  </sheetViews>
  <sheetFormatPr baseColWidth="10" defaultColWidth="9.140625" defaultRowHeight="12.75" x14ac:dyDescent="0.2"/>
  <cols>
    <col min="1" max="3" width="0" style="1038" hidden="1" customWidth="1"/>
    <col min="4" max="4" width="5" style="1038" customWidth="1"/>
    <col min="5" max="5" width="15.85546875" style="949" customWidth="1"/>
    <col min="6" max="6" width="7.140625" style="1038" customWidth="1"/>
    <col min="7" max="7" width="15.42578125" style="1038" customWidth="1"/>
    <col min="8" max="8" width="15.5703125" style="1038" customWidth="1"/>
    <col min="9" max="9" width="9.5703125" style="1038" customWidth="1"/>
    <col min="10" max="10" width="6.140625" style="1038" customWidth="1"/>
    <col min="11" max="11" width="37" style="1065" customWidth="1"/>
    <col min="12" max="12" width="19.42578125" style="1038" customWidth="1"/>
    <col min="13" max="13" width="22.42578125" style="1038" customWidth="1"/>
    <col min="14" max="14" width="25.5703125" style="1065" customWidth="1"/>
    <col min="15" max="15" width="17.42578125" style="1038" customWidth="1"/>
    <col min="16" max="16" width="6.5703125" style="1038" customWidth="1"/>
    <col min="17" max="17" width="16.85546875" style="1038" customWidth="1"/>
    <col min="18" max="18" width="14.7109375" style="1038" customWidth="1"/>
    <col min="19" max="19" width="6.28515625" style="1038" customWidth="1"/>
    <col min="20" max="20" width="7" style="1038" customWidth="1"/>
    <col min="21" max="21" width="19" style="1038" customWidth="1"/>
    <col min="22" max="22" width="15.42578125" style="1038" customWidth="1"/>
    <col min="23" max="23" width="13.5703125" style="1038" customWidth="1"/>
    <col min="24" max="24" width="16" style="1038" customWidth="1"/>
    <col min="25" max="16384" width="9.140625" style="1038"/>
  </cols>
  <sheetData>
    <row r="9" spans="4:22" x14ac:dyDescent="0.2">
      <c r="I9" s="949"/>
      <c r="J9" s="949"/>
      <c r="L9" s="949"/>
    </row>
    <row r="10" spans="4:22" x14ac:dyDescent="0.2">
      <c r="I10" s="949"/>
      <c r="J10" s="949"/>
      <c r="L10" s="949"/>
    </row>
    <row r="11" spans="4:22" x14ac:dyDescent="0.2">
      <c r="I11" s="949"/>
      <c r="J11" s="949"/>
      <c r="L11" s="949"/>
      <c r="Q11" s="1351"/>
    </row>
    <row r="12" spans="4:22" x14ac:dyDescent="0.2">
      <c r="I12" s="949"/>
      <c r="J12" s="949"/>
      <c r="L12" s="949"/>
    </row>
    <row r="13" spans="4:22" x14ac:dyDescent="0.2">
      <c r="D13" s="1923" t="s">
        <v>0</v>
      </c>
      <c r="E13" s="1923"/>
      <c r="F13" s="1923"/>
      <c r="G13" s="1923"/>
      <c r="H13" s="1923"/>
      <c r="I13" s="1923"/>
      <c r="J13" s="1923"/>
      <c r="K13" s="1923"/>
      <c r="L13" s="1923"/>
      <c r="M13" s="1923"/>
      <c r="N13" s="1923"/>
      <c r="O13" s="1923"/>
      <c r="P13" s="1923"/>
      <c r="Q13" s="1923"/>
      <c r="R13" s="1923"/>
      <c r="S13" s="1923"/>
      <c r="T13" s="1923"/>
      <c r="U13" s="1923"/>
      <c r="V13" s="1923"/>
    </row>
    <row r="14" spans="4:22" x14ac:dyDescent="0.2">
      <c r="D14" s="1923" t="s">
        <v>1</v>
      </c>
      <c r="E14" s="1923"/>
      <c r="F14" s="1923"/>
      <c r="G14" s="1923"/>
      <c r="H14" s="1923"/>
      <c r="I14" s="1923"/>
      <c r="J14" s="1923"/>
      <c r="K14" s="1923"/>
      <c r="L14" s="1923"/>
      <c r="M14" s="1923"/>
      <c r="N14" s="1923"/>
      <c r="O14" s="1923"/>
      <c r="P14" s="1923"/>
      <c r="Q14" s="1923"/>
      <c r="R14" s="1923"/>
      <c r="S14" s="1923"/>
      <c r="T14" s="1923"/>
      <c r="U14" s="1923"/>
      <c r="V14" s="1923"/>
    </row>
    <row r="15" spans="4:22" x14ac:dyDescent="0.2">
      <c r="D15" s="1923" t="s">
        <v>2</v>
      </c>
      <c r="E15" s="1923"/>
      <c r="F15" s="1923"/>
      <c r="G15" s="1923"/>
      <c r="H15" s="1923"/>
      <c r="I15" s="1923"/>
      <c r="J15" s="1923"/>
      <c r="K15" s="1923"/>
      <c r="L15" s="1923"/>
      <c r="M15" s="1923"/>
      <c r="N15" s="1923"/>
      <c r="O15" s="1923"/>
      <c r="P15" s="1923"/>
      <c r="Q15" s="1923"/>
      <c r="R15" s="1923"/>
      <c r="S15" s="1923"/>
      <c r="T15" s="1923"/>
      <c r="U15" s="1923"/>
      <c r="V15" s="1923"/>
    </row>
    <row r="16" spans="4:22" x14ac:dyDescent="0.2">
      <c r="D16" s="1923" t="s">
        <v>3</v>
      </c>
      <c r="E16" s="1923"/>
      <c r="F16" s="1923"/>
      <c r="G16" s="1923"/>
      <c r="H16" s="1923"/>
      <c r="I16" s="1923"/>
      <c r="J16" s="1923"/>
      <c r="K16" s="1923"/>
      <c r="L16" s="1923"/>
      <c r="M16" s="1923"/>
      <c r="N16" s="1923"/>
      <c r="O16" s="1923"/>
      <c r="P16" s="1923"/>
      <c r="Q16" s="1923"/>
      <c r="R16" s="1923"/>
      <c r="S16" s="1923"/>
      <c r="T16" s="1923"/>
      <c r="U16" s="1923"/>
      <c r="V16" s="1923"/>
    </row>
    <row r="17" spans="1:22" x14ac:dyDescent="0.2">
      <c r="D17" s="1922" t="s">
        <v>1790</v>
      </c>
      <c r="E17" s="1922"/>
      <c r="F17" s="1922"/>
      <c r="G17" s="1922"/>
      <c r="H17" s="1922"/>
      <c r="I17" s="1922"/>
      <c r="J17" s="1922"/>
      <c r="K17" s="1922"/>
      <c r="L17" s="1922"/>
      <c r="M17" s="1922"/>
      <c r="N17" s="1922"/>
      <c r="O17" s="1922"/>
      <c r="P17" s="1922"/>
      <c r="Q17" s="1922"/>
      <c r="R17" s="1922"/>
      <c r="S17" s="1922"/>
      <c r="T17" s="1922"/>
      <c r="U17" s="1922"/>
      <c r="V17" s="1922"/>
    </row>
    <row r="18" spans="1:22" ht="15.75" x14ac:dyDescent="0.2">
      <c r="D18" s="1352"/>
      <c r="E18" s="1352"/>
      <c r="F18" s="1352"/>
      <c r="G18" s="1352"/>
      <c r="H18" s="1353"/>
      <c r="I18" s="1353"/>
      <c r="J18" s="1353"/>
      <c r="K18" s="1354"/>
      <c r="L18" s="1353"/>
      <c r="M18" s="1353"/>
      <c r="N18" s="1354"/>
      <c r="O18" s="1353"/>
      <c r="P18" s="1355"/>
      <c r="Q18" s="1355"/>
      <c r="R18" s="1355"/>
      <c r="S18" s="1356"/>
      <c r="T18" s="1356"/>
      <c r="U18" s="1356"/>
      <c r="V18" s="1356"/>
    </row>
    <row r="19" spans="1:22" ht="48" x14ac:dyDescent="0.2">
      <c r="D19" s="962" t="s">
        <v>4</v>
      </c>
      <c r="E19" s="962" t="s">
        <v>5</v>
      </c>
      <c r="F19" s="1045" t="s">
        <v>1627</v>
      </c>
      <c r="G19" s="1045" t="s">
        <v>7</v>
      </c>
      <c r="H19" s="1045" t="s">
        <v>1612</v>
      </c>
      <c r="I19" s="962" t="s">
        <v>9</v>
      </c>
      <c r="J19" s="962" t="s">
        <v>10</v>
      </c>
      <c r="K19" s="1046" t="s">
        <v>11</v>
      </c>
      <c r="L19" s="962" t="s">
        <v>12</v>
      </c>
      <c r="M19" s="962" t="s">
        <v>13</v>
      </c>
      <c r="N19" s="1046" t="s">
        <v>820</v>
      </c>
      <c r="O19" s="1046" t="s">
        <v>1613</v>
      </c>
      <c r="P19" s="1049" t="s">
        <v>1616</v>
      </c>
      <c r="Q19" s="1050" t="s">
        <v>1615</v>
      </c>
      <c r="R19" s="1050" t="s">
        <v>1614</v>
      </c>
      <c r="S19" s="1051" t="s">
        <v>1618</v>
      </c>
      <c r="T19" s="1050" t="s">
        <v>1617</v>
      </c>
      <c r="U19" s="1051" t="s">
        <v>1787</v>
      </c>
      <c r="V19" s="1051" t="s">
        <v>1619</v>
      </c>
    </row>
    <row r="20" spans="1:22" ht="15.75" x14ac:dyDescent="0.2">
      <c r="A20" s="1332"/>
      <c r="B20" s="1332"/>
      <c r="C20" s="1332"/>
      <c r="D20" s="1357">
        <v>1</v>
      </c>
      <c r="E20" s="1357">
        <v>2</v>
      </c>
      <c r="F20" s="1357">
        <v>3</v>
      </c>
      <c r="G20" s="1357">
        <v>4</v>
      </c>
      <c r="H20" s="1357">
        <v>5</v>
      </c>
      <c r="I20" s="1357">
        <v>6</v>
      </c>
      <c r="J20" s="1357">
        <v>7</v>
      </c>
      <c r="K20" s="1358">
        <v>8</v>
      </c>
      <c r="L20" s="1357">
        <v>9</v>
      </c>
      <c r="M20" s="1357">
        <v>10</v>
      </c>
      <c r="N20" s="1358">
        <v>11</v>
      </c>
      <c r="O20" s="1357">
        <v>12</v>
      </c>
      <c r="P20" s="1357">
        <v>13</v>
      </c>
      <c r="Q20" s="1357">
        <v>14</v>
      </c>
      <c r="R20" s="1357">
        <v>15</v>
      </c>
      <c r="S20" s="1357">
        <v>16</v>
      </c>
      <c r="T20" s="1357">
        <v>17</v>
      </c>
      <c r="U20" s="1357">
        <v>18</v>
      </c>
      <c r="V20" s="1357">
        <v>19</v>
      </c>
    </row>
    <row r="21" spans="1:22" ht="15.75" customHeight="1" x14ac:dyDescent="0.2">
      <c r="A21" s="1047"/>
      <c r="B21" s="1332"/>
      <c r="C21" s="1332"/>
      <c r="D21" s="1357">
        <v>1</v>
      </c>
      <c r="E21" s="1295">
        <v>41920</v>
      </c>
      <c r="F21" s="1297">
        <v>7</v>
      </c>
      <c r="G21" s="1297">
        <v>61</v>
      </c>
      <c r="H21" s="1297" t="s">
        <v>1106</v>
      </c>
      <c r="I21" s="1321"/>
      <c r="J21" s="1297">
        <v>1</v>
      </c>
      <c r="K21" s="1299" t="s">
        <v>524</v>
      </c>
      <c r="L21" s="1297" t="s">
        <v>1083</v>
      </c>
      <c r="M21" s="1297" t="s">
        <v>544</v>
      </c>
      <c r="N21" s="1300" t="s">
        <v>936</v>
      </c>
      <c r="O21" s="1301">
        <v>23465</v>
      </c>
      <c r="P21" s="1302">
        <v>3</v>
      </c>
      <c r="Q21" s="1305">
        <f t="shared" ref="Q21:Q27" si="0">IF(P21=0,"N/A",+O21/P21)</f>
        <v>7821.666666666667</v>
      </c>
      <c r="R21" s="1676">
        <f t="shared" ref="R21:R28" si="1">IF(P21=0,"N/A",+Q21/12)</f>
        <v>651.80555555555554</v>
      </c>
      <c r="S21" s="1306">
        <v>2</v>
      </c>
      <c r="T21" s="1306">
        <v>8</v>
      </c>
      <c r="U21" s="1305">
        <f t="shared" ref="U21:U42" si="2">IF(P21=0,"N/A",+Q21*S21+R21*T21)</f>
        <v>20857.777777777777</v>
      </c>
      <c r="V21" s="1305">
        <f t="shared" ref="V21:V52" si="3">IF(P21=0,"N/A",+O21-U21)</f>
        <v>2607.2222222222226</v>
      </c>
    </row>
    <row r="22" spans="1:22" ht="31.5" x14ac:dyDescent="0.2">
      <c r="A22" s="1047"/>
      <c r="B22" s="1332"/>
      <c r="C22" s="1332"/>
      <c r="D22" s="1357">
        <v>2</v>
      </c>
      <c r="E22" s="1295">
        <v>42335</v>
      </c>
      <c r="F22" s="1297">
        <v>7</v>
      </c>
      <c r="G22" s="1297">
        <v>61</v>
      </c>
      <c r="H22" s="1297" t="s">
        <v>1228</v>
      </c>
      <c r="I22" s="1321"/>
      <c r="J22" s="1297">
        <v>2</v>
      </c>
      <c r="K22" s="1299" t="s">
        <v>539</v>
      </c>
      <c r="L22" s="1359"/>
      <c r="M22" s="1359"/>
      <c r="N22" s="1300" t="s">
        <v>1658</v>
      </c>
      <c r="O22" s="1360">
        <v>2400</v>
      </c>
      <c r="P22" s="1361">
        <v>3</v>
      </c>
      <c r="Q22" s="1305">
        <f t="shared" si="0"/>
        <v>800</v>
      </c>
      <c r="R22" s="1676">
        <f t="shared" si="1"/>
        <v>66.666666666666671</v>
      </c>
      <c r="S22" s="1306">
        <v>1</v>
      </c>
      <c r="T22" s="1306">
        <v>7</v>
      </c>
      <c r="U22" s="1305">
        <f t="shared" si="2"/>
        <v>1266.6666666666667</v>
      </c>
      <c r="V22" s="1305">
        <f t="shared" si="3"/>
        <v>1133.3333333333333</v>
      </c>
    </row>
    <row r="23" spans="1:22" ht="15.75" x14ac:dyDescent="0.2">
      <c r="A23" s="1047"/>
      <c r="B23" s="1332"/>
      <c r="C23" s="1332"/>
      <c r="D23" s="1357">
        <v>3</v>
      </c>
      <c r="E23" s="1295">
        <v>42348</v>
      </c>
      <c r="F23" s="1297">
        <v>7</v>
      </c>
      <c r="G23" s="1297">
        <v>61</v>
      </c>
      <c r="H23" s="1297" t="s">
        <v>1107</v>
      </c>
      <c r="I23" s="1321"/>
      <c r="J23" s="1297">
        <v>1</v>
      </c>
      <c r="K23" s="1299" t="s">
        <v>296</v>
      </c>
      <c r="L23" s="1359"/>
      <c r="M23" s="1359"/>
      <c r="N23" s="1300" t="s">
        <v>935</v>
      </c>
      <c r="O23" s="1360">
        <v>5146.45</v>
      </c>
      <c r="P23" s="1361">
        <v>10</v>
      </c>
      <c r="Q23" s="1305">
        <f t="shared" si="0"/>
        <v>514.64499999999998</v>
      </c>
      <c r="R23" s="1676">
        <f t="shared" si="1"/>
        <v>42.887083333333329</v>
      </c>
      <c r="S23" s="1306">
        <v>1</v>
      </c>
      <c r="T23" s="1306">
        <v>6</v>
      </c>
      <c r="U23" s="1305">
        <f t="shared" si="2"/>
        <v>771.96749999999997</v>
      </c>
      <c r="V23" s="1305">
        <f t="shared" si="3"/>
        <v>4374.4825000000001</v>
      </c>
    </row>
    <row r="24" spans="1:22" ht="15.75" customHeight="1" x14ac:dyDescent="0.2">
      <c r="A24" s="1047"/>
      <c r="B24" s="1332"/>
      <c r="C24" s="1332"/>
      <c r="D24" s="1357">
        <v>4</v>
      </c>
      <c r="E24" s="1295">
        <v>42348</v>
      </c>
      <c r="F24" s="1297">
        <v>7</v>
      </c>
      <c r="G24" s="1297">
        <v>61</v>
      </c>
      <c r="H24" s="1297" t="s">
        <v>1229</v>
      </c>
      <c r="I24" s="1321"/>
      <c r="J24" s="1297">
        <v>1</v>
      </c>
      <c r="K24" s="1299" t="s">
        <v>1230</v>
      </c>
      <c r="L24" s="1359"/>
      <c r="M24" s="1359"/>
      <c r="N24" s="1300" t="s">
        <v>936</v>
      </c>
      <c r="O24" s="1360">
        <v>6903</v>
      </c>
      <c r="P24" s="1361">
        <v>10</v>
      </c>
      <c r="Q24" s="1305">
        <f t="shared" si="0"/>
        <v>690.3</v>
      </c>
      <c r="R24" s="1676">
        <f t="shared" si="1"/>
        <v>57.524999999999999</v>
      </c>
      <c r="S24" s="1306">
        <v>1</v>
      </c>
      <c r="T24" s="1306">
        <v>6</v>
      </c>
      <c r="U24" s="1305">
        <f t="shared" si="2"/>
        <v>1035.4499999999998</v>
      </c>
      <c r="V24" s="1305">
        <f t="shared" si="3"/>
        <v>5867.55</v>
      </c>
    </row>
    <row r="25" spans="1:22" ht="31.5" customHeight="1" x14ac:dyDescent="0.2">
      <c r="A25" s="1047"/>
      <c r="B25" s="1332"/>
      <c r="C25" s="1332"/>
      <c r="D25" s="1357">
        <v>5</v>
      </c>
      <c r="E25" s="1295">
        <v>42348</v>
      </c>
      <c r="F25" s="1297">
        <v>7</v>
      </c>
      <c r="G25" s="1297">
        <v>61</v>
      </c>
      <c r="H25" s="1297" t="s">
        <v>1107</v>
      </c>
      <c r="I25" s="1321"/>
      <c r="J25" s="1297">
        <v>2</v>
      </c>
      <c r="K25" s="1299" t="s">
        <v>1231</v>
      </c>
      <c r="L25" s="1359"/>
      <c r="M25" s="1359"/>
      <c r="N25" s="1300" t="s">
        <v>1659</v>
      </c>
      <c r="O25" s="1360">
        <v>6193.58</v>
      </c>
      <c r="P25" s="1361">
        <v>10</v>
      </c>
      <c r="Q25" s="1305">
        <f t="shared" si="0"/>
        <v>619.35799999999995</v>
      </c>
      <c r="R25" s="1676">
        <f t="shared" si="1"/>
        <v>51.613166666666665</v>
      </c>
      <c r="S25" s="1306">
        <v>1</v>
      </c>
      <c r="T25" s="1306">
        <v>6</v>
      </c>
      <c r="U25" s="1305">
        <f t="shared" si="2"/>
        <v>929.03699999999992</v>
      </c>
      <c r="V25" s="1305">
        <f t="shared" si="3"/>
        <v>5264.5429999999997</v>
      </c>
    </row>
    <row r="26" spans="1:22" ht="31.5" customHeight="1" x14ac:dyDescent="0.2">
      <c r="A26" s="1047"/>
      <c r="B26" s="1332"/>
      <c r="C26" s="1332"/>
      <c r="D26" s="1357">
        <v>6</v>
      </c>
      <c r="E26" s="1295">
        <v>42348</v>
      </c>
      <c r="F26" s="1297">
        <v>7</v>
      </c>
      <c r="G26" s="1297">
        <v>61</v>
      </c>
      <c r="H26" s="1297" t="s">
        <v>1107</v>
      </c>
      <c r="I26" s="1321"/>
      <c r="J26" s="1297">
        <v>2</v>
      </c>
      <c r="K26" s="1299" t="s">
        <v>1232</v>
      </c>
      <c r="L26" s="1359"/>
      <c r="M26" s="1359"/>
      <c r="N26" s="1300" t="s">
        <v>1659</v>
      </c>
      <c r="O26" s="1360">
        <v>28393.64</v>
      </c>
      <c r="P26" s="1361">
        <v>10</v>
      </c>
      <c r="Q26" s="1305">
        <f t="shared" si="0"/>
        <v>2839.364</v>
      </c>
      <c r="R26" s="1676">
        <f t="shared" si="1"/>
        <v>236.61366666666666</v>
      </c>
      <c r="S26" s="1306">
        <v>1</v>
      </c>
      <c r="T26" s="1306">
        <v>6</v>
      </c>
      <c r="U26" s="1305">
        <f t="shared" si="2"/>
        <v>4259.0460000000003</v>
      </c>
      <c r="V26" s="1305">
        <f t="shared" si="3"/>
        <v>24134.593999999997</v>
      </c>
    </row>
    <row r="27" spans="1:22" ht="31.5" x14ac:dyDescent="0.2">
      <c r="A27" s="1047"/>
      <c r="B27" s="1332"/>
      <c r="C27" s="1332"/>
      <c r="D27" s="1357">
        <v>7</v>
      </c>
      <c r="E27" s="1295">
        <v>42110</v>
      </c>
      <c r="F27" s="1297">
        <v>7</v>
      </c>
      <c r="G27" s="1297">
        <v>61</v>
      </c>
      <c r="H27" s="1297" t="s">
        <v>1146</v>
      </c>
      <c r="I27" s="1321"/>
      <c r="J27" s="1297">
        <v>1</v>
      </c>
      <c r="K27" s="1299" t="s">
        <v>1233</v>
      </c>
      <c r="L27" s="1359"/>
      <c r="M27" s="1359"/>
      <c r="N27" s="1300" t="s">
        <v>551</v>
      </c>
      <c r="O27" s="1360">
        <v>21169.200000000001</v>
      </c>
      <c r="P27" s="1361">
        <v>5</v>
      </c>
      <c r="Q27" s="1305">
        <f t="shared" si="0"/>
        <v>4233.84</v>
      </c>
      <c r="R27" s="1676">
        <f t="shared" si="1"/>
        <v>352.82</v>
      </c>
      <c r="S27" s="1306">
        <v>2</v>
      </c>
      <c r="T27" s="1306">
        <v>2</v>
      </c>
      <c r="U27" s="1305">
        <f t="shared" si="2"/>
        <v>9173.32</v>
      </c>
      <c r="V27" s="1305">
        <f t="shared" si="3"/>
        <v>11995.880000000001</v>
      </c>
    </row>
    <row r="28" spans="1:22" ht="15.75" customHeight="1" x14ac:dyDescent="0.2">
      <c r="A28" s="1362">
        <v>1</v>
      </c>
      <c r="B28" s="1363">
        <v>40633</v>
      </c>
      <c r="C28" s="1364">
        <v>6</v>
      </c>
      <c r="D28" s="1357">
        <v>8</v>
      </c>
      <c r="E28" s="1295">
        <v>42075</v>
      </c>
      <c r="F28" s="1297">
        <v>7</v>
      </c>
      <c r="G28" s="1297">
        <v>61</v>
      </c>
      <c r="H28" s="1297" t="s">
        <v>1106</v>
      </c>
      <c r="I28" s="1321"/>
      <c r="J28" s="1297">
        <v>1</v>
      </c>
      <c r="K28" s="1299" t="s">
        <v>1084</v>
      </c>
      <c r="L28" s="1359"/>
      <c r="M28" s="1359" t="s">
        <v>28</v>
      </c>
      <c r="N28" s="1300" t="s">
        <v>551</v>
      </c>
      <c r="O28" s="1360">
        <v>6076</v>
      </c>
      <c r="P28" s="1361">
        <v>3</v>
      </c>
      <c r="Q28" s="1305">
        <f>IF(P28=0,#REF!/T33,+O28/P28)</f>
        <v>2025.3333333333333</v>
      </c>
      <c r="R28" s="1676">
        <f t="shared" si="1"/>
        <v>168.77777777777777</v>
      </c>
      <c r="S28" s="1306">
        <v>2</v>
      </c>
      <c r="T28" s="1306">
        <v>3</v>
      </c>
      <c r="U28" s="1305">
        <f t="shared" si="2"/>
        <v>4557</v>
      </c>
      <c r="V28" s="1305">
        <f t="shared" si="3"/>
        <v>1519</v>
      </c>
    </row>
    <row r="29" spans="1:22" ht="31.5" x14ac:dyDescent="0.2">
      <c r="A29" s="1332"/>
      <c r="B29" s="1332"/>
      <c r="C29" s="1332"/>
      <c r="D29" s="1357">
        <v>9</v>
      </c>
      <c r="E29" s="1295">
        <v>42075</v>
      </c>
      <c r="F29" s="1297">
        <v>7</v>
      </c>
      <c r="G29" s="1297">
        <v>61</v>
      </c>
      <c r="H29" s="1297" t="s">
        <v>1106</v>
      </c>
      <c r="I29" s="1321"/>
      <c r="J29" s="1297">
        <v>1</v>
      </c>
      <c r="K29" s="1299" t="s">
        <v>1234</v>
      </c>
      <c r="L29" s="1359"/>
      <c r="M29" s="1359" t="s">
        <v>134</v>
      </c>
      <c r="N29" s="1300" t="s">
        <v>936</v>
      </c>
      <c r="O29" s="1360">
        <v>19552.009999999998</v>
      </c>
      <c r="P29" s="1361">
        <v>3</v>
      </c>
      <c r="Q29" s="1305">
        <f>IF(P29=0,#REF!/T34,+O29/P29)</f>
        <v>6517.3366666666661</v>
      </c>
      <c r="R29" s="1676">
        <f t="shared" ref="R29:R38" si="4">IF(P29=0,"N/A",+Q29/12)</f>
        <v>543.11138888888888</v>
      </c>
      <c r="S29" s="1306">
        <v>2</v>
      </c>
      <c r="T29" s="1306">
        <v>3</v>
      </c>
      <c r="U29" s="1305">
        <f t="shared" si="2"/>
        <v>14664.0075</v>
      </c>
      <c r="V29" s="1305">
        <f t="shared" si="3"/>
        <v>4888.0024999999987</v>
      </c>
    </row>
    <row r="30" spans="1:22" ht="15.75" x14ac:dyDescent="0.2">
      <c r="A30" s="1332"/>
      <c r="B30" s="1332"/>
      <c r="C30" s="1332"/>
      <c r="D30" s="1357">
        <v>10</v>
      </c>
      <c r="E30" s="1295">
        <v>42075</v>
      </c>
      <c r="F30" s="1297">
        <v>7</v>
      </c>
      <c r="G30" s="1297">
        <v>61</v>
      </c>
      <c r="H30" s="1297" t="s">
        <v>1106</v>
      </c>
      <c r="I30" s="1321"/>
      <c r="J30" s="1297">
        <v>1</v>
      </c>
      <c r="K30" s="1299" t="s">
        <v>1235</v>
      </c>
      <c r="L30" s="1359"/>
      <c r="M30" s="1690" t="s">
        <v>73</v>
      </c>
      <c r="N30" s="1300" t="s">
        <v>551</v>
      </c>
      <c r="O30" s="1360">
        <v>7952</v>
      </c>
      <c r="P30" s="1361">
        <v>3</v>
      </c>
      <c r="Q30" s="1305">
        <f>IF(P30=0,#REF!/T35,+O30/P30)</f>
        <v>2650.6666666666665</v>
      </c>
      <c r="R30" s="1676">
        <f t="shared" si="4"/>
        <v>220.88888888888889</v>
      </c>
      <c r="S30" s="1306">
        <v>2</v>
      </c>
      <c r="T30" s="1306">
        <v>3</v>
      </c>
      <c r="U30" s="1305">
        <f t="shared" si="2"/>
        <v>5964</v>
      </c>
      <c r="V30" s="1305">
        <f t="shared" si="3"/>
        <v>1988</v>
      </c>
    </row>
    <row r="31" spans="1:22" ht="15.75" x14ac:dyDescent="0.2">
      <c r="A31" s="1332"/>
      <c r="B31" s="1332"/>
      <c r="C31" s="1332"/>
      <c r="D31" s="1357">
        <v>11</v>
      </c>
      <c r="E31" s="1295">
        <v>42275</v>
      </c>
      <c r="F31" s="1297">
        <v>7</v>
      </c>
      <c r="G31" s="1297">
        <v>61</v>
      </c>
      <c r="H31" s="1297" t="s">
        <v>1106</v>
      </c>
      <c r="I31" s="1321"/>
      <c r="J31" s="1297">
        <v>1</v>
      </c>
      <c r="K31" s="1299" t="s">
        <v>1301</v>
      </c>
      <c r="L31" s="1359" t="s">
        <v>1302</v>
      </c>
      <c r="M31" s="1359" t="s">
        <v>1303</v>
      </c>
      <c r="N31" s="1300" t="s">
        <v>291</v>
      </c>
      <c r="O31" s="1360">
        <v>10185</v>
      </c>
      <c r="P31" s="1361">
        <v>3</v>
      </c>
      <c r="Q31" s="1305">
        <f>IF(P31=0,#REF!/T36,+O31/P31)</f>
        <v>3395</v>
      </c>
      <c r="R31" s="1676">
        <f t="shared" si="4"/>
        <v>282.91666666666669</v>
      </c>
      <c r="S31" s="1306">
        <v>1</v>
      </c>
      <c r="T31" s="1306">
        <v>9</v>
      </c>
      <c r="U31" s="1305">
        <f t="shared" si="2"/>
        <v>5941.25</v>
      </c>
      <c r="V31" s="1305">
        <f t="shared" si="3"/>
        <v>4243.75</v>
      </c>
    </row>
    <row r="32" spans="1:22" ht="15.75" x14ac:dyDescent="0.2">
      <c r="A32" s="1332"/>
      <c r="B32" s="1332"/>
      <c r="C32" s="1332"/>
      <c r="D32" s="1357">
        <v>12</v>
      </c>
      <c r="E32" s="1295">
        <v>42275</v>
      </c>
      <c r="F32" s="1297">
        <v>7</v>
      </c>
      <c r="G32" s="1297">
        <v>61</v>
      </c>
      <c r="H32" s="1297" t="s">
        <v>1106</v>
      </c>
      <c r="I32" s="1321"/>
      <c r="J32" s="1297">
        <v>1</v>
      </c>
      <c r="K32" s="1299" t="s">
        <v>932</v>
      </c>
      <c r="L32" s="1359"/>
      <c r="M32" s="1359" t="s">
        <v>28</v>
      </c>
      <c r="N32" s="1300" t="s">
        <v>291</v>
      </c>
      <c r="O32" s="1360">
        <v>4016</v>
      </c>
      <c r="P32" s="1361">
        <v>3</v>
      </c>
      <c r="Q32" s="1305">
        <f>IF(P32=0,#REF!/T112,+O32/P32)</f>
        <v>1338.6666666666667</v>
      </c>
      <c r="R32" s="1676">
        <f t="shared" si="4"/>
        <v>111.55555555555556</v>
      </c>
      <c r="S32" s="1306">
        <v>1</v>
      </c>
      <c r="T32" s="1306">
        <v>9</v>
      </c>
      <c r="U32" s="1305">
        <f t="shared" si="2"/>
        <v>2342.666666666667</v>
      </c>
      <c r="V32" s="1305">
        <f t="shared" si="3"/>
        <v>1673.333333333333</v>
      </c>
    </row>
    <row r="33" spans="1:22" ht="15.75" x14ac:dyDescent="0.2">
      <c r="A33" s="1332"/>
      <c r="B33" s="1332"/>
      <c r="C33" s="1332"/>
      <c r="D33" s="1357">
        <v>13</v>
      </c>
      <c r="E33" s="1295">
        <v>42275</v>
      </c>
      <c r="F33" s="1297">
        <v>7</v>
      </c>
      <c r="G33" s="1297">
        <v>61</v>
      </c>
      <c r="H33" s="1297" t="s">
        <v>1106</v>
      </c>
      <c r="I33" s="1321"/>
      <c r="J33" s="1297">
        <v>1</v>
      </c>
      <c r="K33" s="1299" t="s">
        <v>30</v>
      </c>
      <c r="L33" s="1359"/>
      <c r="M33" s="1359" t="s">
        <v>73</v>
      </c>
      <c r="N33" s="1300" t="s">
        <v>291</v>
      </c>
      <c r="O33" s="1360">
        <v>2695.01</v>
      </c>
      <c r="P33" s="1361">
        <v>3</v>
      </c>
      <c r="Q33" s="1305">
        <f>IF(P33=0,#REF!/T37,+O33/P33)</f>
        <v>898.3366666666667</v>
      </c>
      <c r="R33" s="1676">
        <f t="shared" si="4"/>
        <v>74.861388888888897</v>
      </c>
      <c r="S33" s="1306">
        <v>1</v>
      </c>
      <c r="T33" s="1306">
        <v>9</v>
      </c>
      <c r="U33" s="1305">
        <f t="shared" si="2"/>
        <v>1572.0891666666666</v>
      </c>
      <c r="V33" s="1305">
        <f t="shared" si="3"/>
        <v>1122.9208333333336</v>
      </c>
    </row>
    <row r="34" spans="1:22" ht="15.75" x14ac:dyDescent="0.2">
      <c r="A34" s="1332"/>
      <c r="B34" s="1332"/>
      <c r="C34" s="1332"/>
      <c r="D34" s="1357">
        <v>14</v>
      </c>
      <c r="E34" s="1295">
        <v>42275</v>
      </c>
      <c r="F34" s="1297">
        <v>7</v>
      </c>
      <c r="G34" s="1297">
        <v>61</v>
      </c>
      <c r="H34" s="1297" t="s">
        <v>1106</v>
      </c>
      <c r="I34" s="1321"/>
      <c r="J34" s="1297">
        <v>2</v>
      </c>
      <c r="K34" s="1299" t="s">
        <v>30</v>
      </c>
      <c r="L34" s="1359"/>
      <c r="M34" s="1359" t="s">
        <v>129</v>
      </c>
      <c r="N34" s="1300" t="s">
        <v>551</v>
      </c>
      <c r="O34" s="1360">
        <v>5390.02</v>
      </c>
      <c r="P34" s="1361">
        <v>3</v>
      </c>
      <c r="Q34" s="1305">
        <f>IF(P34=0,#REF!/T113,+O34/P34)</f>
        <v>1796.6733333333334</v>
      </c>
      <c r="R34" s="1676">
        <f t="shared" si="4"/>
        <v>149.72277777777779</v>
      </c>
      <c r="S34" s="1306">
        <v>1</v>
      </c>
      <c r="T34" s="1306">
        <v>9</v>
      </c>
      <c r="U34" s="1305">
        <f t="shared" si="2"/>
        <v>3144.1783333333333</v>
      </c>
      <c r="V34" s="1305">
        <f t="shared" si="3"/>
        <v>2245.8416666666672</v>
      </c>
    </row>
    <row r="35" spans="1:22" ht="47.25" x14ac:dyDescent="0.2">
      <c r="A35" s="1332"/>
      <c r="B35" s="1332"/>
      <c r="C35" s="1332"/>
      <c r="D35" s="1357">
        <v>15</v>
      </c>
      <c r="E35" s="1295">
        <v>42185</v>
      </c>
      <c r="F35" s="1297">
        <v>7</v>
      </c>
      <c r="G35" s="1297">
        <v>61</v>
      </c>
      <c r="H35" s="1297" t="s">
        <v>1107</v>
      </c>
      <c r="I35" s="1321"/>
      <c r="J35" s="1365">
        <v>1</v>
      </c>
      <c r="K35" s="1299" t="s">
        <v>1304</v>
      </c>
      <c r="L35" s="1366"/>
      <c r="M35" s="1359"/>
      <c r="N35" s="1300" t="s">
        <v>1305</v>
      </c>
      <c r="O35" s="1360">
        <v>52982</v>
      </c>
      <c r="P35" s="1361">
        <v>10</v>
      </c>
      <c r="Q35" s="1305">
        <f>IF(P35=0,#REF!/T38,+O35/P35)</f>
        <v>5298.2</v>
      </c>
      <c r="R35" s="1676">
        <f t="shared" si="4"/>
        <v>441.51666666666665</v>
      </c>
      <c r="S35" s="1306">
        <v>2</v>
      </c>
      <c r="T35" s="1306"/>
      <c r="U35" s="1305">
        <f t="shared" si="2"/>
        <v>10596.4</v>
      </c>
      <c r="V35" s="1305">
        <f t="shared" si="3"/>
        <v>42385.599999999999</v>
      </c>
    </row>
    <row r="36" spans="1:22" ht="15.75" x14ac:dyDescent="0.2">
      <c r="A36" s="1332"/>
      <c r="B36" s="1332"/>
      <c r="C36" s="1332"/>
      <c r="D36" s="1357">
        <v>16</v>
      </c>
      <c r="E36" s="1295">
        <v>42205</v>
      </c>
      <c r="F36" s="1297">
        <v>7</v>
      </c>
      <c r="G36" s="1297">
        <v>61</v>
      </c>
      <c r="H36" s="1297" t="s">
        <v>1106</v>
      </c>
      <c r="I36" s="1321"/>
      <c r="J36" s="1297">
        <v>4</v>
      </c>
      <c r="K36" s="1367" t="s">
        <v>1300</v>
      </c>
      <c r="L36" s="1359"/>
      <c r="M36" s="1359" t="s">
        <v>760</v>
      </c>
      <c r="N36" s="1300" t="s">
        <v>1305</v>
      </c>
      <c r="O36" s="1360">
        <v>29972.02</v>
      </c>
      <c r="P36" s="1361">
        <v>3</v>
      </c>
      <c r="Q36" s="1305">
        <f>IF(P36=0,#REF!/T39,+O36/P36)</f>
        <v>9990.6733333333341</v>
      </c>
      <c r="R36" s="1676">
        <f t="shared" si="4"/>
        <v>832.55611111111114</v>
      </c>
      <c r="S36" s="1306">
        <v>1</v>
      </c>
      <c r="T36" s="1306">
        <v>11</v>
      </c>
      <c r="U36" s="1305">
        <f t="shared" si="2"/>
        <v>19148.790555555555</v>
      </c>
      <c r="V36" s="1305">
        <f t="shared" si="3"/>
        <v>10823.229444444445</v>
      </c>
    </row>
    <row r="37" spans="1:22" ht="15.75" x14ac:dyDescent="0.2">
      <c r="A37" s="1332"/>
      <c r="B37" s="1332"/>
      <c r="C37" s="1332"/>
      <c r="D37" s="1357">
        <v>17</v>
      </c>
      <c r="E37" s="1295">
        <v>42325</v>
      </c>
      <c r="F37" s="1297">
        <v>7</v>
      </c>
      <c r="G37" s="1297">
        <v>61</v>
      </c>
      <c r="H37" s="1368" t="s">
        <v>1106</v>
      </c>
      <c r="I37" s="1321"/>
      <c r="J37" s="1297">
        <v>1</v>
      </c>
      <c r="K37" s="1299" t="s">
        <v>31</v>
      </c>
      <c r="L37" s="1359"/>
      <c r="M37" s="1359" t="s">
        <v>1306</v>
      </c>
      <c r="N37" s="1300" t="s">
        <v>1305</v>
      </c>
      <c r="O37" s="1360">
        <v>6428</v>
      </c>
      <c r="P37" s="1361">
        <v>3</v>
      </c>
      <c r="Q37" s="1305">
        <f>IF(P37=0,#REF!/T41,+O37/P37)</f>
        <v>2142.6666666666665</v>
      </c>
      <c r="R37" s="1676">
        <f t="shared" si="4"/>
        <v>178.55555555555554</v>
      </c>
      <c r="S37" s="1306">
        <v>1</v>
      </c>
      <c r="T37" s="1306">
        <v>7</v>
      </c>
      <c r="U37" s="1305">
        <f t="shared" si="2"/>
        <v>3392.5555555555552</v>
      </c>
      <c r="V37" s="1305">
        <f t="shared" si="3"/>
        <v>3035.4444444444448</v>
      </c>
    </row>
    <row r="38" spans="1:22" ht="33" customHeight="1" x14ac:dyDescent="0.2">
      <c r="A38" s="1332"/>
      <c r="B38" s="1332"/>
      <c r="C38" s="1332"/>
      <c r="D38" s="1357">
        <v>18</v>
      </c>
      <c r="E38" s="1295">
        <v>42325</v>
      </c>
      <c r="F38" s="1297">
        <v>7</v>
      </c>
      <c r="G38" s="1297">
        <v>61</v>
      </c>
      <c r="H38" s="1297" t="s">
        <v>1106</v>
      </c>
      <c r="I38" s="1321"/>
      <c r="J38" s="1297">
        <v>1</v>
      </c>
      <c r="K38" s="1299" t="s">
        <v>1236</v>
      </c>
      <c r="L38" s="1359"/>
      <c r="M38" s="1359"/>
      <c r="N38" s="1300" t="s">
        <v>756</v>
      </c>
      <c r="O38" s="1360">
        <v>2251.9899999999998</v>
      </c>
      <c r="P38" s="1361">
        <v>3</v>
      </c>
      <c r="Q38" s="1305">
        <f>IF(P38=0,#REF!/T42,+O38/P38)</f>
        <v>750.6633333333333</v>
      </c>
      <c r="R38" s="1676">
        <f t="shared" si="4"/>
        <v>62.555277777777775</v>
      </c>
      <c r="S38" s="1306">
        <v>1</v>
      </c>
      <c r="T38" s="1306">
        <v>7</v>
      </c>
      <c r="U38" s="1305">
        <f t="shared" si="2"/>
        <v>1188.5502777777779</v>
      </c>
      <c r="V38" s="1305">
        <f t="shared" si="3"/>
        <v>1063.4397222222219</v>
      </c>
    </row>
    <row r="39" spans="1:22" ht="47.25" x14ac:dyDescent="0.2">
      <c r="A39" s="1332"/>
      <c r="B39" s="1332"/>
      <c r="C39" s="1332"/>
      <c r="D39" s="1357">
        <v>19</v>
      </c>
      <c r="E39" s="1295">
        <v>41963</v>
      </c>
      <c r="F39" s="1297">
        <v>7</v>
      </c>
      <c r="G39" s="1297">
        <v>61</v>
      </c>
      <c r="H39" s="1297" t="s">
        <v>1113</v>
      </c>
      <c r="I39" s="1321"/>
      <c r="J39" s="1297">
        <v>8</v>
      </c>
      <c r="K39" s="1299" t="s">
        <v>1089</v>
      </c>
      <c r="L39" s="1359" t="s">
        <v>1087</v>
      </c>
      <c r="M39" s="1359" t="s">
        <v>1088</v>
      </c>
      <c r="N39" s="1300" t="s">
        <v>936</v>
      </c>
      <c r="O39" s="1360">
        <v>58528</v>
      </c>
      <c r="P39" s="1361">
        <v>5</v>
      </c>
      <c r="Q39" s="1305">
        <v>11705.6</v>
      </c>
      <c r="R39" s="1676">
        <f t="shared" ref="R39:R44" si="5">IF(P39=0,"N/A",+Q39/12)</f>
        <v>975.4666666666667</v>
      </c>
      <c r="S39" s="1306">
        <v>2</v>
      </c>
      <c r="T39" s="1306">
        <v>7</v>
      </c>
      <c r="U39" s="1305">
        <f t="shared" si="2"/>
        <v>30239.466666666667</v>
      </c>
      <c r="V39" s="1305">
        <f t="shared" si="3"/>
        <v>28288.533333333333</v>
      </c>
    </row>
    <row r="40" spans="1:22" ht="31.5" x14ac:dyDescent="0.2">
      <c r="A40" s="1332"/>
      <c r="B40" s="1332"/>
      <c r="C40" s="1332"/>
      <c r="D40" s="1357">
        <v>20</v>
      </c>
      <c r="E40" s="1295">
        <v>41963</v>
      </c>
      <c r="F40" s="1297">
        <v>7</v>
      </c>
      <c r="G40" s="1297">
        <v>61</v>
      </c>
      <c r="H40" s="1297" t="s">
        <v>1106</v>
      </c>
      <c r="I40" s="1321"/>
      <c r="J40" s="1297">
        <v>1</v>
      </c>
      <c r="K40" s="1299" t="s">
        <v>1090</v>
      </c>
      <c r="L40" s="1359" t="s">
        <v>1091</v>
      </c>
      <c r="M40" s="1359"/>
      <c r="N40" s="1300" t="s">
        <v>936</v>
      </c>
      <c r="O40" s="1360">
        <v>26550</v>
      </c>
      <c r="P40" s="1361">
        <v>5</v>
      </c>
      <c r="Q40" s="1305">
        <f>IF(P40=0,"N/A",+O40/P40)</f>
        <v>5310</v>
      </c>
      <c r="R40" s="1676">
        <f t="shared" si="5"/>
        <v>442.5</v>
      </c>
      <c r="S40" s="1306">
        <v>2</v>
      </c>
      <c r="T40" s="1306">
        <v>7</v>
      </c>
      <c r="U40" s="1305">
        <f t="shared" si="2"/>
        <v>13717.5</v>
      </c>
      <c r="V40" s="1305">
        <f t="shared" si="3"/>
        <v>12832.5</v>
      </c>
    </row>
    <row r="41" spans="1:22" ht="31.5" x14ac:dyDescent="0.2">
      <c r="A41" s="1332"/>
      <c r="B41" s="1332"/>
      <c r="C41" s="1332"/>
      <c r="D41" s="1357">
        <v>21</v>
      </c>
      <c r="E41" s="1295">
        <v>41991</v>
      </c>
      <c r="F41" s="1297">
        <v>7</v>
      </c>
      <c r="G41" s="1297">
        <v>61</v>
      </c>
      <c r="H41" s="1297" t="s">
        <v>1115</v>
      </c>
      <c r="I41" s="1321"/>
      <c r="J41" s="1297">
        <v>1</v>
      </c>
      <c r="K41" s="1299" t="s">
        <v>1092</v>
      </c>
      <c r="L41" s="1359"/>
      <c r="M41" s="1359"/>
      <c r="N41" s="1300" t="s">
        <v>936</v>
      </c>
      <c r="O41" s="1360">
        <v>22538</v>
      </c>
      <c r="P41" s="1361">
        <v>10</v>
      </c>
      <c r="Q41" s="1305">
        <f>IF(P41=0,"N/A",+O41/P41)</f>
        <v>2253.8000000000002</v>
      </c>
      <c r="R41" s="1676">
        <f t="shared" si="5"/>
        <v>187.81666666666669</v>
      </c>
      <c r="S41" s="1306">
        <v>2</v>
      </c>
      <c r="T41" s="1306">
        <v>6</v>
      </c>
      <c r="U41" s="1305">
        <f t="shared" si="2"/>
        <v>5634.5</v>
      </c>
      <c r="V41" s="1305">
        <f t="shared" si="3"/>
        <v>16903.5</v>
      </c>
    </row>
    <row r="42" spans="1:22" ht="31.5" x14ac:dyDescent="0.2">
      <c r="A42" s="1332"/>
      <c r="B42" s="1332"/>
      <c r="C42" s="1332"/>
      <c r="D42" s="1357">
        <v>22</v>
      </c>
      <c r="E42" s="1369">
        <v>41799</v>
      </c>
      <c r="F42" s="1297">
        <v>7</v>
      </c>
      <c r="G42" s="1297">
        <v>61</v>
      </c>
      <c r="H42" s="1297" t="s">
        <v>1106</v>
      </c>
      <c r="I42" s="1321"/>
      <c r="J42" s="1297">
        <v>1</v>
      </c>
      <c r="K42" s="1317" t="s">
        <v>1101</v>
      </c>
      <c r="L42" s="1370" t="s">
        <v>1102</v>
      </c>
      <c r="M42" s="1302" t="s">
        <v>167</v>
      </c>
      <c r="N42" s="1300" t="s">
        <v>936</v>
      </c>
      <c r="O42" s="1301">
        <v>9642</v>
      </c>
      <c r="P42" s="1302">
        <v>3</v>
      </c>
      <c r="Q42" s="1305">
        <f>IF(P42=0,"N/A",+O42/P42)</f>
        <v>3214</v>
      </c>
      <c r="R42" s="1676">
        <f t="shared" si="5"/>
        <v>267.83333333333331</v>
      </c>
      <c r="S42" s="1306">
        <v>3</v>
      </c>
      <c r="T42" s="1306"/>
      <c r="U42" s="1305">
        <f t="shared" si="2"/>
        <v>9642</v>
      </c>
      <c r="V42" s="1305">
        <f t="shared" si="3"/>
        <v>0</v>
      </c>
    </row>
    <row r="43" spans="1:22" ht="15.75" customHeight="1" x14ac:dyDescent="0.2">
      <c r="A43" s="1332"/>
      <c r="B43" s="1332"/>
      <c r="C43" s="1332"/>
      <c r="D43" s="1357">
        <v>23</v>
      </c>
      <c r="E43" s="1369">
        <v>41431</v>
      </c>
      <c r="F43" s="1297">
        <v>7</v>
      </c>
      <c r="G43" s="1297">
        <v>61</v>
      </c>
      <c r="H43" s="1297">
        <v>612</v>
      </c>
      <c r="I43" s="1321"/>
      <c r="J43" s="1297">
        <v>1</v>
      </c>
      <c r="K43" s="1317" t="s">
        <v>308</v>
      </c>
      <c r="L43" s="1370"/>
      <c r="M43" s="1302" t="s">
        <v>1005</v>
      </c>
      <c r="N43" s="1300" t="s">
        <v>936</v>
      </c>
      <c r="O43" s="1301">
        <v>5900</v>
      </c>
      <c r="P43" s="1302">
        <v>3</v>
      </c>
      <c r="Q43" s="1303">
        <v>0</v>
      </c>
      <c r="R43" s="1678">
        <f t="shared" si="5"/>
        <v>0</v>
      </c>
      <c r="S43" s="1304">
        <v>3</v>
      </c>
      <c r="T43" s="1304"/>
      <c r="U43" s="1303">
        <v>5900</v>
      </c>
      <c r="V43" s="1303">
        <f t="shared" si="3"/>
        <v>0</v>
      </c>
    </row>
    <row r="44" spans="1:22" ht="15.75" customHeight="1" x14ac:dyDescent="0.2">
      <c r="A44" s="1332"/>
      <c r="B44" s="1332"/>
      <c r="C44" s="1332"/>
      <c r="D44" s="1357">
        <v>24</v>
      </c>
      <c r="E44" s="1295">
        <v>41169</v>
      </c>
      <c r="F44" s="1297">
        <v>7</v>
      </c>
      <c r="G44" s="1297">
        <v>61</v>
      </c>
      <c r="H44" s="1297">
        <v>612</v>
      </c>
      <c r="I44" s="1321"/>
      <c r="J44" s="1297">
        <v>1</v>
      </c>
      <c r="K44" s="1299" t="s">
        <v>800</v>
      </c>
      <c r="L44" s="1321"/>
      <c r="M44" s="1297"/>
      <c r="N44" s="1300" t="s">
        <v>936</v>
      </c>
      <c r="O44" s="1301">
        <f>36452.3+24301.53</f>
        <v>60753.83</v>
      </c>
      <c r="P44" s="1302">
        <v>3</v>
      </c>
      <c r="Q44" s="1303">
        <v>0</v>
      </c>
      <c r="R44" s="1678">
        <f t="shared" si="5"/>
        <v>0</v>
      </c>
      <c r="S44" s="1304">
        <v>3</v>
      </c>
      <c r="T44" s="1304"/>
      <c r="U44" s="1303">
        <v>60753.83</v>
      </c>
      <c r="V44" s="1303">
        <f t="shared" si="3"/>
        <v>0</v>
      </c>
    </row>
    <row r="45" spans="1:22" ht="31.5" x14ac:dyDescent="0.2">
      <c r="A45" s="1332"/>
      <c r="B45" s="1332"/>
      <c r="C45" s="1332"/>
      <c r="D45" s="1357">
        <v>25</v>
      </c>
      <c r="E45" s="1295">
        <v>40562</v>
      </c>
      <c r="F45" s="1297">
        <v>7</v>
      </c>
      <c r="G45" s="1297">
        <v>61</v>
      </c>
      <c r="H45" s="1297">
        <v>612</v>
      </c>
      <c r="I45" s="1321"/>
      <c r="J45" s="1297">
        <v>1</v>
      </c>
      <c r="K45" s="1299" t="s">
        <v>966</v>
      </c>
      <c r="L45" s="1321"/>
      <c r="M45" s="1297" t="s">
        <v>36</v>
      </c>
      <c r="N45" s="1300" t="s">
        <v>936</v>
      </c>
      <c r="O45" s="1301">
        <v>39873.65</v>
      </c>
      <c r="P45" s="1302">
        <v>3</v>
      </c>
      <c r="Q45" s="1303"/>
      <c r="R45" s="1678"/>
      <c r="S45" s="1304">
        <v>3</v>
      </c>
      <c r="T45" s="1304"/>
      <c r="U45" s="1303">
        <v>39873.65</v>
      </c>
      <c r="V45" s="1303">
        <f t="shared" si="3"/>
        <v>0</v>
      </c>
    </row>
    <row r="46" spans="1:22" ht="15.75" x14ac:dyDescent="0.2">
      <c r="A46" s="1332"/>
      <c r="B46" s="1332"/>
      <c r="C46" s="1332"/>
      <c r="D46" s="1357">
        <v>26</v>
      </c>
      <c r="E46" s="1315" t="s">
        <v>557</v>
      </c>
      <c r="F46" s="1297">
        <v>7</v>
      </c>
      <c r="G46" s="1297">
        <v>61</v>
      </c>
      <c r="H46" s="1297">
        <v>614</v>
      </c>
      <c r="I46" s="1297"/>
      <c r="J46" s="1297">
        <v>1</v>
      </c>
      <c r="K46" s="1299" t="s">
        <v>130</v>
      </c>
      <c r="L46" s="1297" t="s">
        <v>134</v>
      </c>
      <c r="M46" s="1297" t="s">
        <v>550</v>
      </c>
      <c r="N46" s="1300" t="s">
        <v>291</v>
      </c>
      <c r="O46" s="1318">
        <v>5385</v>
      </c>
      <c r="P46" s="1302">
        <v>3</v>
      </c>
      <c r="Q46" s="1303"/>
      <c r="R46" s="1678"/>
      <c r="S46" s="1304">
        <v>3</v>
      </c>
      <c r="T46" s="1304"/>
      <c r="U46" s="1303">
        <v>5385</v>
      </c>
      <c r="V46" s="1303">
        <f t="shared" si="3"/>
        <v>0</v>
      </c>
    </row>
    <row r="47" spans="1:22" ht="15.75" customHeight="1" x14ac:dyDescent="0.2">
      <c r="A47" s="1332"/>
      <c r="B47" s="1332"/>
      <c r="C47" s="1332"/>
      <c r="D47" s="1357">
        <v>27</v>
      </c>
      <c r="E47" s="1295">
        <v>40876</v>
      </c>
      <c r="F47" s="1297">
        <v>7</v>
      </c>
      <c r="G47" s="1297">
        <v>61</v>
      </c>
      <c r="H47" s="1297">
        <v>617</v>
      </c>
      <c r="I47" s="1298"/>
      <c r="J47" s="1297">
        <v>1</v>
      </c>
      <c r="K47" s="1299" t="s">
        <v>708</v>
      </c>
      <c r="L47" s="1321"/>
      <c r="M47" s="1297" t="s">
        <v>204</v>
      </c>
      <c r="N47" s="1300" t="s">
        <v>936</v>
      </c>
      <c r="O47" s="1301">
        <v>17219.04</v>
      </c>
      <c r="P47" s="1302">
        <v>10</v>
      </c>
      <c r="Q47" s="1305">
        <f>IF(P47=0,"N/A",+O47/P47)</f>
        <v>1721.904</v>
      </c>
      <c r="R47" s="1676">
        <f>IF(P47=0,"N/A",+Q47/12)</f>
        <v>143.49199999999999</v>
      </c>
      <c r="S47" s="1306">
        <v>5</v>
      </c>
      <c r="T47" s="1306">
        <v>7</v>
      </c>
      <c r="U47" s="1303">
        <f>IF(P47=0,"N/A",+Q47*S47+R47*T47)</f>
        <v>9613.9639999999999</v>
      </c>
      <c r="V47" s="1305">
        <f t="shared" si="3"/>
        <v>7605.0760000000009</v>
      </c>
    </row>
    <row r="48" spans="1:22" ht="15.75" customHeight="1" x14ac:dyDescent="0.2">
      <c r="A48" s="1332"/>
      <c r="B48" s="1332"/>
      <c r="C48" s="1332"/>
      <c r="D48" s="1357">
        <v>28</v>
      </c>
      <c r="E48" s="1295">
        <v>36880</v>
      </c>
      <c r="F48" s="1297">
        <v>7</v>
      </c>
      <c r="G48" s="1297">
        <v>61</v>
      </c>
      <c r="H48" s="1297">
        <v>617</v>
      </c>
      <c r="I48" s="1297"/>
      <c r="J48" s="1297">
        <v>1</v>
      </c>
      <c r="K48" s="1299" t="s">
        <v>41</v>
      </c>
      <c r="L48" s="1297" t="s">
        <v>209</v>
      </c>
      <c r="M48" s="1297" t="s">
        <v>42</v>
      </c>
      <c r="N48" s="1300" t="s">
        <v>936</v>
      </c>
      <c r="O48" s="1301">
        <v>6830</v>
      </c>
      <c r="P48" s="1302">
        <v>3</v>
      </c>
      <c r="Q48" s="1303"/>
      <c r="R48" s="1678"/>
      <c r="S48" s="1304">
        <v>3</v>
      </c>
      <c r="T48" s="1304"/>
      <c r="U48" s="1303">
        <v>6830</v>
      </c>
      <c r="V48" s="1303">
        <f t="shared" si="3"/>
        <v>0</v>
      </c>
    </row>
    <row r="49" spans="1:22" ht="15.75" customHeight="1" x14ac:dyDescent="0.2">
      <c r="A49" s="1332"/>
      <c r="B49" s="1332"/>
      <c r="C49" s="1332"/>
      <c r="D49" s="1357">
        <v>29</v>
      </c>
      <c r="E49" s="1295">
        <v>36880</v>
      </c>
      <c r="F49" s="1297">
        <v>7</v>
      </c>
      <c r="G49" s="1297">
        <v>61</v>
      </c>
      <c r="H49" s="1297">
        <v>617</v>
      </c>
      <c r="I49" s="1297"/>
      <c r="J49" s="1297">
        <v>1</v>
      </c>
      <c r="K49" s="1299" t="s">
        <v>18</v>
      </c>
      <c r="L49" s="1297"/>
      <c r="M49" s="1297" t="s">
        <v>19</v>
      </c>
      <c r="N49" s="1300" t="s">
        <v>973</v>
      </c>
      <c r="O49" s="1301">
        <v>3043.84</v>
      </c>
      <c r="P49" s="1302">
        <v>10</v>
      </c>
      <c r="Q49" s="1303"/>
      <c r="R49" s="1678"/>
      <c r="S49" s="1304">
        <v>10</v>
      </c>
      <c r="T49" s="1304"/>
      <c r="U49" s="1303">
        <v>3043.84</v>
      </c>
      <c r="V49" s="1303">
        <f t="shared" si="3"/>
        <v>0</v>
      </c>
    </row>
    <row r="50" spans="1:22" ht="31.5" x14ac:dyDescent="0.2">
      <c r="A50" s="1332"/>
      <c r="B50" s="1332"/>
      <c r="C50" s="1332"/>
      <c r="D50" s="1357">
        <v>30</v>
      </c>
      <c r="E50" s="1295">
        <v>36880</v>
      </c>
      <c r="F50" s="1297">
        <v>7</v>
      </c>
      <c r="G50" s="1297">
        <v>61</v>
      </c>
      <c r="H50" s="1297">
        <v>617</v>
      </c>
      <c r="I50" s="1297"/>
      <c r="J50" s="1297">
        <v>2</v>
      </c>
      <c r="K50" s="1299" t="s">
        <v>508</v>
      </c>
      <c r="L50" s="1297"/>
      <c r="M50" s="1297" t="s">
        <v>19</v>
      </c>
      <c r="N50" s="1300" t="s">
        <v>936</v>
      </c>
      <c r="O50" s="1301">
        <v>5329.62</v>
      </c>
      <c r="P50" s="1302">
        <v>10</v>
      </c>
      <c r="Q50" s="1303"/>
      <c r="R50" s="1678"/>
      <c r="S50" s="1304">
        <v>10</v>
      </c>
      <c r="T50" s="1304"/>
      <c r="U50" s="1303">
        <v>5329.62</v>
      </c>
      <c r="V50" s="1303">
        <f t="shared" si="3"/>
        <v>0</v>
      </c>
    </row>
    <row r="51" spans="1:22" ht="15.75" customHeight="1" x14ac:dyDescent="0.2">
      <c r="A51" s="1332"/>
      <c r="B51" s="1332"/>
      <c r="C51" s="1332"/>
      <c r="D51" s="1357">
        <v>31</v>
      </c>
      <c r="E51" s="1295">
        <v>36880</v>
      </c>
      <c r="F51" s="1297">
        <v>7</v>
      </c>
      <c r="G51" s="1297">
        <v>61</v>
      </c>
      <c r="H51" s="1297">
        <v>617</v>
      </c>
      <c r="I51" s="1297"/>
      <c r="J51" s="1297">
        <v>1</v>
      </c>
      <c r="K51" s="1299" t="s">
        <v>21</v>
      </c>
      <c r="L51" s="1297"/>
      <c r="M51" s="1297"/>
      <c r="N51" s="1300" t="s">
        <v>936</v>
      </c>
      <c r="O51" s="1301">
        <v>10000</v>
      </c>
      <c r="P51" s="1302">
        <v>10</v>
      </c>
      <c r="Q51" s="1303"/>
      <c r="R51" s="1678"/>
      <c r="S51" s="1304">
        <v>10</v>
      </c>
      <c r="T51" s="1304"/>
      <c r="U51" s="1303">
        <v>10000</v>
      </c>
      <c r="V51" s="1303">
        <f t="shared" si="3"/>
        <v>0</v>
      </c>
    </row>
    <row r="52" spans="1:22" ht="15.75" customHeight="1" x14ac:dyDescent="0.2">
      <c r="A52" s="1332"/>
      <c r="B52" s="1332"/>
      <c r="C52" s="1332"/>
      <c r="D52" s="1357">
        <v>32</v>
      </c>
      <c r="E52" s="1295">
        <v>39051</v>
      </c>
      <c r="F52" s="1297">
        <v>7</v>
      </c>
      <c r="G52" s="1297">
        <v>61</v>
      </c>
      <c r="H52" s="1297">
        <v>617</v>
      </c>
      <c r="I52" s="1297"/>
      <c r="J52" s="1297">
        <v>1</v>
      </c>
      <c r="K52" s="1299" t="s">
        <v>63</v>
      </c>
      <c r="L52" s="1297"/>
      <c r="M52" s="1297"/>
      <c r="N52" s="1300" t="s">
        <v>936</v>
      </c>
      <c r="O52" s="1301">
        <v>2729.27</v>
      </c>
      <c r="P52" s="1302">
        <v>10</v>
      </c>
      <c r="Q52" s="1303"/>
      <c r="R52" s="1678"/>
      <c r="S52" s="1304">
        <v>10</v>
      </c>
      <c r="T52" s="1304"/>
      <c r="U52" s="1303">
        <v>2729.27</v>
      </c>
      <c r="V52" s="1303">
        <f t="shared" si="3"/>
        <v>0</v>
      </c>
    </row>
    <row r="53" spans="1:22" ht="15.75" customHeight="1" x14ac:dyDescent="0.2">
      <c r="A53" s="1332"/>
      <c r="B53" s="1332"/>
      <c r="C53" s="1332"/>
      <c r="D53" s="1357">
        <v>33</v>
      </c>
      <c r="E53" s="1295">
        <v>38967</v>
      </c>
      <c r="F53" s="1297">
        <v>7</v>
      </c>
      <c r="G53" s="1297">
        <v>61</v>
      </c>
      <c r="H53" s="1297">
        <v>617</v>
      </c>
      <c r="I53" s="1297"/>
      <c r="J53" s="1297">
        <v>1</v>
      </c>
      <c r="K53" s="1299" t="s">
        <v>66</v>
      </c>
      <c r="L53" s="1297"/>
      <c r="M53" s="1297" t="s">
        <v>24</v>
      </c>
      <c r="N53" s="1300" t="s">
        <v>936</v>
      </c>
      <c r="O53" s="1301">
        <v>3099.99</v>
      </c>
      <c r="P53" s="1302">
        <v>10</v>
      </c>
      <c r="Q53" s="1303"/>
      <c r="R53" s="1678"/>
      <c r="S53" s="1304">
        <v>10</v>
      </c>
      <c r="T53" s="1304"/>
      <c r="U53" s="1303">
        <v>3099.99</v>
      </c>
      <c r="V53" s="1303">
        <f t="shared" ref="V53:V80" si="6">IF(P53=0,"N/A",+O53-U53)</f>
        <v>0</v>
      </c>
    </row>
    <row r="54" spans="1:22" ht="15.75" customHeight="1" x14ac:dyDescent="0.2">
      <c r="A54" s="1332"/>
      <c r="B54" s="1332"/>
      <c r="C54" s="1332"/>
      <c r="D54" s="1357">
        <v>34</v>
      </c>
      <c r="E54" s="1295">
        <v>36857</v>
      </c>
      <c r="F54" s="1297">
        <v>7</v>
      </c>
      <c r="G54" s="1297">
        <v>61</v>
      </c>
      <c r="H54" s="1297">
        <v>617</v>
      </c>
      <c r="I54" s="1297"/>
      <c r="J54" s="1297">
        <v>1</v>
      </c>
      <c r="K54" s="1299" t="s">
        <v>25</v>
      </c>
      <c r="L54" s="1297"/>
      <c r="M54" s="1297" t="s">
        <v>211</v>
      </c>
      <c r="N54" s="1300" t="s">
        <v>936</v>
      </c>
      <c r="O54" s="1301">
        <v>2494</v>
      </c>
      <c r="P54" s="1302">
        <v>10</v>
      </c>
      <c r="Q54" s="1303"/>
      <c r="R54" s="1678"/>
      <c r="S54" s="1304">
        <v>10</v>
      </c>
      <c r="T54" s="1304"/>
      <c r="U54" s="1303">
        <v>2494</v>
      </c>
      <c r="V54" s="1303">
        <f t="shared" si="6"/>
        <v>0</v>
      </c>
    </row>
    <row r="55" spans="1:22" ht="15.75" customHeight="1" x14ac:dyDescent="0.2">
      <c r="D55" s="1357">
        <v>35</v>
      </c>
      <c r="E55" s="1295">
        <v>36857</v>
      </c>
      <c r="F55" s="1297">
        <v>7</v>
      </c>
      <c r="G55" s="1297">
        <v>61</v>
      </c>
      <c r="H55" s="1297">
        <v>617</v>
      </c>
      <c r="I55" s="1297">
        <v>126818</v>
      </c>
      <c r="J55" s="1297">
        <v>1</v>
      </c>
      <c r="K55" s="1299" t="s">
        <v>25</v>
      </c>
      <c r="L55" s="1297"/>
      <c r="M55" s="1297" t="s">
        <v>211</v>
      </c>
      <c r="N55" s="1300" t="s">
        <v>936</v>
      </c>
      <c r="O55" s="1301">
        <v>3132</v>
      </c>
      <c r="P55" s="1302">
        <v>10</v>
      </c>
      <c r="Q55" s="1303"/>
      <c r="R55" s="1678"/>
      <c r="S55" s="1304">
        <v>10</v>
      </c>
      <c r="T55" s="1304"/>
      <c r="U55" s="1303">
        <v>3132</v>
      </c>
      <c r="V55" s="1303">
        <f t="shared" si="6"/>
        <v>0</v>
      </c>
    </row>
    <row r="56" spans="1:22" ht="15.75" customHeight="1" x14ac:dyDescent="0.2">
      <c r="D56" s="1357">
        <v>36</v>
      </c>
      <c r="E56" s="1295">
        <v>36857</v>
      </c>
      <c r="F56" s="1297">
        <v>7</v>
      </c>
      <c r="G56" s="1297">
        <v>61</v>
      </c>
      <c r="H56" s="1297">
        <v>617</v>
      </c>
      <c r="I56" s="1297">
        <v>35140</v>
      </c>
      <c r="J56" s="1297">
        <v>1</v>
      </c>
      <c r="K56" s="1299" t="s">
        <v>25</v>
      </c>
      <c r="L56" s="1297"/>
      <c r="M56" s="1297" t="s">
        <v>211</v>
      </c>
      <c r="N56" s="1300" t="s">
        <v>936</v>
      </c>
      <c r="O56" s="1301">
        <v>2494</v>
      </c>
      <c r="P56" s="1302">
        <v>10</v>
      </c>
      <c r="Q56" s="1303"/>
      <c r="R56" s="1678"/>
      <c r="S56" s="1304">
        <v>10</v>
      </c>
      <c r="T56" s="1304"/>
      <c r="U56" s="1303">
        <v>2494</v>
      </c>
      <c r="V56" s="1303">
        <f t="shared" si="6"/>
        <v>0</v>
      </c>
    </row>
    <row r="57" spans="1:22" ht="15.75" customHeight="1" x14ac:dyDescent="0.2">
      <c r="D57" s="1357">
        <v>37</v>
      </c>
      <c r="E57" s="1295">
        <v>38855</v>
      </c>
      <c r="F57" s="1297">
        <v>7</v>
      </c>
      <c r="G57" s="1297">
        <v>61</v>
      </c>
      <c r="H57" s="1297">
        <v>617</v>
      </c>
      <c r="I57" s="1297">
        <v>35240</v>
      </c>
      <c r="J57" s="1297">
        <v>1</v>
      </c>
      <c r="K57" s="1299" t="s">
        <v>707</v>
      </c>
      <c r="L57" s="1297"/>
      <c r="M57" s="1297"/>
      <c r="N57" s="1300" t="s">
        <v>936</v>
      </c>
      <c r="O57" s="1301">
        <v>1845</v>
      </c>
      <c r="P57" s="1302">
        <v>10</v>
      </c>
      <c r="Q57" s="1303"/>
      <c r="R57" s="1678"/>
      <c r="S57" s="1304">
        <v>10</v>
      </c>
      <c r="T57" s="1304"/>
      <c r="U57" s="1303">
        <v>1845</v>
      </c>
      <c r="V57" s="1303">
        <f t="shared" si="6"/>
        <v>0</v>
      </c>
    </row>
    <row r="58" spans="1:22" ht="15.75" customHeight="1" x14ac:dyDescent="0.2">
      <c r="D58" s="1357">
        <v>38</v>
      </c>
      <c r="E58" s="1295">
        <v>36816</v>
      </c>
      <c r="F58" s="1297">
        <v>7</v>
      </c>
      <c r="G58" s="1297">
        <v>61</v>
      </c>
      <c r="H58" s="1297">
        <v>619</v>
      </c>
      <c r="I58" s="1297"/>
      <c r="J58" s="1297">
        <v>1</v>
      </c>
      <c r="K58" s="1299" t="s">
        <v>44</v>
      </c>
      <c r="L58" s="1297"/>
      <c r="M58" s="1297"/>
      <c r="N58" s="1300" t="s">
        <v>936</v>
      </c>
      <c r="O58" s="1301">
        <v>1200</v>
      </c>
      <c r="P58" s="1302">
        <v>10</v>
      </c>
      <c r="Q58" s="1303"/>
      <c r="R58" s="1678"/>
      <c r="S58" s="1304">
        <v>10</v>
      </c>
      <c r="T58" s="1304"/>
      <c r="U58" s="1303">
        <v>1200</v>
      </c>
      <c r="V58" s="1303">
        <f t="shared" si="6"/>
        <v>0</v>
      </c>
    </row>
    <row r="59" spans="1:22" ht="15.75" customHeight="1" x14ac:dyDescent="0.2">
      <c r="D59" s="1357">
        <v>39</v>
      </c>
      <c r="E59" s="1315">
        <v>41799</v>
      </c>
      <c r="F59" s="1297">
        <v>7</v>
      </c>
      <c r="G59" s="1297">
        <v>61</v>
      </c>
      <c r="H59" s="1297" t="s">
        <v>1106</v>
      </c>
      <c r="I59" s="1297"/>
      <c r="J59" s="1297">
        <v>1</v>
      </c>
      <c r="K59" s="1299" t="s">
        <v>1084</v>
      </c>
      <c r="L59" s="1297"/>
      <c r="M59" s="1297" t="s">
        <v>28</v>
      </c>
      <c r="N59" s="1300" t="s">
        <v>936</v>
      </c>
      <c r="O59" s="1318">
        <v>5938</v>
      </c>
      <c r="P59" s="1302">
        <v>3</v>
      </c>
      <c r="Q59" s="1459">
        <f t="shared" ref="Q59:Q64" si="7">IF(P59=0,"N/A",+O59/P59)</f>
        <v>1979.3333333333333</v>
      </c>
      <c r="R59" s="1858">
        <f>IF(P59=0,"N/A",+Q59/12)</f>
        <v>164.94444444444443</v>
      </c>
      <c r="S59" s="1777">
        <v>3</v>
      </c>
      <c r="T59" s="1777"/>
      <c r="U59" s="1459">
        <f t="shared" ref="U59:U64" si="8">IF(P59=0,"N/A",+Q59*S59+R59*T59)</f>
        <v>5938</v>
      </c>
      <c r="V59" s="1459">
        <f t="shared" si="6"/>
        <v>0</v>
      </c>
    </row>
    <row r="60" spans="1:22" ht="15.75" customHeight="1" x14ac:dyDescent="0.2">
      <c r="D60" s="1357">
        <v>40</v>
      </c>
      <c r="E60" s="1369">
        <v>41562</v>
      </c>
      <c r="F60" s="1297">
        <v>7</v>
      </c>
      <c r="G60" s="1297">
        <v>61</v>
      </c>
      <c r="H60" s="1297">
        <v>614</v>
      </c>
      <c r="I60" s="1321"/>
      <c r="J60" s="1297">
        <v>1</v>
      </c>
      <c r="K60" s="1317" t="s">
        <v>130</v>
      </c>
      <c r="L60" s="1370"/>
      <c r="M60" s="1302" t="s">
        <v>1660</v>
      </c>
      <c r="N60" s="1300" t="s">
        <v>936</v>
      </c>
      <c r="O60" s="1301">
        <v>5527</v>
      </c>
      <c r="P60" s="1302">
        <v>3</v>
      </c>
      <c r="Q60" s="1303"/>
      <c r="R60" s="1678"/>
      <c r="S60" s="1304"/>
      <c r="T60" s="1304"/>
      <c r="U60" s="1303">
        <v>5527</v>
      </c>
      <c r="V60" s="1303">
        <f t="shared" si="6"/>
        <v>0</v>
      </c>
    </row>
    <row r="61" spans="1:22" ht="15.75" customHeight="1" x14ac:dyDescent="0.2">
      <c r="D61" s="1357">
        <v>41</v>
      </c>
      <c r="E61" s="1369">
        <v>41562</v>
      </c>
      <c r="F61" s="1297">
        <v>7</v>
      </c>
      <c r="G61" s="1297">
        <v>61</v>
      </c>
      <c r="H61" s="1297">
        <v>614</v>
      </c>
      <c r="I61" s="1321"/>
      <c r="J61" s="1297">
        <v>1</v>
      </c>
      <c r="K61" s="1317" t="s">
        <v>920</v>
      </c>
      <c r="L61" s="1370" t="s">
        <v>1082</v>
      </c>
      <c r="M61" s="1302" t="s">
        <v>28</v>
      </c>
      <c r="N61" s="1300" t="s">
        <v>948</v>
      </c>
      <c r="O61" s="1301">
        <v>5009.01</v>
      </c>
      <c r="P61" s="1302">
        <v>3</v>
      </c>
      <c r="Q61" s="1303"/>
      <c r="R61" s="1678"/>
      <c r="S61" s="1304">
        <v>3</v>
      </c>
      <c r="T61" s="1304"/>
      <c r="U61" s="1303">
        <v>5009.01</v>
      </c>
      <c r="V61" s="1303">
        <f t="shared" si="6"/>
        <v>0</v>
      </c>
    </row>
    <row r="62" spans="1:22" ht="15.75" customHeight="1" x14ac:dyDescent="0.2">
      <c r="D62" s="1357">
        <v>42</v>
      </c>
      <c r="E62" s="1369">
        <v>41799</v>
      </c>
      <c r="F62" s="1297">
        <v>7</v>
      </c>
      <c r="G62" s="1297">
        <v>61</v>
      </c>
      <c r="H62" s="1297" t="s">
        <v>1106</v>
      </c>
      <c r="I62" s="1321"/>
      <c r="J62" s="1297">
        <v>1</v>
      </c>
      <c r="K62" s="1317" t="s">
        <v>31</v>
      </c>
      <c r="L62" s="1370"/>
      <c r="M62" s="1302" t="s">
        <v>129</v>
      </c>
      <c r="N62" s="1300" t="s">
        <v>801</v>
      </c>
      <c r="O62" s="1301">
        <v>2388</v>
      </c>
      <c r="P62" s="1302">
        <v>3</v>
      </c>
      <c r="Q62" s="1459">
        <f t="shared" si="7"/>
        <v>796</v>
      </c>
      <c r="R62" s="1858">
        <f>IF(P62=0,"N/A",+Q62/12)</f>
        <v>66.333333333333329</v>
      </c>
      <c r="S62" s="1777">
        <v>3</v>
      </c>
      <c r="T62" s="1777"/>
      <c r="U62" s="1459">
        <f t="shared" si="8"/>
        <v>2388</v>
      </c>
      <c r="V62" s="1459">
        <f t="shared" si="6"/>
        <v>0</v>
      </c>
    </row>
    <row r="63" spans="1:22" ht="31.5" x14ac:dyDescent="0.2">
      <c r="D63" s="1357">
        <v>43</v>
      </c>
      <c r="E63" s="1315">
        <v>41799</v>
      </c>
      <c r="F63" s="1297">
        <v>7</v>
      </c>
      <c r="G63" s="1297">
        <v>61</v>
      </c>
      <c r="H63" s="1297" t="s">
        <v>1109</v>
      </c>
      <c r="I63" s="1298"/>
      <c r="J63" s="1297">
        <v>1</v>
      </c>
      <c r="K63" s="1299" t="s">
        <v>978</v>
      </c>
      <c r="L63" s="1297" t="s">
        <v>1085</v>
      </c>
      <c r="M63" s="1297" t="s">
        <v>73</v>
      </c>
      <c r="N63" s="1300" t="s">
        <v>801</v>
      </c>
      <c r="O63" s="1301">
        <v>1653</v>
      </c>
      <c r="P63" s="1302">
        <v>3</v>
      </c>
      <c r="Q63" s="1459">
        <f t="shared" si="7"/>
        <v>551</v>
      </c>
      <c r="R63" s="1858">
        <f>IF(P63=0,"N/A",+Q63/12)</f>
        <v>45.916666666666664</v>
      </c>
      <c r="S63" s="1777">
        <v>3</v>
      </c>
      <c r="T63" s="1777"/>
      <c r="U63" s="1459">
        <f t="shared" si="8"/>
        <v>1653</v>
      </c>
      <c r="V63" s="1459">
        <f t="shared" si="6"/>
        <v>0</v>
      </c>
    </row>
    <row r="64" spans="1:22" ht="15.75" customHeight="1" x14ac:dyDescent="0.2">
      <c r="D64" s="1357">
        <v>44</v>
      </c>
      <c r="E64" s="1295">
        <v>39206</v>
      </c>
      <c r="F64" s="1297">
        <v>7</v>
      </c>
      <c r="G64" s="1297">
        <v>61</v>
      </c>
      <c r="H64" s="1297">
        <v>617</v>
      </c>
      <c r="I64" s="1298"/>
      <c r="J64" s="1297">
        <v>1</v>
      </c>
      <c r="K64" s="1299" t="s">
        <v>39</v>
      </c>
      <c r="L64" s="1297"/>
      <c r="M64" s="1297"/>
      <c r="N64" s="1300" t="s">
        <v>801</v>
      </c>
      <c r="O64" s="1301">
        <v>2664.81</v>
      </c>
      <c r="P64" s="1302">
        <v>10</v>
      </c>
      <c r="Q64" s="1305">
        <f t="shared" si="7"/>
        <v>266.48099999999999</v>
      </c>
      <c r="R64" s="1676">
        <f>IF(P64=0,"N/A",+Q64/12)</f>
        <v>22.20675</v>
      </c>
      <c r="S64" s="1306">
        <v>10</v>
      </c>
      <c r="T64" s="1306"/>
      <c r="U64" s="1305">
        <f t="shared" si="8"/>
        <v>2664.81</v>
      </c>
      <c r="V64" s="1305">
        <f t="shared" si="6"/>
        <v>0</v>
      </c>
    </row>
    <row r="65" spans="1:22" ht="15.75" customHeight="1" x14ac:dyDescent="0.2">
      <c r="D65" s="1357">
        <v>45</v>
      </c>
      <c r="E65" s="1295">
        <v>9</v>
      </c>
      <c r="F65" s="1297">
        <v>7</v>
      </c>
      <c r="G65" s="1297">
        <v>61</v>
      </c>
      <c r="H65" s="1297">
        <v>617</v>
      </c>
      <c r="I65" s="1298"/>
      <c r="J65" s="1297">
        <v>2</v>
      </c>
      <c r="K65" s="1299" t="s">
        <v>20</v>
      </c>
      <c r="L65" s="1297"/>
      <c r="M65" s="1297"/>
      <c r="N65" s="1300" t="s">
        <v>801</v>
      </c>
      <c r="O65" s="1301">
        <v>3094.88</v>
      </c>
      <c r="P65" s="1302">
        <v>10</v>
      </c>
      <c r="Q65" s="1459"/>
      <c r="R65" s="1858"/>
      <c r="S65" s="1777">
        <v>10</v>
      </c>
      <c r="T65" s="1777"/>
      <c r="U65" s="1459">
        <v>3094.88</v>
      </c>
      <c r="V65" s="1459">
        <f t="shared" si="6"/>
        <v>0</v>
      </c>
    </row>
    <row r="66" spans="1:22" ht="15.75" customHeight="1" x14ac:dyDescent="0.2">
      <c r="D66" s="1357">
        <v>46</v>
      </c>
      <c r="E66" s="1295">
        <v>38663</v>
      </c>
      <c r="F66" s="1312">
        <v>7</v>
      </c>
      <c r="G66" s="1297">
        <v>61</v>
      </c>
      <c r="H66" s="1297">
        <v>617</v>
      </c>
      <c r="I66" s="1298"/>
      <c r="J66" s="1297">
        <v>1</v>
      </c>
      <c r="K66" s="1299" t="s">
        <v>40</v>
      </c>
      <c r="L66" s="1297"/>
      <c r="M66" s="1297"/>
      <c r="N66" s="1300" t="s">
        <v>801</v>
      </c>
      <c r="O66" s="1301">
        <v>8113.74</v>
      </c>
      <c r="P66" s="1302">
        <v>10</v>
      </c>
      <c r="Q66" s="1303">
        <v>0</v>
      </c>
      <c r="R66" s="1678">
        <f>IF(P66=0,"N/A",+Q66/12)</f>
        <v>0</v>
      </c>
      <c r="S66" s="1304">
        <v>10</v>
      </c>
      <c r="T66" s="1304"/>
      <c r="U66" s="1303">
        <v>8113.74</v>
      </c>
      <c r="V66" s="1303">
        <f t="shared" si="6"/>
        <v>0</v>
      </c>
    </row>
    <row r="67" spans="1:22" ht="15.75" customHeight="1" x14ac:dyDescent="0.2">
      <c r="D67" s="1357">
        <v>47</v>
      </c>
      <c r="E67" s="1295">
        <v>36889</v>
      </c>
      <c r="F67" s="1312">
        <v>7</v>
      </c>
      <c r="G67" s="1297">
        <v>61</v>
      </c>
      <c r="H67" s="1297">
        <v>617</v>
      </c>
      <c r="I67" s="1298"/>
      <c r="J67" s="1297">
        <v>1</v>
      </c>
      <c r="K67" s="1299" t="s">
        <v>55</v>
      </c>
      <c r="L67" s="1297"/>
      <c r="M67" s="1297" t="s">
        <v>24</v>
      </c>
      <c r="N67" s="1300" t="s">
        <v>801</v>
      </c>
      <c r="O67" s="1301">
        <v>1500</v>
      </c>
      <c r="P67" s="1302">
        <v>10</v>
      </c>
      <c r="Q67" s="1303"/>
      <c r="R67" s="1678"/>
      <c r="S67" s="1304">
        <v>10</v>
      </c>
      <c r="T67" s="1304"/>
      <c r="U67" s="1303">
        <v>1500</v>
      </c>
      <c r="V67" s="1303">
        <f t="shared" si="6"/>
        <v>0</v>
      </c>
    </row>
    <row r="68" spans="1:22" ht="15.75" customHeight="1" x14ac:dyDescent="0.2">
      <c r="D68" s="1357">
        <v>48</v>
      </c>
      <c r="E68" s="1295">
        <v>36857</v>
      </c>
      <c r="F68" s="1312">
        <v>7</v>
      </c>
      <c r="G68" s="1297">
        <v>61</v>
      </c>
      <c r="H68" s="1297">
        <v>617</v>
      </c>
      <c r="I68" s="1298">
        <v>35184</v>
      </c>
      <c r="J68" s="1297">
        <v>1</v>
      </c>
      <c r="K68" s="1299" t="s">
        <v>213</v>
      </c>
      <c r="L68" s="1297"/>
      <c r="M68" s="1297"/>
      <c r="N68" s="1300" t="s">
        <v>801</v>
      </c>
      <c r="O68" s="1301">
        <v>900</v>
      </c>
      <c r="P68" s="1302">
        <v>10</v>
      </c>
      <c r="Q68" s="1303"/>
      <c r="R68" s="1678"/>
      <c r="S68" s="1304">
        <v>10</v>
      </c>
      <c r="T68" s="1304"/>
      <c r="U68" s="1303">
        <v>900</v>
      </c>
      <c r="V68" s="1303">
        <f t="shared" si="6"/>
        <v>0</v>
      </c>
    </row>
    <row r="69" spans="1:22" ht="15.75" customHeight="1" x14ac:dyDescent="0.2">
      <c r="D69" s="1357">
        <v>49</v>
      </c>
      <c r="E69" s="1295">
        <v>36857</v>
      </c>
      <c r="F69" s="1312">
        <v>7</v>
      </c>
      <c r="G69" s="1297">
        <v>61</v>
      </c>
      <c r="H69" s="1297">
        <v>617</v>
      </c>
      <c r="I69" s="1298"/>
      <c r="J69" s="1297">
        <v>1</v>
      </c>
      <c r="K69" s="1299" t="s">
        <v>25</v>
      </c>
      <c r="L69" s="1297"/>
      <c r="M69" s="1297"/>
      <c r="N69" s="1300" t="s">
        <v>801</v>
      </c>
      <c r="O69" s="1301">
        <v>2494</v>
      </c>
      <c r="P69" s="1302">
        <v>10</v>
      </c>
      <c r="Q69" s="1303"/>
      <c r="R69" s="1678"/>
      <c r="S69" s="1304">
        <v>10</v>
      </c>
      <c r="T69" s="1304"/>
      <c r="U69" s="1303">
        <v>2494</v>
      </c>
      <c r="V69" s="1303">
        <f t="shared" si="6"/>
        <v>0</v>
      </c>
    </row>
    <row r="70" spans="1:22" ht="15.75" customHeight="1" x14ac:dyDescent="0.2">
      <c r="D70" s="1357">
        <v>50</v>
      </c>
      <c r="E70" s="1295">
        <v>36857</v>
      </c>
      <c r="F70" s="1312">
        <v>7</v>
      </c>
      <c r="G70" s="1297">
        <v>61</v>
      </c>
      <c r="H70" s="1297">
        <v>617</v>
      </c>
      <c r="I70" s="1298">
        <v>127989</v>
      </c>
      <c r="J70" s="1297">
        <v>1</v>
      </c>
      <c r="K70" s="1299" t="s">
        <v>25</v>
      </c>
      <c r="L70" s="1297"/>
      <c r="M70" s="1297"/>
      <c r="N70" s="1300" t="s">
        <v>801</v>
      </c>
      <c r="O70" s="1301">
        <v>4714.9399999999996</v>
      </c>
      <c r="P70" s="1302">
        <v>10</v>
      </c>
      <c r="Q70" s="1303"/>
      <c r="R70" s="1678"/>
      <c r="S70" s="1304">
        <v>10</v>
      </c>
      <c r="T70" s="1304"/>
      <c r="U70" s="1303">
        <v>4714.9399999999996</v>
      </c>
      <c r="V70" s="1303">
        <f t="shared" si="6"/>
        <v>0</v>
      </c>
    </row>
    <row r="71" spans="1:22" ht="15.75" customHeight="1" x14ac:dyDescent="0.2">
      <c r="D71" s="1357">
        <v>51</v>
      </c>
      <c r="E71" s="1295">
        <v>36857</v>
      </c>
      <c r="F71" s="1312">
        <v>7</v>
      </c>
      <c r="G71" s="1297">
        <v>61</v>
      </c>
      <c r="H71" s="1297">
        <v>617</v>
      </c>
      <c r="I71" s="1298">
        <v>127988</v>
      </c>
      <c r="J71" s="1297">
        <v>1</v>
      </c>
      <c r="K71" s="1299" t="s">
        <v>25</v>
      </c>
      <c r="L71" s="1297"/>
      <c r="M71" s="1297"/>
      <c r="N71" s="1300" t="s">
        <v>801</v>
      </c>
      <c r="O71" s="1301">
        <v>3132</v>
      </c>
      <c r="P71" s="1302">
        <v>10</v>
      </c>
      <c r="Q71" s="1303"/>
      <c r="R71" s="1678"/>
      <c r="S71" s="1304">
        <v>10</v>
      </c>
      <c r="T71" s="1304"/>
      <c r="U71" s="1303">
        <v>3132</v>
      </c>
      <c r="V71" s="1303">
        <f t="shared" si="6"/>
        <v>0</v>
      </c>
    </row>
    <row r="72" spans="1:22" ht="31.5" x14ac:dyDescent="0.2">
      <c r="D72" s="1357">
        <v>52</v>
      </c>
      <c r="E72" s="1295">
        <v>42404</v>
      </c>
      <c r="F72" s="1312">
        <v>7</v>
      </c>
      <c r="G72" s="1297">
        <v>61</v>
      </c>
      <c r="H72" s="1297">
        <v>611</v>
      </c>
      <c r="I72" s="1298"/>
      <c r="J72" s="1297">
        <v>3</v>
      </c>
      <c r="K72" s="1299" t="s">
        <v>1483</v>
      </c>
      <c r="L72" s="1297">
        <v>1925646</v>
      </c>
      <c r="M72" s="1297" t="s">
        <v>1484</v>
      </c>
      <c r="N72" s="1300" t="s">
        <v>1305</v>
      </c>
      <c r="O72" s="1301">
        <v>15930</v>
      </c>
      <c r="P72" s="1302">
        <v>10</v>
      </c>
      <c r="Q72" s="1305">
        <f>IF(P72=0,"N/A",+O72/P72)</f>
        <v>1593</v>
      </c>
      <c r="R72" s="1676">
        <f>IF(P72=0,"N/A",+Q72/12)</f>
        <v>132.75</v>
      </c>
      <c r="S72" s="1306">
        <v>1</v>
      </c>
      <c r="T72" s="1306">
        <v>4</v>
      </c>
      <c r="U72" s="1305">
        <f t="shared" ref="U72:U81" si="9">IF(P72=0,"N/A",+Q72*S72+R72*T72)</f>
        <v>2124</v>
      </c>
      <c r="V72" s="1305">
        <f t="shared" si="6"/>
        <v>13806</v>
      </c>
    </row>
    <row r="73" spans="1:22" ht="31.5" x14ac:dyDescent="0.2">
      <c r="D73" s="1357">
        <v>53</v>
      </c>
      <c r="E73" s="1295">
        <v>42404</v>
      </c>
      <c r="F73" s="1312">
        <v>7</v>
      </c>
      <c r="G73" s="1297">
        <v>61</v>
      </c>
      <c r="H73" s="1297">
        <v>611</v>
      </c>
      <c r="I73" s="1298"/>
      <c r="J73" s="1297">
        <v>3</v>
      </c>
      <c r="K73" s="1299" t="s">
        <v>1485</v>
      </c>
      <c r="L73" s="1297">
        <v>1925646</v>
      </c>
      <c r="M73" s="1297" t="s">
        <v>890</v>
      </c>
      <c r="N73" s="1300" t="s">
        <v>1305</v>
      </c>
      <c r="O73" s="1301">
        <v>1770</v>
      </c>
      <c r="P73" s="1302">
        <v>10</v>
      </c>
      <c r="Q73" s="1305">
        <f t="shared" ref="Q73:Q78" si="10">IF(P73=0,"N/A",+O73/P73)</f>
        <v>177</v>
      </c>
      <c r="R73" s="1676">
        <f t="shared" ref="R73:R78" si="11">IF(P73=0,"N/A",+Q73/12)</f>
        <v>14.75</v>
      </c>
      <c r="S73" s="1306">
        <v>1</v>
      </c>
      <c r="T73" s="1306">
        <v>4</v>
      </c>
      <c r="U73" s="1305">
        <f t="shared" si="9"/>
        <v>236</v>
      </c>
      <c r="V73" s="1305">
        <f t="shared" si="6"/>
        <v>1534</v>
      </c>
    </row>
    <row r="74" spans="1:22" ht="31.5" x14ac:dyDescent="0.2">
      <c r="D74" s="1357">
        <v>54</v>
      </c>
      <c r="E74" s="1295">
        <v>42669</v>
      </c>
      <c r="F74" s="1312">
        <v>7</v>
      </c>
      <c r="G74" s="1297">
        <v>61</v>
      </c>
      <c r="H74" s="1297">
        <v>614</v>
      </c>
      <c r="I74" s="1298"/>
      <c r="J74" s="1297">
        <v>1</v>
      </c>
      <c r="K74" s="1299" t="s">
        <v>1486</v>
      </c>
      <c r="L74" s="1297"/>
      <c r="M74" s="1297" t="s">
        <v>1482</v>
      </c>
      <c r="N74" s="1300" t="s">
        <v>1305</v>
      </c>
      <c r="O74" s="1301">
        <v>48268.07</v>
      </c>
      <c r="P74" s="1302">
        <v>3</v>
      </c>
      <c r="Q74" s="1305">
        <f t="shared" si="10"/>
        <v>16089.356666666667</v>
      </c>
      <c r="R74" s="1676">
        <f t="shared" si="11"/>
        <v>1340.7797222222223</v>
      </c>
      <c r="S74" s="1306"/>
      <c r="T74" s="1306">
        <v>8</v>
      </c>
      <c r="U74" s="1305">
        <f t="shared" si="9"/>
        <v>10726.237777777778</v>
      </c>
      <c r="V74" s="1305">
        <f t="shared" si="6"/>
        <v>37541.83222222222</v>
      </c>
    </row>
    <row r="75" spans="1:22" ht="31.5" x14ac:dyDescent="0.2">
      <c r="D75" s="1357">
        <v>55</v>
      </c>
      <c r="E75" s="1295">
        <v>42669</v>
      </c>
      <c r="F75" s="1312">
        <v>7</v>
      </c>
      <c r="G75" s="1297">
        <v>61</v>
      </c>
      <c r="H75" s="1297">
        <v>614</v>
      </c>
      <c r="I75" s="1298"/>
      <c r="J75" s="1297">
        <v>3</v>
      </c>
      <c r="K75" s="1299" t="s">
        <v>1487</v>
      </c>
      <c r="L75" s="1297" t="s">
        <v>1488</v>
      </c>
      <c r="M75" s="1297" t="s">
        <v>1489</v>
      </c>
      <c r="N75" s="1300" t="s">
        <v>1305</v>
      </c>
      <c r="O75" s="1301">
        <v>84949.03</v>
      </c>
      <c r="P75" s="1302">
        <v>3</v>
      </c>
      <c r="Q75" s="1305">
        <f t="shared" si="10"/>
        <v>28316.343333333334</v>
      </c>
      <c r="R75" s="1676">
        <f t="shared" si="11"/>
        <v>2359.6952777777778</v>
      </c>
      <c r="S75" s="1306"/>
      <c r="T75" s="1306">
        <v>8</v>
      </c>
      <c r="U75" s="1305">
        <f t="shared" si="9"/>
        <v>18877.562222222223</v>
      </c>
      <c r="V75" s="1305">
        <f t="shared" si="6"/>
        <v>66071.467777777783</v>
      </c>
    </row>
    <row r="76" spans="1:22" ht="15.75" x14ac:dyDescent="0.2">
      <c r="D76" s="1357">
        <v>56</v>
      </c>
      <c r="E76" s="1295">
        <v>42669</v>
      </c>
      <c r="F76" s="1312">
        <v>7</v>
      </c>
      <c r="G76" s="1297">
        <v>61</v>
      </c>
      <c r="H76" s="1297">
        <v>614</v>
      </c>
      <c r="I76" s="1298"/>
      <c r="J76" s="1297">
        <v>2</v>
      </c>
      <c r="K76" s="1299" t="s">
        <v>1490</v>
      </c>
      <c r="L76" s="1297" t="s">
        <v>1491</v>
      </c>
      <c r="M76" s="1297" t="s">
        <v>28</v>
      </c>
      <c r="N76" s="1300" t="s">
        <v>551</v>
      </c>
      <c r="O76" s="1301">
        <v>13774.92</v>
      </c>
      <c r="P76" s="1302">
        <v>3</v>
      </c>
      <c r="Q76" s="1305">
        <f t="shared" si="10"/>
        <v>4591.6400000000003</v>
      </c>
      <c r="R76" s="1676">
        <f t="shared" si="11"/>
        <v>382.63666666666671</v>
      </c>
      <c r="S76" s="1306"/>
      <c r="T76" s="1306">
        <v>8</v>
      </c>
      <c r="U76" s="1305">
        <f t="shared" si="9"/>
        <v>3061.0933333333337</v>
      </c>
      <c r="V76" s="1305">
        <f t="shared" si="6"/>
        <v>10713.826666666666</v>
      </c>
    </row>
    <row r="77" spans="1:22" ht="15.75" x14ac:dyDescent="0.2">
      <c r="D77" s="1357">
        <v>57</v>
      </c>
      <c r="E77" s="1295">
        <v>42445</v>
      </c>
      <c r="F77" s="1312">
        <v>7</v>
      </c>
      <c r="G77" s="1297">
        <v>61</v>
      </c>
      <c r="H77" s="1297">
        <v>614</v>
      </c>
      <c r="I77" s="1298"/>
      <c r="J77" s="1297">
        <v>1</v>
      </c>
      <c r="K77" s="1299" t="s">
        <v>1492</v>
      </c>
      <c r="L77" s="1297" t="s">
        <v>986</v>
      </c>
      <c r="M77" s="1297"/>
      <c r="N77" s="1300" t="s">
        <v>1305</v>
      </c>
      <c r="O77" s="1301">
        <v>2830.01</v>
      </c>
      <c r="P77" s="1302">
        <v>3</v>
      </c>
      <c r="Q77" s="1305">
        <f t="shared" si="10"/>
        <v>943.3366666666667</v>
      </c>
      <c r="R77" s="1676">
        <f t="shared" si="11"/>
        <v>78.611388888888897</v>
      </c>
      <c r="S77" s="1306">
        <v>1</v>
      </c>
      <c r="T77" s="1306">
        <v>3</v>
      </c>
      <c r="U77" s="1305">
        <f t="shared" si="9"/>
        <v>1179.1708333333333</v>
      </c>
      <c r="V77" s="1305">
        <f t="shared" si="6"/>
        <v>1650.8391666666669</v>
      </c>
    </row>
    <row r="78" spans="1:22" ht="15.75" x14ac:dyDescent="0.2">
      <c r="D78" s="1357">
        <v>58</v>
      </c>
      <c r="E78" s="1295">
        <v>42445</v>
      </c>
      <c r="F78" s="1312">
        <v>7</v>
      </c>
      <c r="G78" s="1297">
        <v>61</v>
      </c>
      <c r="H78" s="1297">
        <v>614</v>
      </c>
      <c r="I78" s="1298"/>
      <c r="J78" s="1297">
        <v>1</v>
      </c>
      <c r="K78" s="1299" t="s">
        <v>1301</v>
      </c>
      <c r="L78" s="1297" t="s">
        <v>1493</v>
      </c>
      <c r="M78" s="1297" t="s">
        <v>1494</v>
      </c>
      <c r="N78" s="1300" t="s">
        <v>1305</v>
      </c>
      <c r="O78" s="1301">
        <v>6428</v>
      </c>
      <c r="P78" s="1302">
        <v>3</v>
      </c>
      <c r="Q78" s="1305">
        <f t="shared" si="10"/>
        <v>2142.6666666666665</v>
      </c>
      <c r="R78" s="1676">
        <f t="shared" si="11"/>
        <v>178.55555555555554</v>
      </c>
      <c r="S78" s="1306">
        <v>1</v>
      </c>
      <c r="T78" s="1306">
        <v>3</v>
      </c>
      <c r="U78" s="1305">
        <f t="shared" si="9"/>
        <v>2678.333333333333</v>
      </c>
      <c r="V78" s="1305">
        <f t="shared" si="6"/>
        <v>3749.666666666667</v>
      </c>
    </row>
    <row r="79" spans="1:22" ht="15.75" x14ac:dyDescent="0.2">
      <c r="A79" s="1038">
        <v>58</v>
      </c>
      <c r="B79" s="1038">
        <v>42550</v>
      </c>
      <c r="C79" s="1038">
        <v>6</v>
      </c>
      <c r="D79" s="1357">
        <v>59</v>
      </c>
      <c r="E79" s="1295">
        <v>42550</v>
      </c>
      <c r="F79" s="1312">
        <v>6</v>
      </c>
      <c r="G79" s="1297">
        <v>61</v>
      </c>
      <c r="H79" s="1297">
        <v>617</v>
      </c>
      <c r="I79" s="1298"/>
      <c r="J79" s="1297">
        <v>2</v>
      </c>
      <c r="K79" s="1299" t="s">
        <v>1398</v>
      </c>
      <c r="L79" s="1297"/>
      <c r="M79" s="1297" t="s">
        <v>1399</v>
      </c>
      <c r="N79" s="1300" t="s">
        <v>1305</v>
      </c>
      <c r="O79" s="1301">
        <v>11580.57</v>
      </c>
      <c r="P79" s="1302">
        <v>10</v>
      </c>
      <c r="Q79" s="1305">
        <f>IF(P79=0,"N/A",+O79/P79)</f>
        <v>1158.057</v>
      </c>
      <c r="R79" s="1676">
        <f>IF(P79=0,"N/A",+Q79/12)</f>
        <v>96.504750000000001</v>
      </c>
      <c r="S79" s="1306">
        <v>1</v>
      </c>
      <c r="T79" s="1306"/>
      <c r="U79" s="1305">
        <f t="shared" si="9"/>
        <v>1158.057</v>
      </c>
      <c r="V79" s="1305">
        <f t="shared" si="6"/>
        <v>10422.512999999999</v>
      </c>
    </row>
    <row r="80" spans="1:22" ht="15.75" x14ac:dyDescent="0.2">
      <c r="D80" s="1254">
        <v>90</v>
      </c>
      <c r="E80" s="1295">
        <v>42761</v>
      </c>
      <c r="F80" s="1312">
        <v>7</v>
      </c>
      <c r="G80" s="1297">
        <v>61</v>
      </c>
      <c r="H80" s="1297" t="s">
        <v>1697</v>
      </c>
      <c r="I80" s="1298"/>
      <c r="J80" s="1297">
        <v>1</v>
      </c>
      <c r="K80" s="1299" t="s">
        <v>1698</v>
      </c>
      <c r="L80" s="1297" t="s">
        <v>1699</v>
      </c>
      <c r="M80" s="1297" t="s">
        <v>910</v>
      </c>
      <c r="N80" s="1300" t="s">
        <v>1305</v>
      </c>
      <c r="O80" s="1301">
        <v>7995</v>
      </c>
      <c r="P80" s="1302">
        <v>5</v>
      </c>
      <c r="Q80" s="1305">
        <f>IF(P80=0,"N/A",+O80/P80)</f>
        <v>1599</v>
      </c>
      <c r="R80" s="1676">
        <f>IF(P80=0,"N/A",+Q80/12)</f>
        <v>133.25</v>
      </c>
      <c r="S80" s="1306"/>
      <c r="T80" s="1306">
        <v>5</v>
      </c>
      <c r="U80" s="1305">
        <f t="shared" si="9"/>
        <v>666.25</v>
      </c>
      <c r="V80" s="1305">
        <f t="shared" si="6"/>
        <v>7328.75</v>
      </c>
    </row>
    <row r="81" spans="1:24" ht="23.25" customHeight="1" x14ac:dyDescent="0.2">
      <c r="D81" s="1332">
        <v>91</v>
      </c>
      <c r="E81" s="1778">
        <v>42823</v>
      </c>
      <c r="F81" s="1312">
        <v>7</v>
      </c>
      <c r="G81" s="1297">
        <v>61</v>
      </c>
      <c r="H81" s="1297" t="s">
        <v>1747</v>
      </c>
      <c r="I81" s="1779"/>
      <c r="J81" s="1312">
        <v>1</v>
      </c>
      <c r="K81" s="1299" t="s">
        <v>1748</v>
      </c>
      <c r="L81" s="1297"/>
      <c r="M81" s="1297"/>
      <c r="N81" s="1300" t="s">
        <v>1305</v>
      </c>
      <c r="O81" s="1301">
        <v>14125</v>
      </c>
      <c r="P81" s="1302">
        <v>5</v>
      </c>
      <c r="Q81" s="1305">
        <f>IF(P81=0,"N/A",+O81/P81)</f>
        <v>2825</v>
      </c>
      <c r="R81" s="1676">
        <f>IF(P81=0,"N/A",+Q81/12)</f>
        <v>235.41666666666666</v>
      </c>
      <c r="S81" s="1306"/>
      <c r="T81" s="1306">
        <v>3</v>
      </c>
      <c r="U81" s="1305">
        <f t="shared" si="9"/>
        <v>706.25</v>
      </c>
      <c r="V81" s="1305">
        <f>IF(P81=0,"N/A",+O81-U81)</f>
        <v>13418.75</v>
      </c>
    </row>
    <row r="82" spans="1:24" ht="15.75" x14ac:dyDescent="0.2">
      <c r="D82" s="1332"/>
      <c r="E82" s="1778"/>
      <c r="F82" s="1312"/>
      <c r="G82" s="1297"/>
      <c r="H82" s="1297"/>
      <c r="I82" s="1779"/>
      <c r="J82" s="1312"/>
      <c r="K82" s="1299"/>
      <c r="L82" s="1779"/>
      <c r="M82" s="1298"/>
      <c r="N82" s="1780"/>
      <c r="O82" s="1781">
        <f>SUM(O21:O79)</f>
        <v>762418.14</v>
      </c>
      <c r="P82" s="1781"/>
      <c r="Q82" s="1781">
        <f>SUM(Q21:Q81)</f>
        <v>141556.90899999999</v>
      </c>
      <c r="R82" s="1781">
        <f>SUM(R21:R81)</f>
        <v>11796.40908333333</v>
      </c>
      <c r="S82" s="1781"/>
      <c r="T82" s="1781"/>
      <c r="U82" s="1781">
        <f>SUM(U21:U81)</f>
        <v>422304.71816666663</v>
      </c>
      <c r="V82" s="1377">
        <f>SUM(V21:V81)</f>
        <v>362233.42183333327</v>
      </c>
      <c r="W82" s="1326"/>
      <c r="X82" s="1326"/>
    </row>
    <row r="83" spans="1:24" ht="18" x14ac:dyDescent="0.2">
      <c r="D83" s="1259"/>
      <c r="E83" s="1371"/>
      <c r="F83" s="1691">
        <v>611</v>
      </c>
      <c r="G83" s="1692">
        <v>1213.08</v>
      </c>
      <c r="H83" s="1373"/>
      <c r="I83" s="1374"/>
      <c r="J83" s="1372"/>
      <c r="K83" s="1375"/>
      <c r="L83" s="1374"/>
      <c r="M83" s="1376"/>
      <c r="N83" s="1375"/>
      <c r="O83" s="1378"/>
      <c r="P83" s="1379"/>
      <c r="Q83" s="1380"/>
      <c r="R83" s="1381"/>
      <c r="S83" s="1382"/>
      <c r="T83" s="1382"/>
      <c r="U83" s="1383"/>
      <c r="V83" s="1324"/>
    </row>
    <row r="84" spans="1:24" ht="15" x14ac:dyDescent="0.2">
      <c r="E84" s="965"/>
      <c r="F84" s="1693">
        <v>613</v>
      </c>
      <c r="G84" s="1694">
        <v>4218.91</v>
      </c>
      <c r="H84" s="1310"/>
      <c r="I84" s="1310"/>
      <c r="J84" s="1310"/>
      <c r="K84" s="1327"/>
      <c r="L84" s="1310"/>
      <c r="M84" s="1310"/>
      <c r="N84" s="1327"/>
      <c r="O84" s="1310"/>
      <c r="P84" s="1310"/>
      <c r="Q84" s="1310"/>
      <c r="R84" s="1310"/>
      <c r="S84" s="1310"/>
      <c r="T84" s="1310"/>
      <c r="U84" s="1310"/>
      <c r="V84" s="1310"/>
    </row>
    <row r="85" spans="1:24" x14ac:dyDescent="0.2">
      <c r="F85" s="1695">
        <v>614</v>
      </c>
      <c r="G85" s="1694">
        <v>4473.25</v>
      </c>
    </row>
    <row r="86" spans="1:24" x14ac:dyDescent="0.2">
      <c r="F86" s="1695">
        <v>617</v>
      </c>
      <c r="G86" s="1694">
        <v>262.2</v>
      </c>
    </row>
    <row r="87" spans="1:24" x14ac:dyDescent="0.2">
      <c r="F87" s="1695">
        <v>619</v>
      </c>
      <c r="G87" s="1694">
        <v>254.49</v>
      </c>
    </row>
    <row r="88" spans="1:24" x14ac:dyDescent="0.2">
      <c r="F88" s="1695">
        <v>2623</v>
      </c>
      <c r="G88" s="1694">
        <v>975.74</v>
      </c>
    </row>
    <row r="89" spans="1:24" x14ac:dyDescent="0.2">
      <c r="F89" s="1695">
        <v>2655</v>
      </c>
      <c r="G89" s="1694">
        <v>352.82</v>
      </c>
    </row>
    <row r="90" spans="1:24" x14ac:dyDescent="0.2">
      <c r="F90" s="1695">
        <v>2392</v>
      </c>
      <c r="G90" s="1694">
        <v>45.92</v>
      </c>
    </row>
    <row r="91" spans="1:24" x14ac:dyDescent="0.2">
      <c r="F91" s="1695"/>
      <c r="G91" s="1696">
        <f>SUM(G83:G90)</f>
        <v>11796.41</v>
      </c>
    </row>
    <row r="92" spans="1:24" customFormat="1" x14ac:dyDescent="0.2">
      <c r="A92" s="45"/>
      <c r="B92" s="45"/>
      <c r="C92" s="45"/>
      <c r="D92" s="45"/>
      <c r="E92" s="45"/>
      <c r="F92" s="45"/>
      <c r="G92" s="45"/>
      <c r="H92" s="1346"/>
      <c r="I92" s="45"/>
      <c r="J92" s="45"/>
      <c r="K92" s="3"/>
      <c r="L92" s="45"/>
      <c r="M92" s="45"/>
      <c r="N92" s="1386"/>
      <c r="O92" s="1048"/>
      <c r="P92" s="14"/>
      <c r="Q92" s="14"/>
      <c r="R92" s="1048"/>
      <c r="S92" s="1048"/>
      <c r="T92" s="45"/>
      <c r="U92" s="45"/>
      <c r="V92" s="45"/>
    </row>
    <row r="93" spans="1:24" customFormat="1" x14ac:dyDescent="0.2">
      <c r="A93" s="1347" t="s">
        <v>51</v>
      </c>
      <c r="B93" s="1347"/>
      <c r="C93" s="1347"/>
      <c r="D93" s="1905" t="s">
        <v>51</v>
      </c>
      <c r="E93" s="1905"/>
      <c r="F93" s="1905"/>
      <c r="G93" s="1905"/>
      <c r="H93" s="1905"/>
      <c r="I93" s="1905"/>
      <c r="J93" s="1905"/>
      <c r="K93" s="1348"/>
      <c r="L93" s="1906" t="s">
        <v>1625</v>
      </c>
      <c r="M93" s="1906"/>
      <c r="N93" s="1906"/>
      <c r="O93" s="1906"/>
      <c r="P93" s="34"/>
      <c r="Q93" s="34"/>
      <c r="R93" s="1905" t="s">
        <v>1621</v>
      </c>
      <c r="S93" s="1905"/>
      <c r="T93" s="1905"/>
      <c r="U93" s="1905"/>
      <c r="V93" s="1905"/>
    </row>
    <row r="94" spans="1:24" x14ac:dyDescent="0.2">
      <c r="D94" s="1330"/>
      <c r="E94" s="1343"/>
      <c r="F94" s="1343"/>
      <c r="G94" s="1343"/>
      <c r="H94" s="1343"/>
      <c r="I94" s="1343"/>
      <c r="J94" s="1343"/>
      <c r="K94" s="1344"/>
      <c r="L94" s="1343"/>
      <c r="M94" s="1343"/>
      <c r="N94" s="1387"/>
      <c r="O94" s="1345"/>
      <c r="P94" s="1047"/>
    </row>
    <row r="112" spans="1:23" ht="31.5" customHeight="1" x14ac:dyDescent="0.2">
      <c r="A112" s="1332"/>
      <c r="B112" s="1332"/>
      <c r="C112" s="1332"/>
      <c r="D112" s="1357">
        <v>17</v>
      </c>
      <c r="E112" s="1295">
        <v>42334</v>
      </c>
      <c r="F112" s="1297">
        <v>7</v>
      </c>
      <c r="G112" s="1297">
        <v>61</v>
      </c>
      <c r="H112" s="1297" t="s">
        <v>1106</v>
      </c>
      <c r="I112" s="1321"/>
      <c r="J112" s="1297">
        <v>1</v>
      </c>
      <c r="K112" s="1299" t="s">
        <v>30</v>
      </c>
      <c r="L112" s="1359"/>
      <c r="M112" s="1359" t="s">
        <v>129</v>
      </c>
      <c r="N112" s="1300" t="s">
        <v>756</v>
      </c>
      <c r="O112" s="1360">
        <v>2830</v>
      </c>
      <c r="P112" s="1361">
        <v>3</v>
      </c>
      <c r="Q112" s="1305">
        <f>IF(P112=0,#REF!/T40,+O112/P112)</f>
        <v>943.33333333333337</v>
      </c>
      <c r="R112" s="1305">
        <f>IF(P112=0,"N/A",+Q112/12)</f>
        <v>78.611111111111114</v>
      </c>
      <c r="S112" s="1306">
        <v>1</v>
      </c>
      <c r="T112" s="1306">
        <v>1</v>
      </c>
      <c r="U112" s="1305">
        <f>IF(P112=0,"N/A",+Q112*S112+R112*T112)</f>
        <v>1021.9444444444445</v>
      </c>
      <c r="V112" s="1305">
        <f>IF(P112=0,"N/A",+O112-U112)</f>
        <v>1808.0555555555557</v>
      </c>
      <c r="W112" s="1038" t="s">
        <v>1643</v>
      </c>
    </row>
    <row r="113" spans="1:23" ht="31.5" customHeight="1" x14ac:dyDescent="0.2">
      <c r="A113" s="1332"/>
      <c r="B113" s="1332"/>
      <c r="C113" s="1332"/>
      <c r="D113" s="1357">
        <v>19</v>
      </c>
      <c r="E113" s="1295">
        <v>42325</v>
      </c>
      <c r="F113" s="1297">
        <v>7</v>
      </c>
      <c r="G113" s="1297">
        <v>61</v>
      </c>
      <c r="H113" s="1297" t="s">
        <v>1106</v>
      </c>
      <c r="I113" s="1321"/>
      <c r="J113" s="1297">
        <v>1</v>
      </c>
      <c r="K113" s="1299" t="s">
        <v>932</v>
      </c>
      <c r="L113" s="1359"/>
      <c r="M113" s="1359"/>
      <c r="N113" s="1300" t="s">
        <v>756</v>
      </c>
      <c r="O113" s="1360">
        <v>4016</v>
      </c>
      <c r="P113" s="1361">
        <v>3</v>
      </c>
      <c r="Q113" s="1305">
        <f>IF(P113=0,#REF!/T114,+O113/P113)</f>
        <v>1338.6666666666667</v>
      </c>
      <c r="R113" s="1305">
        <f>IF(P113=0,"N/A",+Q113/12)</f>
        <v>111.55555555555556</v>
      </c>
      <c r="S113" s="1306">
        <v>1</v>
      </c>
      <c r="T113" s="1306">
        <v>1</v>
      </c>
      <c r="U113" s="1305">
        <f>IF(P113=0,"N/A",+Q113*S113+R113*T113)</f>
        <v>1450.2222222222224</v>
      </c>
      <c r="V113" s="1305">
        <f>IF(P113=0,"N/A",+O113-U113)</f>
        <v>2565.7777777777774</v>
      </c>
      <c r="W113" s="1038" t="s">
        <v>1643</v>
      </c>
    </row>
    <row r="114" spans="1:23" ht="15.75" customHeight="1" x14ac:dyDescent="0.2">
      <c r="A114" s="1332"/>
      <c r="B114" s="1332"/>
      <c r="C114" s="1332"/>
      <c r="D114" s="1357">
        <v>24</v>
      </c>
      <c r="E114" s="1295" t="s">
        <v>963</v>
      </c>
      <c r="F114" s="1297">
        <v>7</v>
      </c>
      <c r="G114" s="1297">
        <v>61</v>
      </c>
      <c r="H114" s="1297">
        <v>614</v>
      </c>
      <c r="I114" s="1297"/>
      <c r="J114" s="1297">
        <v>1</v>
      </c>
      <c r="K114" s="1317" t="s">
        <v>922</v>
      </c>
      <c r="L114" s="1359"/>
      <c r="M114" s="1359"/>
      <c r="N114" s="1300" t="s">
        <v>936</v>
      </c>
      <c r="O114" s="1384">
        <v>5900</v>
      </c>
      <c r="P114" s="1385">
        <v>3</v>
      </c>
      <c r="Q114" s="1303">
        <f>IF(P114=0,"N/A",+O114/P114)</f>
        <v>1966.6666666666667</v>
      </c>
      <c r="R114" s="1303">
        <f>IF(P114=0,"N/A",+Q114/12)</f>
        <v>163.88888888888889</v>
      </c>
      <c r="S114" s="1304">
        <v>3</v>
      </c>
      <c r="T114" s="1304"/>
      <c r="U114" s="1303">
        <f>IF(P114=0,"N/A",+Q114*S114+R114*T114)</f>
        <v>5900</v>
      </c>
      <c r="V114" s="1303">
        <f>IF(P114=0,"N/A",+O114-U114)</f>
        <v>0</v>
      </c>
      <c r="W114" s="1038" t="s">
        <v>1643</v>
      </c>
    </row>
    <row r="115" spans="1:23" ht="15.75" customHeight="1" x14ac:dyDescent="0.2">
      <c r="D115" s="1357">
        <v>43</v>
      </c>
      <c r="E115" s="1295">
        <v>40319</v>
      </c>
      <c r="F115" s="1297">
        <v>7</v>
      </c>
      <c r="G115" s="1297">
        <v>61</v>
      </c>
      <c r="H115" s="1297">
        <v>614</v>
      </c>
      <c r="I115" s="1297"/>
      <c r="J115" s="1297">
        <v>1</v>
      </c>
      <c r="K115" s="1299" t="s">
        <v>30</v>
      </c>
      <c r="L115" s="1297"/>
      <c r="M115" s="1297" t="s">
        <v>73</v>
      </c>
      <c r="N115" s="1300" t="s">
        <v>936</v>
      </c>
      <c r="O115" s="1318">
        <v>1796.84</v>
      </c>
      <c r="P115" s="1302">
        <v>3</v>
      </c>
      <c r="Q115" s="1303"/>
      <c r="R115" s="1303"/>
      <c r="S115" s="1304">
        <v>3</v>
      </c>
      <c r="T115" s="1304"/>
      <c r="U115" s="1303">
        <v>1796.84</v>
      </c>
      <c r="V115" s="1303">
        <f>IF(P115=0,"N/A",+O115-U115)</f>
        <v>0</v>
      </c>
      <c r="W115" s="1038" t="s">
        <v>1643</v>
      </c>
    </row>
  </sheetData>
  <mergeCells count="8">
    <mergeCell ref="D93:J93"/>
    <mergeCell ref="L93:O93"/>
    <mergeCell ref="R93:V93"/>
    <mergeCell ref="D13:V13"/>
    <mergeCell ref="D14:V14"/>
    <mergeCell ref="D15:V15"/>
    <mergeCell ref="D16:V16"/>
    <mergeCell ref="D17:V17"/>
  </mergeCells>
  <phoneticPr fontId="0" type="noConversion"/>
  <printOptions horizontalCentered="1"/>
  <pageMargins left="0.25" right="0.25" top="0.75" bottom="0.75" header="0.3" footer="0.3"/>
  <pageSetup paperSize="5" scale="58" firstPageNumber="0" fitToWidth="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Y306"/>
  <sheetViews>
    <sheetView topLeftCell="D200" zoomScale="80" zoomScaleNormal="80" workbookViewId="0">
      <selection activeCell="T268" sqref="T268"/>
    </sheetView>
  </sheetViews>
  <sheetFormatPr baseColWidth="10" defaultColWidth="9.140625" defaultRowHeight="12.75" x14ac:dyDescent="0.2"/>
  <cols>
    <col min="1" max="3" width="0" style="1038" hidden="1" customWidth="1"/>
    <col min="4" max="4" width="5.7109375" style="1038" customWidth="1"/>
    <col min="5" max="5" width="11" style="1038" customWidth="1"/>
    <col min="6" max="6" width="8.140625" style="1038" customWidth="1"/>
    <col min="7" max="7" width="7.5703125" style="1038" customWidth="1"/>
    <col min="8" max="8" width="14.140625" style="1038" customWidth="1"/>
    <col min="9" max="9" width="10.85546875" style="1038" customWidth="1"/>
    <col min="10" max="10" width="7.28515625" style="1038" customWidth="1"/>
    <col min="11" max="11" width="32" style="1038" customWidth="1"/>
    <col min="12" max="12" width="11.42578125" style="1038" customWidth="1"/>
    <col min="13" max="13" width="15" style="1038" customWidth="1"/>
    <col min="14" max="14" width="31.140625" style="1038" customWidth="1"/>
    <col min="15" max="15" width="16.140625" style="1038" customWidth="1"/>
    <col min="16" max="16" width="7.140625" style="1038" customWidth="1"/>
    <col min="17" max="17" width="12.7109375" style="1038" customWidth="1"/>
    <col min="18" max="18" width="11.85546875" style="1038" customWidth="1"/>
    <col min="19" max="19" width="7.7109375" style="1038" customWidth="1"/>
    <col min="20" max="20" width="4.5703125" style="1038" customWidth="1"/>
    <col min="21" max="21" width="15.28515625" style="1038" customWidth="1"/>
    <col min="22" max="22" width="13" style="1038" customWidth="1"/>
    <col min="23" max="23" width="16.42578125" style="1038" customWidth="1"/>
    <col min="24" max="24" width="15.7109375" style="1038" customWidth="1"/>
    <col min="25" max="16384" width="9.140625" style="1038"/>
  </cols>
  <sheetData>
    <row r="7" spans="4:25" x14ac:dyDescent="0.2">
      <c r="I7" s="949"/>
      <c r="J7" s="949"/>
      <c r="L7" s="949"/>
    </row>
    <row r="8" spans="4:25" ht="15" x14ac:dyDescent="0.2">
      <c r="D8" s="1310"/>
      <c r="E8" s="1310"/>
      <c r="F8" s="1310"/>
      <c r="G8" s="1310"/>
      <c r="H8" s="1310"/>
      <c r="I8" s="965"/>
      <c r="J8" s="965"/>
      <c r="K8" s="1310"/>
      <c r="L8" s="965"/>
      <c r="M8" s="1310"/>
      <c r="N8" s="1310"/>
      <c r="O8" s="1310"/>
      <c r="P8" s="1310"/>
      <c r="Q8" s="1310"/>
      <c r="R8" s="1310"/>
      <c r="S8" s="1310"/>
      <c r="T8" s="1310"/>
      <c r="U8" s="1310"/>
      <c r="V8" s="1310"/>
    </row>
    <row r="9" spans="4:25" x14ac:dyDescent="0.2">
      <c r="D9" s="1923" t="s">
        <v>0</v>
      </c>
      <c r="E9" s="1923"/>
      <c r="F9" s="1923"/>
      <c r="G9" s="1923"/>
      <c r="H9" s="1923"/>
      <c r="I9" s="1923"/>
      <c r="J9" s="1923"/>
      <c r="K9" s="1923"/>
      <c r="L9" s="1923"/>
      <c r="M9" s="1923"/>
      <c r="N9" s="1923"/>
      <c r="O9" s="1923"/>
      <c r="P9" s="1923"/>
      <c r="Q9" s="1923"/>
      <c r="R9" s="1923"/>
      <c r="S9" s="1923"/>
      <c r="T9" s="1923"/>
      <c r="U9" s="1923"/>
      <c r="V9" s="1923"/>
    </row>
    <row r="10" spans="4:25" x14ac:dyDescent="0.2">
      <c r="D10" s="1923" t="s">
        <v>1</v>
      </c>
      <c r="E10" s="1923"/>
      <c r="F10" s="1923"/>
      <c r="G10" s="1923"/>
      <c r="H10" s="1923"/>
      <c r="I10" s="1923"/>
      <c r="J10" s="1923"/>
      <c r="K10" s="1923"/>
      <c r="L10" s="1923"/>
      <c r="M10" s="1923"/>
      <c r="N10" s="1923"/>
      <c r="O10" s="1923"/>
      <c r="P10" s="1923"/>
      <c r="Q10" s="1923"/>
      <c r="R10" s="1923"/>
      <c r="S10" s="1923"/>
      <c r="T10" s="1923"/>
      <c r="U10" s="1923"/>
      <c r="V10" s="1923"/>
    </row>
    <row r="11" spans="4:25" x14ac:dyDescent="0.2">
      <c r="D11" s="1923" t="s">
        <v>2</v>
      </c>
      <c r="E11" s="1923"/>
      <c r="F11" s="1923"/>
      <c r="G11" s="1923"/>
      <c r="H11" s="1923"/>
      <c r="I11" s="1923"/>
      <c r="J11" s="1923"/>
      <c r="K11" s="1923"/>
      <c r="L11" s="1923"/>
      <c r="M11" s="1923"/>
      <c r="N11" s="1923"/>
      <c r="O11" s="1923"/>
      <c r="P11" s="1923"/>
      <c r="Q11" s="1923"/>
      <c r="R11" s="1923"/>
      <c r="S11" s="1923"/>
      <c r="T11" s="1923"/>
      <c r="U11" s="1923"/>
      <c r="V11" s="1923"/>
    </row>
    <row r="12" spans="4:25" x14ac:dyDescent="0.2">
      <c r="D12" s="1923" t="s">
        <v>3</v>
      </c>
      <c r="E12" s="1923"/>
      <c r="F12" s="1923"/>
      <c r="G12" s="1923"/>
      <c r="H12" s="1923"/>
      <c r="I12" s="1923"/>
      <c r="J12" s="1923"/>
      <c r="K12" s="1923"/>
      <c r="L12" s="1923"/>
      <c r="M12" s="1923"/>
      <c r="N12" s="1923"/>
      <c r="O12" s="1923"/>
      <c r="P12" s="1923"/>
      <c r="Q12" s="1923"/>
      <c r="R12" s="1923"/>
      <c r="S12" s="1923"/>
      <c r="T12" s="1923"/>
      <c r="U12" s="1923"/>
      <c r="V12" s="1923"/>
    </row>
    <row r="13" spans="4:25" x14ac:dyDescent="0.2">
      <c r="D13" s="1922" t="s">
        <v>1790</v>
      </c>
      <c r="E13" s="1922"/>
      <c r="F13" s="1922"/>
      <c r="G13" s="1922"/>
      <c r="H13" s="1922"/>
      <c r="I13" s="1922"/>
      <c r="J13" s="1922"/>
      <c r="K13" s="1922"/>
      <c r="L13" s="1922"/>
      <c r="M13" s="1922"/>
      <c r="N13" s="1922"/>
      <c r="O13" s="1922"/>
      <c r="P13" s="1922"/>
      <c r="Q13" s="1922"/>
      <c r="R13" s="1922"/>
      <c r="S13" s="1922"/>
      <c r="T13" s="1922"/>
      <c r="U13" s="1922"/>
      <c r="V13" s="1922"/>
    </row>
    <row r="14" spans="4:25" x14ac:dyDescent="0.2">
      <c r="D14" s="951"/>
      <c r="E14" s="951"/>
      <c r="F14" s="951"/>
      <c r="G14" s="951"/>
      <c r="H14" s="951"/>
      <c r="I14" s="951"/>
      <c r="J14" s="951"/>
      <c r="K14" s="951"/>
      <c r="L14" s="951"/>
      <c r="M14" s="951"/>
      <c r="N14" s="951"/>
      <c r="O14" s="951"/>
      <c r="P14" s="951"/>
      <c r="Q14" s="951"/>
      <c r="R14" s="951"/>
      <c r="S14" s="951"/>
      <c r="T14" s="951"/>
      <c r="U14" s="951"/>
      <c r="V14" s="951"/>
      <c r="W14" s="1330"/>
      <c r="X14" s="1330"/>
      <c r="Y14" s="1330"/>
    </row>
    <row r="15" spans="4:25" ht="60" x14ac:dyDescent="0.2">
      <c r="D15" s="962" t="s">
        <v>4</v>
      </c>
      <c r="E15" s="962" t="s">
        <v>5</v>
      </c>
      <c r="F15" s="1045" t="s">
        <v>1627</v>
      </c>
      <c r="G15" s="1045" t="s">
        <v>7</v>
      </c>
      <c r="H15" s="1045" t="s">
        <v>1612</v>
      </c>
      <c r="I15" s="962" t="s">
        <v>9</v>
      </c>
      <c r="J15" s="962" t="s">
        <v>10</v>
      </c>
      <c r="K15" s="1046" t="s">
        <v>11</v>
      </c>
      <c r="L15" s="962" t="s">
        <v>12</v>
      </c>
      <c r="M15" s="962" t="s">
        <v>13</v>
      </c>
      <c r="N15" s="1809" t="s">
        <v>820</v>
      </c>
      <c r="O15" s="1046" t="s">
        <v>1613</v>
      </c>
      <c r="P15" s="1049" t="s">
        <v>1616</v>
      </c>
      <c r="Q15" s="1050" t="s">
        <v>1615</v>
      </c>
      <c r="R15" s="1050" t="s">
        <v>1614</v>
      </c>
      <c r="S15" s="1051" t="s">
        <v>1618</v>
      </c>
      <c r="T15" s="1050" t="s">
        <v>1617</v>
      </c>
      <c r="U15" s="1051" t="s">
        <v>1787</v>
      </c>
      <c r="V15" s="1051" t="s">
        <v>1619</v>
      </c>
    </row>
    <row r="16" spans="4:25" x14ac:dyDescent="0.2">
      <c r="D16" s="956">
        <v>1</v>
      </c>
      <c r="E16" s="335">
        <v>2</v>
      </c>
      <c r="F16" s="335">
        <v>3</v>
      </c>
      <c r="G16" s="335">
        <v>4</v>
      </c>
      <c r="H16" s="335">
        <v>5</v>
      </c>
      <c r="I16" s="335">
        <v>6</v>
      </c>
      <c r="J16" s="335">
        <v>7</v>
      </c>
      <c r="K16" s="1331">
        <v>8</v>
      </c>
      <c r="L16" s="335">
        <v>9</v>
      </c>
      <c r="M16" s="335">
        <v>10</v>
      </c>
      <c r="N16" s="335">
        <v>11</v>
      </c>
      <c r="O16" s="335">
        <v>12</v>
      </c>
      <c r="P16" s="335">
        <v>13</v>
      </c>
      <c r="Q16" s="335">
        <v>14</v>
      </c>
      <c r="R16" s="335">
        <v>15</v>
      </c>
      <c r="S16" s="335">
        <v>16</v>
      </c>
      <c r="T16" s="335">
        <v>17</v>
      </c>
      <c r="U16" s="335">
        <v>18</v>
      </c>
      <c r="V16" s="335">
        <v>19</v>
      </c>
    </row>
    <row r="17" spans="1:22" ht="15" x14ac:dyDescent="0.2">
      <c r="A17" s="1332"/>
      <c r="B17" s="1332"/>
      <c r="C17" s="1332"/>
      <c r="D17" s="956">
        <v>1</v>
      </c>
      <c r="E17" s="333">
        <v>41432</v>
      </c>
      <c r="F17" s="1160" t="s">
        <v>214</v>
      </c>
      <c r="G17" s="334">
        <v>61</v>
      </c>
      <c r="H17" s="334">
        <v>614</v>
      </c>
      <c r="I17" s="1159"/>
      <c r="J17" s="334">
        <v>1</v>
      </c>
      <c r="K17" s="1036" t="s">
        <v>897</v>
      </c>
      <c r="L17" s="334" t="s">
        <v>899</v>
      </c>
      <c r="M17" s="334" t="s">
        <v>898</v>
      </c>
      <c r="N17" s="334" t="s">
        <v>938</v>
      </c>
      <c r="O17" s="1037">
        <v>6749</v>
      </c>
      <c r="P17" s="338">
        <v>3</v>
      </c>
      <c r="Q17" s="1697"/>
      <c r="R17" s="1659"/>
      <c r="S17" s="1170">
        <v>3</v>
      </c>
      <c r="T17" s="1170"/>
      <c r="U17" s="952">
        <v>6749</v>
      </c>
      <c r="V17" s="952">
        <f t="shared" ref="V17:V80" si="0">IF(P17=0,"N/A",+O17-U17)</f>
        <v>0</v>
      </c>
    </row>
    <row r="18" spans="1:22" ht="15" x14ac:dyDescent="0.2">
      <c r="D18" s="956">
        <v>2</v>
      </c>
      <c r="E18" s="1034">
        <v>41324</v>
      </c>
      <c r="F18" s="1160" t="s">
        <v>214</v>
      </c>
      <c r="G18" s="334">
        <v>61</v>
      </c>
      <c r="H18" s="334">
        <v>614</v>
      </c>
      <c r="I18" s="334"/>
      <c r="J18" s="334">
        <v>1</v>
      </c>
      <c r="K18" s="1036" t="s">
        <v>30</v>
      </c>
      <c r="L18" s="334"/>
      <c r="M18" s="334" t="s">
        <v>884</v>
      </c>
      <c r="N18" s="334" t="s">
        <v>938</v>
      </c>
      <c r="O18" s="1257">
        <v>8732</v>
      </c>
      <c r="P18" s="338">
        <v>3</v>
      </c>
      <c r="Q18" s="1697"/>
      <c r="R18" s="1659"/>
      <c r="S18" s="1170">
        <v>3</v>
      </c>
      <c r="T18" s="1170"/>
      <c r="U18" s="952">
        <v>8732</v>
      </c>
      <c r="V18" s="952">
        <f t="shared" si="0"/>
        <v>0</v>
      </c>
    </row>
    <row r="19" spans="1:22" ht="15" x14ac:dyDescent="0.2">
      <c r="D19" s="956">
        <v>3</v>
      </c>
      <c r="E19" s="333">
        <v>41152</v>
      </c>
      <c r="F19" s="1160" t="s">
        <v>214</v>
      </c>
      <c r="G19" s="334">
        <v>61</v>
      </c>
      <c r="H19" s="334">
        <v>614</v>
      </c>
      <c r="I19" s="749"/>
      <c r="J19" s="334">
        <v>1</v>
      </c>
      <c r="K19" s="1036" t="s">
        <v>524</v>
      </c>
      <c r="L19" s="749"/>
      <c r="M19" s="334" t="s">
        <v>544</v>
      </c>
      <c r="N19" s="334" t="s">
        <v>938</v>
      </c>
      <c r="O19" s="1037">
        <v>41187.160000000003</v>
      </c>
      <c r="P19" s="338">
        <v>3</v>
      </c>
      <c r="Q19" s="952"/>
      <c r="R19" s="1659"/>
      <c r="S19" s="1170">
        <v>3</v>
      </c>
      <c r="T19" s="1170"/>
      <c r="U19" s="952">
        <v>41187.160000000003</v>
      </c>
      <c r="V19" s="952">
        <f t="shared" si="0"/>
        <v>0</v>
      </c>
    </row>
    <row r="20" spans="1:22" ht="15" x14ac:dyDescent="0.2">
      <c r="D20" s="956">
        <v>4</v>
      </c>
      <c r="E20" s="1034">
        <v>41198</v>
      </c>
      <c r="F20" s="1160" t="s">
        <v>214</v>
      </c>
      <c r="G20" s="334">
        <v>61</v>
      </c>
      <c r="H20" s="334">
        <v>614</v>
      </c>
      <c r="I20" s="334"/>
      <c r="J20" s="334">
        <v>1</v>
      </c>
      <c r="K20" s="1036" t="s">
        <v>235</v>
      </c>
      <c r="L20" s="334"/>
      <c r="M20" s="334" t="s">
        <v>167</v>
      </c>
      <c r="N20" s="334" t="s">
        <v>938</v>
      </c>
      <c r="O20" s="1257">
        <v>204768.56</v>
      </c>
      <c r="P20" s="338">
        <v>3</v>
      </c>
      <c r="Q20" s="952"/>
      <c r="R20" s="1659"/>
      <c r="S20" s="1170">
        <v>3</v>
      </c>
      <c r="T20" s="1170"/>
      <c r="U20" s="952">
        <v>204768.56</v>
      </c>
      <c r="V20" s="952">
        <f t="shared" si="0"/>
        <v>0</v>
      </c>
    </row>
    <row r="21" spans="1:22" ht="15" x14ac:dyDescent="0.2">
      <c r="D21" s="956">
        <v>5</v>
      </c>
      <c r="E21" s="333">
        <v>36880</v>
      </c>
      <c r="F21" s="1160" t="s">
        <v>214</v>
      </c>
      <c r="G21" s="334">
        <v>61</v>
      </c>
      <c r="H21" s="334">
        <v>614</v>
      </c>
      <c r="I21" s="334"/>
      <c r="J21" s="334">
        <v>1</v>
      </c>
      <c r="K21" s="1036" t="s">
        <v>126</v>
      </c>
      <c r="L21" s="334" t="s">
        <v>1093</v>
      </c>
      <c r="M21" s="334" t="s">
        <v>118</v>
      </c>
      <c r="N21" s="334" t="s">
        <v>938</v>
      </c>
      <c r="O21" s="1037">
        <v>8500</v>
      </c>
      <c r="P21" s="338">
        <v>3</v>
      </c>
      <c r="Q21" s="952"/>
      <c r="R21" s="1659"/>
      <c r="S21" s="1170">
        <v>3</v>
      </c>
      <c r="T21" s="1170"/>
      <c r="U21" s="952">
        <v>8500</v>
      </c>
      <c r="V21" s="952">
        <f t="shared" si="0"/>
        <v>0</v>
      </c>
    </row>
    <row r="22" spans="1:22" ht="15" x14ac:dyDescent="0.2">
      <c r="D22" s="956">
        <v>6</v>
      </c>
      <c r="E22" s="1034">
        <v>38868</v>
      </c>
      <c r="F22" s="1160" t="s">
        <v>214</v>
      </c>
      <c r="G22" s="334">
        <v>61</v>
      </c>
      <c r="H22" s="334">
        <v>614</v>
      </c>
      <c r="I22" s="334"/>
      <c r="J22" s="334">
        <v>1</v>
      </c>
      <c r="K22" s="1036" t="s">
        <v>130</v>
      </c>
      <c r="L22" s="334"/>
      <c r="M22" s="334" t="s">
        <v>212</v>
      </c>
      <c r="N22" s="334" t="s">
        <v>938</v>
      </c>
      <c r="O22" s="1037">
        <v>8847.99</v>
      </c>
      <c r="P22" s="338">
        <v>3</v>
      </c>
      <c r="Q22" s="952"/>
      <c r="R22" s="1659"/>
      <c r="S22" s="1170">
        <v>3</v>
      </c>
      <c r="T22" s="1170"/>
      <c r="U22" s="952">
        <v>8847.99</v>
      </c>
      <c r="V22" s="952">
        <f t="shared" si="0"/>
        <v>0</v>
      </c>
    </row>
    <row r="23" spans="1:22" ht="30" x14ac:dyDescent="0.2">
      <c r="D23" s="956">
        <v>7</v>
      </c>
      <c r="E23" s="1034">
        <v>40724</v>
      </c>
      <c r="F23" s="1160" t="s">
        <v>214</v>
      </c>
      <c r="G23" s="334">
        <v>61</v>
      </c>
      <c r="H23" s="334">
        <v>617</v>
      </c>
      <c r="I23" s="334"/>
      <c r="J23" s="334">
        <v>4</v>
      </c>
      <c r="K23" s="1036" t="s">
        <v>719</v>
      </c>
      <c r="L23" s="334"/>
      <c r="M23" s="334"/>
      <c r="N23" s="334" t="s">
        <v>938</v>
      </c>
      <c r="O23" s="1257">
        <v>12513.38</v>
      </c>
      <c r="P23" s="338">
        <v>10</v>
      </c>
      <c r="Q23" s="339">
        <f>IF(P23=0,"N/A",+O23/P23)</f>
        <v>1251.338</v>
      </c>
      <c r="R23" s="1658">
        <f>IF(P23=0,"N/A",+Q23/12)</f>
        <v>104.27816666666666</v>
      </c>
      <c r="S23" s="1161">
        <v>6</v>
      </c>
      <c r="T23" s="1161"/>
      <c r="U23" s="339">
        <f>IF(P23=0,"N/A",+Q23*S23+R23*T23)</f>
        <v>7508.0280000000002</v>
      </c>
      <c r="V23" s="339">
        <f t="shared" si="0"/>
        <v>5005.351999999999</v>
      </c>
    </row>
    <row r="24" spans="1:22" ht="30" x14ac:dyDescent="0.2">
      <c r="D24" s="956">
        <v>8</v>
      </c>
      <c r="E24" s="1034">
        <v>40801</v>
      </c>
      <c r="F24" s="1160" t="s">
        <v>214</v>
      </c>
      <c r="G24" s="334">
        <v>61</v>
      </c>
      <c r="H24" s="334">
        <v>617</v>
      </c>
      <c r="I24" s="334"/>
      <c r="J24" s="334">
        <v>1</v>
      </c>
      <c r="K24" s="1036" t="s">
        <v>720</v>
      </c>
      <c r="L24" s="334"/>
      <c r="M24" s="334" t="s">
        <v>523</v>
      </c>
      <c r="N24" s="334" t="s">
        <v>938</v>
      </c>
      <c r="O24" s="1257">
        <v>8874</v>
      </c>
      <c r="P24" s="338">
        <v>10</v>
      </c>
      <c r="Q24" s="339">
        <f>IF(P24=0,"N/A",+O24/P24)</f>
        <v>887.4</v>
      </c>
      <c r="R24" s="1658">
        <f>IF(P24=0,"N/A",+Q24/12)</f>
        <v>73.95</v>
      </c>
      <c r="S24" s="1161">
        <v>5</v>
      </c>
      <c r="T24" s="1161">
        <v>9</v>
      </c>
      <c r="U24" s="339">
        <f>IF(P24=0,"N/A",+Q24*S24+R24*T24)</f>
        <v>5102.55</v>
      </c>
      <c r="V24" s="339">
        <f t="shared" si="0"/>
        <v>3771.45</v>
      </c>
    </row>
    <row r="25" spans="1:22" ht="30" x14ac:dyDescent="0.2">
      <c r="D25" s="956">
        <v>9</v>
      </c>
      <c r="E25" s="333">
        <v>36889</v>
      </c>
      <c r="F25" s="1160" t="s">
        <v>214</v>
      </c>
      <c r="G25" s="334">
        <v>61</v>
      </c>
      <c r="H25" s="334">
        <v>617</v>
      </c>
      <c r="I25" s="334">
        <v>35131</v>
      </c>
      <c r="J25" s="334">
        <v>1</v>
      </c>
      <c r="K25" s="1180" t="s">
        <v>1655</v>
      </c>
      <c r="L25" s="334"/>
      <c r="M25" s="334"/>
      <c r="N25" s="334" t="s">
        <v>938</v>
      </c>
      <c r="O25" s="1037">
        <v>5000</v>
      </c>
      <c r="P25" s="338">
        <v>10</v>
      </c>
      <c r="Q25" s="952"/>
      <c r="R25" s="1659"/>
      <c r="S25" s="1170">
        <v>10</v>
      </c>
      <c r="T25" s="1170"/>
      <c r="U25" s="952">
        <v>5000</v>
      </c>
      <c r="V25" s="952">
        <f t="shared" si="0"/>
        <v>0</v>
      </c>
    </row>
    <row r="26" spans="1:22" ht="14.25" customHeight="1" x14ac:dyDescent="0.2">
      <c r="D26" s="956">
        <v>10</v>
      </c>
      <c r="E26" s="333">
        <v>36889</v>
      </c>
      <c r="F26" s="1160" t="s">
        <v>214</v>
      </c>
      <c r="G26" s="334">
        <v>61</v>
      </c>
      <c r="H26" s="334">
        <v>617</v>
      </c>
      <c r="I26" s="334"/>
      <c r="J26" s="334">
        <v>1</v>
      </c>
      <c r="K26" s="1180" t="s">
        <v>18</v>
      </c>
      <c r="L26" s="334"/>
      <c r="M26" s="334" t="s">
        <v>19</v>
      </c>
      <c r="N26" s="334" t="s">
        <v>938</v>
      </c>
      <c r="O26" s="1037">
        <v>3043.84</v>
      </c>
      <c r="P26" s="338">
        <v>10</v>
      </c>
      <c r="Q26" s="952"/>
      <c r="R26" s="1659"/>
      <c r="S26" s="1170">
        <v>10</v>
      </c>
      <c r="T26" s="1170"/>
      <c r="U26" s="952">
        <v>3043.84</v>
      </c>
      <c r="V26" s="952">
        <f t="shared" si="0"/>
        <v>0</v>
      </c>
    </row>
    <row r="27" spans="1:22" ht="15" x14ac:dyDescent="0.2">
      <c r="D27" s="956">
        <v>11</v>
      </c>
      <c r="E27" s="333">
        <v>36889</v>
      </c>
      <c r="F27" s="1160" t="s">
        <v>214</v>
      </c>
      <c r="G27" s="334">
        <v>61</v>
      </c>
      <c r="H27" s="334">
        <v>617</v>
      </c>
      <c r="I27" s="334"/>
      <c r="J27" s="334">
        <v>1</v>
      </c>
      <c r="K27" s="1180" t="s">
        <v>20</v>
      </c>
      <c r="L27" s="334"/>
      <c r="M27" s="334" t="s">
        <v>19</v>
      </c>
      <c r="N27" s="334" t="s">
        <v>938</v>
      </c>
      <c r="O27" s="1037">
        <v>2664.81</v>
      </c>
      <c r="P27" s="338">
        <v>10</v>
      </c>
      <c r="Q27" s="952"/>
      <c r="R27" s="1659"/>
      <c r="S27" s="1170">
        <v>10</v>
      </c>
      <c r="T27" s="1170"/>
      <c r="U27" s="952">
        <v>2664.81</v>
      </c>
      <c r="V27" s="952">
        <f t="shared" si="0"/>
        <v>0</v>
      </c>
    </row>
    <row r="28" spans="1:22" ht="15" x14ac:dyDescent="0.2">
      <c r="D28" s="956">
        <v>12</v>
      </c>
      <c r="E28" s="333">
        <v>36889</v>
      </c>
      <c r="F28" s="1160" t="s">
        <v>214</v>
      </c>
      <c r="G28" s="334">
        <v>61</v>
      </c>
      <c r="H28" s="334">
        <v>617</v>
      </c>
      <c r="I28" s="334">
        <v>126865</v>
      </c>
      <c r="J28" s="334">
        <v>1</v>
      </c>
      <c r="K28" s="1180" t="s">
        <v>216</v>
      </c>
      <c r="L28" s="334"/>
      <c r="M28" s="334"/>
      <c r="N28" s="334" t="s">
        <v>938</v>
      </c>
      <c r="O28" s="1037">
        <v>1200</v>
      </c>
      <c r="P28" s="338">
        <v>10</v>
      </c>
      <c r="Q28" s="952"/>
      <c r="R28" s="1659"/>
      <c r="S28" s="1170">
        <v>10</v>
      </c>
      <c r="T28" s="1170"/>
      <c r="U28" s="952">
        <v>1200</v>
      </c>
      <c r="V28" s="952">
        <f t="shared" si="0"/>
        <v>0</v>
      </c>
    </row>
    <row r="29" spans="1:22" ht="30" x14ac:dyDescent="0.2">
      <c r="D29" s="956">
        <v>13</v>
      </c>
      <c r="E29" s="333">
        <v>36889</v>
      </c>
      <c r="F29" s="1160" t="s">
        <v>214</v>
      </c>
      <c r="G29" s="334">
        <v>61</v>
      </c>
      <c r="H29" s="334">
        <v>617</v>
      </c>
      <c r="I29" s="334">
        <v>126834</v>
      </c>
      <c r="J29" s="334">
        <v>1</v>
      </c>
      <c r="K29" s="1180" t="s">
        <v>709</v>
      </c>
      <c r="L29" s="334"/>
      <c r="M29" s="334"/>
      <c r="N29" s="334" t="s">
        <v>938</v>
      </c>
      <c r="O29" s="1037">
        <v>1200</v>
      </c>
      <c r="P29" s="338">
        <v>10</v>
      </c>
      <c r="Q29" s="952"/>
      <c r="R29" s="1659"/>
      <c r="S29" s="1170">
        <v>10</v>
      </c>
      <c r="T29" s="1170"/>
      <c r="U29" s="952">
        <v>1200</v>
      </c>
      <c r="V29" s="952">
        <f t="shared" si="0"/>
        <v>0</v>
      </c>
    </row>
    <row r="30" spans="1:22" ht="15" x14ac:dyDescent="0.2">
      <c r="D30" s="956">
        <v>14</v>
      </c>
      <c r="E30" s="333">
        <v>36889</v>
      </c>
      <c r="F30" s="1160" t="s">
        <v>214</v>
      </c>
      <c r="G30" s="334">
        <v>61</v>
      </c>
      <c r="H30" s="334">
        <v>617</v>
      </c>
      <c r="I30" s="334">
        <v>35181</v>
      </c>
      <c r="J30" s="334">
        <v>1</v>
      </c>
      <c r="K30" s="1180" t="s">
        <v>410</v>
      </c>
      <c r="L30" s="334"/>
      <c r="M30" s="334"/>
      <c r="N30" s="334" t="s">
        <v>938</v>
      </c>
      <c r="O30" s="1037">
        <v>6960</v>
      </c>
      <c r="P30" s="338">
        <v>10</v>
      </c>
      <c r="Q30" s="952"/>
      <c r="R30" s="1659"/>
      <c r="S30" s="1170">
        <v>10</v>
      </c>
      <c r="T30" s="1170"/>
      <c r="U30" s="952">
        <v>6960</v>
      </c>
      <c r="V30" s="952">
        <f t="shared" si="0"/>
        <v>0</v>
      </c>
    </row>
    <row r="31" spans="1:22" ht="15" x14ac:dyDescent="0.2">
      <c r="D31" s="956">
        <v>15</v>
      </c>
      <c r="E31" s="333">
        <v>40150</v>
      </c>
      <c r="F31" s="1160" t="s">
        <v>214</v>
      </c>
      <c r="G31" s="334">
        <v>61</v>
      </c>
      <c r="H31" s="334">
        <v>616</v>
      </c>
      <c r="I31" s="334"/>
      <c r="J31" s="334">
        <v>1</v>
      </c>
      <c r="K31" s="1036" t="s">
        <v>37</v>
      </c>
      <c r="L31" s="334"/>
      <c r="M31" s="334" t="s">
        <v>98</v>
      </c>
      <c r="N31" s="334" t="s">
        <v>939</v>
      </c>
      <c r="O31" s="1037">
        <v>4988</v>
      </c>
      <c r="P31" s="338">
        <v>3</v>
      </c>
      <c r="Q31" s="952"/>
      <c r="R31" s="1659"/>
      <c r="S31" s="1170">
        <v>3</v>
      </c>
      <c r="T31" s="1170"/>
      <c r="U31" s="952">
        <v>4988</v>
      </c>
      <c r="V31" s="952">
        <f t="shared" si="0"/>
        <v>0</v>
      </c>
    </row>
    <row r="32" spans="1:22" ht="15" x14ac:dyDescent="0.2">
      <c r="D32" s="956">
        <v>16</v>
      </c>
      <c r="E32" s="1333">
        <v>40319</v>
      </c>
      <c r="F32" s="1160" t="s">
        <v>214</v>
      </c>
      <c r="G32" s="334">
        <v>61</v>
      </c>
      <c r="H32" s="334">
        <v>614</v>
      </c>
      <c r="I32" s="334"/>
      <c r="J32" s="334">
        <v>1</v>
      </c>
      <c r="K32" s="1036" t="s">
        <v>932</v>
      </c>
      <c r="L32" s="334" t="s">
        <v>547</v>
      </c>
      <c r="M32" s="334" t="s">
        <v>418</v>
      </c>
      <c r="N32" s="334" t="s">
        <v>939</v>
      </c>
      <c r="O32" s="1257">
        <v>6338.24</v>
      </c>
      <c r="P32" s="338">
        <v>3</v>
      </c>
      <c r="Q32" s="952"/>
      <c r="R32" s="1659"/>
      <c r="S32" s="1170">
        <v>3</v>
      </c>
      <c r="T32" s="1170"/>
      <c r="U32" s="952">
        <v>6338.24</v>
      </c>
      <c r="V32" s="952">
        <f t="shared" si="0"/>
        <v>0</v>
      </c>
    </row>
    <row r="33" spans="4:22" ht="15" x14ac:dyDescent="0.2">
      <c r="D33" s="956">
        <v>17</v>
      </c>
      <c r="E33" s="1034">
        <v>41123</v>
      </c>
      <c r="F33" s="1160" t="s">
        <v>214</v>
      </c>
      <c r="G33" s="334">
        <v>61</v>
      </c>
      <c r="H33" s="334">
        <v>614</v>
      </c>
      <c r="I33" s="334"/>
      <c r="J33" s="334">
        <v>1</v>
      </c>
      <c r="K33" s="1036" t="s">
        <v>30</v>
      </c>
      <c r="L33" s="334"/>
      <c r="M33" s="334" t="s">
        <v>1097</v>
      </c>
      <c r="N33" s="334" t="s">
        <v>939</v>
      </c>
      <c r="O33" s="1257">
        <v>1696</v>
      </c>
      <c r="P33" s="338">
        <v>3</v>
      </c>
      <c r="Q33" s="952"/>
      <c r="R33" s="1659"/>
      <c r="S33" s="1170">
        <v>3</v>
      </c>
      <c r="T33" s="1170"/>
      <c r="U33" s="952">
        <v>1696</v>
      </c>
      <c r="V33" s="952">
        <f t="shared" si="0"/>
        <v>0</v>
      </c>
    </row>
    <row r="34" spans="4:22" ht="15" x14ac:dyDescent="0.2">
      <c r="D34" s="956">
        <v>18</v>
      </c>
      <c r="E34" s="1034">
        <v>40763</v>
      </c>
      <c r="F34" s="1160" t="s">
        <v>214</v>
      </c>
      <c r="G34" s="334">
        <v>61</v>
      </c>
      <c r="H34" s="334">
        <v>614</v>
      </c>
      <c r="I34" s="334"/>
      <c r="J34" s="334">
        <v>1</v>
      </c>
      <c r="K34" s="1036" t="s">
        <v>60</v>
      </c>
      <c r="L34" s="334"/>
      <c r="M34" s="334" t="s">
        <v>79</v>
      </c>
      <c r="N34" s="334" t="s">
        <v>939</v>
      </c>
      <c r="O34" s="1257">
        <v>4482</v>
      </c>
      <c r="P34" s="338">
        <v>3</v>
      </c>
      <c r="Q34" s="952"/>
      <c r="R34" s="1659"/>
      <c r="S34" s="1170">
        <v>3</v>
      </c>
      <c r="T34" s="1170"/>
      <c r="U34" s="952">
        <v>4482</v>
      </c>
      <c r="V34" s="952">
        <f t="shared" si="0"/>
        <v>0</v>
      </c>
    </row>
    <row r="35" spans="4:22" ht="15" x14ac:dyDescent="0.2">
      <c r="D35" s="956">
        <v>19</v>
      </c>
      <c r="E35" s="333">
        <v>36843</v>
      </c>
      <c r="F35" s="1160" t="s">
        <v>214</v>
      </c>
      <c r="G35" s="334">
        <v>61</v>
      </c>
      <c r="H35" s="334">
        <v>617</v>
      </c>
      <c r="I35" s="334"/>
      <c r="J35" s="334">
        <v>1</v>
      </c>
      <c r="K35" s="1180" t="s">
        <v>40</v>
      </c>
      <c r="L35" s="334"/>
      <c r="M35" s="334"/>
      <c r="N35" s="334" t="s">
        <v>939</v>
      </c>
      <c r="O35" s="1037">
        <v>8600</v>
      </c>
      <c r="P35" s="338">
        <v>10</v>
      </c>
      <c r="Q35" s="952"/>
      <c r="R35" s="1659"/>
      <c r="S35" s="1170">
        <v>10</v>
      </c>
      <c r="T35" s="1170"/>
      <c r="U35" s="952">
        <v>8600</v>
      </c>
      <c r="V35" s="952">
        <f t="shared" si="0"/>
        <v>0</v>
      </c>
    </row>
    <row r="36" spans="4:22" ht="15" x14ac:dyDescent="0.2">
      <c r="D36" s="956">
        <v>20</v>
      </c>
      <c r="E36" s="333">
        <v>39248</v>
      </c>
      <c r="F36" s="1160" t="s">
        <v>214</v>
      </c>
      <c r="G36" s="334">
        <v>61</v>
      </c>
      <c r="H36" s="334">
        <v>617</v>
      </c>
      <c r="I36" s="334"/>
      <c r="J36" s="334">
        <v>1</v>
      </c>
      <c r="K36" s="1180" t="s">
        <v>55</v>
      </c>
      <c r="L36" s="334"/>
      <c r="M36" s="334" t="s">
        <v>24</v>
      </c>
      <c r="N36" s="334" t="s">
        <v>939</v>
      </c>
      <c r="O36" s="1037">
        <v>2880</v>
      </c>
      <c r="P36" s="338">
        <v>10</v>
      </c>
      <c r="Q36" s="1750">
        <f>IF(P36=0,"N/A",+O36/P36)</f>
        <v>288</v>
      </c>
      <c r="R36" s="1898">
        <f>IF(P36=0,"N/A",+Q36/12)</f>
        <v>24</v>
      </c>
      <c r="S36" s="1751">
        <v>10</v>
      </c>
      <c r="T36" s="1751"/>
      <c r="U36" s="1750">
        <f>IF(P36=0,"N/A",+Q36*S36+R36*T36)</f>
        <v>2880</v>
      </c>
      <c r="V36" s="1750">
        <f>IF(P36=0,"N/A",+O36-U36)</f>
        <v>0</v>
      </c>
    </row>
    <row r="37" spans="4:22" ht="15" x14ac:dyDescent="0.2">
      <c r="D37" s="956">
        <v>21</v>
      </c>
      <c r="E37" s="333">
        <v>36827</v>
      </c>
      <c r="F37" s="1160" t="s">
        <v>214</v>
      </c>
      <c r="G37" s="334">
        <v>61</v>
      </c>
      <c r="H37" s="334">
        <v>617</v>
      </c>
      <c r="I37" s="334"/>
      <c r="J37" s="334">
        <v>1</v>
      </c>
      <c r="K37" s="1180" t="s">
        <v>218</v>
      </c>
      <c r="L37" s="334"/>
      <c r="M37" s="334" t="s">
        <v>19</v>
      </c>
      <c r="N37" s="334" t="s">
        <v>939</v>
      </c>
      <c r="O37" s="1037">
        <v>3600</v>
      </c>
      <c r="P37" s="338">
        <v>10</v>
      </c>
      <c r="Q37" s="952"/>
      <c r="R37" s="1659"/>
      <c r="S37" s="1170">
        <v>10</v>
      </c>
      <c r="T37" s="1170"/>
      <c r="U37" s="952">
        <v>3600</v>
      </c>
      <c r="V37" s="952">
        <f t="shared" si="0"/>
        <v>0</v>
      </c>
    </row>
    <row r="38" spans="4:22" ht="30" x14ac:dyDescent="0.2">
      <c r="D38" s="956">
        <v>22</v>
      </c>
      <c r="E38" s="333">
        <v>36827</v>
      </c>
      <c r="F38" s="1160" t="s">
        <v>214</v>
      </c>
      <c r="G38" s="334">
        <v>61</v>
      </c>
      <c r="H38" s="334">
        <v>617</v>
      </c>
      <c r="I38" s="334"/>
      <c r="J38" s="334">
        <v>1</v>
      </c>
      <c r="K38" s="1180" t="s">
        <v>219</v>
      </c>
      <c r="L38" s="334"/>
      <c r="M38" s="334"/>
      <c r="N38" s="334" t="s">
        <v>1656</v>
      </c>
      <c r="O38" s="1037">
        <v>5000</v>
      </c>
      <c r="P38" s="338">
        <v>10</v>
      </c>
      <c r="Q38" s="952"/>
      <c r="R38" s="1659"/>
      <c r="S38" s="1170">
        <v>10</v>
      </c>
      <c r="T38" s="1170"/>
      <c r="U38" s="952">
        <v>5000</v>
      </c>
      <c r="V38" s="952">
        <f t="shared" si="0"/>
        <v>0</v>
      </c>
    </row>
    <row r="39" spans="4:22" ht="15" x14ac:dyDescent="0.2">
      <c r="D39" s="956">
        <v>23</v>
      </c>
      <c r="E39" s="333">
        <v>36827</v>
      </c>
      <c r="F39" s="1160" t="s">
        <v>214</v>
      </c>
      <c r="G39" s="334">
        <v>61</v>
      </c>
      <c r="H39" s="334">
        <v>617</v>
      </c>
      <c r="I39" s="334"/>
      <c r="J39" s="334">
        <v>1</v>
      </c>
      <c r="K39" s="1180" t="s">
        <v>220</v>
      </c>
      <c r="L39" s="334"/>
      <c r="M39" s="334"/>
      <c r="N39" s="334" t="s">
        <v>1656</v>
      </c>
      <c r="O39" s="1037">
        <v>900</v>
      </c>
      <c r="P39" s="338">
        <v>10</v>
      </c>
      <c r="Q39" s="952"/>
      <c r="R39" s="1659"/>
      <c r="S39" s="1170">
        <v>10</v>
      </c>
      <c r="T39" s="1170"/>
      <c r="U39" s="952">
        <v>900</v>
      </c>
      <c r="V39" s="952">
        <f t="shared" si="0"/>
        <v>0</v>
      </c>
    </row>
    <row r="40" spans="4:22" ht="30" x14ac:dyDescent="0.2">
      <c r="D40" s="956">
        <v>24</v>
      </c>
      <c r="E40" s="333">
        <v>36827</v>
      </c>
      <c r="F40" s="1160" t="s">
        <v>214</v>
      </c>
      <c r="G40" s="334">
        <v>61</v>
      </c>
      <c r="H40" s="334">
        <v>617</v>
      </c>
      <c r="I40" s="334">
        <v>126861</v>
      </c>
      <c r="J40" s="334">
        <v>1</v>
      </c>
      <c r="K40" s="1180" t="s">
        <v>1086</v>
      </c>
      <c r="L40" s="334"/>
      <c r="M40" s="334"/>
      <c r="N40" s="334" t="s">
        <v>939</v>
      </c>
      <c r="O40" s="1037">
        <v>1200</v>
      </c>
      <c r="P40" s="338">
        <v>10</v>
      </c>
      <c r="Q40" s="952"/>
      <c r="R40" s="1659"/>
      <c r="S40" s="1170">
        <v>10</v>
      </c>
      <c r="T40" s="1170"/>
      <c r="U40" s="952">
        <v>1200</v>
      </c>
      <c r="V40" s="952">
        <f t="shared" si="0"/>
        <v>0</v>
      </c>
    </row>
    <row r="41" spans="4:22" ht="15" x14ac:dyDescent="0.2">
      <c r="D41" s="956">
        <v>25</v>
      </c>
      <c r="E41" s="1334">
        <v>41169</v>
      </c>
      <c r="F41" s="1160" t="s">
        <v>214</v>
      </c>
      <c r="G41" s="334">
        <v>61</v>
      </c>
      <c r="H41" s="334">
        <v>614</v>
      </c>
      <c r="I41" s="334"/>
      <c r="J41" s="334">
        <v>1</v>
      </c>
      <c r="K41" s="1180" t="s">
        <v>937</v>
      </c>
      <c r="L41" s="334" t="s">
        <v>803</v>
      </c>
      <c r="M41" s="334" t="s">
        <v>28</v>
      </c>
      <c r="N41" s="334" t="s">
        <v>596</v>
      </c>
      <c r="O41" s="1257">
        <v>7555</v>
      </c>
      <c r="P41" s="338">
        <v>3</v>
      </c>
      <c r="Q41" s="952"/>
      <c r="R41" s="1659"/>
      <c r="S41" s="1170">
        <v>3</v>
      </c>
      <c r="T41" s="1170"/>
      <c r="U41" s="952">
        <v>7555</v>
      </c>
      <c r="V41" s="952">
        <f t="shared" si="0"/>
        <v>0</v>
      </c>
    </row>
    <row r="42" spans="4:22" ht="15" x14ac:dyDescent="0.2">
      <c r="D42" s="956">
        <v>26</v>
      </c>
      <c r="E42" s="1334">
        <v>41169</v>
      </c>
      <c r="F42" s="1160" t="s">
        <v>214</v>
      </c>
      <c r="G42" s="334">
        <v>61</v>
      </c>
      <c r="H42" s="334">
        <v>614</v>
      </c>
      <c r="I42" s="334"/>
      <c r="J42" s="334">
        <v>1</v>
      </c>
      <c r="K42" s="1180" t="s">
        <v>88</v>
      </c>
      <c r="L42" s="334" t="s">
        <v>803</v>
      </c>
      <c r="M42" s="334" t="s">
        <v>118</v>
      </c>
      <c r="N42" s="334" t="s">
        <v>596</v>
      </c>
      <c r="O42" s="1257">
        <v>463</v>
      </c>
      <c r="P42" s="338">
        <v>3</v>
      </c>
      <c r="Q42" s="952"/>
      <c r="R42" s="1659"/>
      <c r="S42" s="1170">
        <v>3</v>
      </c>
      <c r="T42" s="1170"/>
      <c r="U42" s="952">
        <v>463</v>
      </c>
      <c r="V42" s="952">
        <f t="shared" si="0"/>
        <v>0</v>
      </c>
    </row>
    <row r="43" spans="4:22" ht="15" x14ac:dyDescent="0.2">
      <c r="D43" s="956">
        <v>27</v>
      </c>
      <c r="E43" s="1334">
        <v>41169</v>
      </c>
      <c r="F43" s="1160" t="s">
        <v>214</v>
      </c>
      <c r="G43" s="334">
        <v>61</v>
      </c>
      <c r="H43" s="334">
        <v>614</v>
      </c>
      <c r="I43" s="334"/>
      <c r="J43" s="334">
        <v>1</v>
      </c>
      <c r="K43" s="1180" t="s">
        <v>722</v>
      </c>
      <c r="L43" s="334" t="s">
        <v>803</v>
      </c>
      <c r="M43" s="334" t="s">
        <v>118</v>
      </c>
      <c r="N43" s="334" t="s">
        <v>596</v>
      </c>
      <c r="O43" s="1257">
        <v>366</v>
      </c>
      <c r="P43" s="338">
        <v>3</v>
      </c>
      <c r="Q43" s="952"/>
      <c r="R43" s="1659"/>
      <c r="S43" s="1170">
        <v>3</v>
      </c>
      <c r="T43" s="1170"/>
      <c r="U43" s="952">
        <v>366</v>
      </c>
      <c r="V43" s="952">
        <f t="shared" si="0"/>
        <v>0</v>
      </c>
    </row>
    <row r="44" spans="4:22" ht="15" x14ac:dyDescent="0.2">
      <c r="D44" s="956">
        <v>28</v>
      </c>
      <c r="E44" s="1334">
        <v>41169</v>
      </c>
      <c r="F44" s="1160" t="s">
        <v>214</v>
      </c>
      <c r="G44" s="334">
        <v>61</v>
      </c>
      <c r="H44" s="334">
        <v>614</v>
      </c>
      <c r="I44" s="334"/>
      <c r="J44" s="334">
        <v>1</v>
      </c>
      <c r="K44" s="1180" t="s">
        <v>802</v>
      </c>
      <c r="L44" s="334" t="s">
        <v>803</v>
      </c>
      <c r="M44" s="334" t="s">
        <v>118</v>
      </c>
      <c r="N44" s="334" t="s">
        <v>596</v>
      </c>
      <c r="O44" s="1257">
        <v>55179</v>
      </c>
      <c r="P44" s="338">
        <v>3</v>
      </c>
      <c r="Q44" s="952"/>
      <c r="R44" s="1659"/>
      <c r="S44" s="1170">
        <v>3</v>
      </c>
      <c r="T44" s="1170"/>
      <c r="U44" s="952">
        <v>55179</v>
      </c>
      <c r="V44" s="952">
        <f t="shared" si="0"/>
        <v>0</v>
      </c>
    </row>
    <row r="45" spans="4:22" ht="15" x14ac:dyDescent="0.2">
      <c r="D45" s="956">
        <v>29</v>
      </c>
      <c r="E45" s="1034" t="s">
        <v>557</v>
      </c>
      <c r="F45" s="1160" t="s">
        <v>214</v>
      </c>
      <c r="G45" s="334">
        <v>61</v>
      </c>
      <c r="H45" s="334">
        <v>614</v>
      </c>
      <c r="I45" s="334"/>
      <c r="J45" s="334">
        <v>1</v>
      </c>
      <c r="K45" s="1180" t="s">
        <v>533</v>
      </c>
      <c r="L45" s="1335"/>
      <c r="M45" s="334" t="s">
        <v>118</v>
      </c>
      <c r="N45" s="334" t="s">
        <v>596</v>
      </c>
      <c r="O45" s="1257">
        <v>6600.01</v>
      </c>
      <c r="P45" s="338">
        <v>3</v>
      </c>
      <c r="Q45" s="952"/>
      <c r="R45" s="1659"/>
      <c r="S45" s="1170">
        <v>3</v>
      </c>
      <c r="T45" s="1170"/>
      <c r="U45" s="952">
        <v>6600.01</v>
      </c>
      <c r="V45" s="952">
        <f t="shared" si="0"/>
        <v>0</v>
      </c>
    </row>
    <row r="46" spans="4:22" ht="15" x14ac:dyDescent="0.2">
      <c r="D46" s="956">
        <v>30</v>
      </c>
      <c r="E46" s="1034" t="s">
        <v>557</v>
      </c>
      <c r="F46" s="1160" t="s">
        <v>214</v>
      </c>
      <c r="G46" s="334">
        <v>61</v>
      </c>
      <c r="H46" s="334">
        <v>614</v>
      </c>
      <c r="I46" s="334"/>
      <c r="J46" s="334">
        <v>1</v>
      </c>
      <c r="K46" s="1180" t="s">
        <v>31</v>
      </c>
      <c r="L46" s="1335"/>
      <c r="M46" s="334" t="s">
        <v>548</v>
      </c>
      <c r="N46" s="334" t="s">
        <v>596</v>
      </c>
      <c r="O46" s="1257">
        <v>1830</v>
      </c>
      <c r="P46" s="338">
        <v>3</v>
      </c>
      <c r="Q46" s="952"/>
      <c r="R46" s="1659"/>
      <c r="S46" s="1170">
        <v>3</v>
      </c>
      <c r="T46" s="1170"/>
      <c r="U46" s="952">
        <v>1830</v>
      </c>
      <c r="V46" s="952">
        <f t="shared" si="0"/>
        <v>0</v>
      </c>
    </row>
    <row r="47" spans="4:22" ht="15" x14ac:dyDescent="0.2">
      <c r="D47" s="956">
        <v>31</v>
      </c>
      <c r="E47" s="1034" t="s">
        <v>557</v>
      </c>
      <c r="F47" s="1160" t="s">
        <v>214</v>
      </c>
      <c r="G47" s="334">
        <v>61</v>
      </c>
      <c r="H47" s="334">
        <v>614</v>
      </c>
      <c r="I47" s="334"/>
      <c r="J47" s="334">
        <v>1</v>
      </c>
      <c r="K47" s="1180" t="s">
        <v>534</v>
      </c>
      <c r="L47" s="1335"/>
      <c r="M47" s="334" t="s">
        <v>208</v>
      </c>
      <c r="N47" s="334" t="s">
        <v>596</v>
      </c>
      <c r="O47" s="1257">
        <v>1641.19</v>
      </c>
      <c r="P47" s="338">
        <v>3</v>
      </c>
      <c r="Q47" s="952"/>
      <c r="R47" s="1659"/>
      <c r="S47" s="1170">
        <v>3</v>
      </c>
      <c r="T47" s="1170"/>
      <c r="U47" s="952">
        <v>1641.19</v>
      </c>
      <c r="V47" s="952">
        <f t="shared" si="0"/>
        <v>0</v>
      </c>
    </row>
    <row r="48" spans="4:22" ht="15" x14ac:dyDescent="0.2">
      <c r="D48" s="956">
        <v>32</v>
      </c>
      <c r="E48" s="1034">
        <v>40394</v>
      </c>
      <c r="F48" s="1160" t="s">
        <v>214</v>
      </c>
      <c r="G48" s="334">
        <v>61</v>
      </c>
      <c r="H48" s="334">
        <v>614</v>
      </c>
      <c r="I48" s="334"/>
      <c r="J48" s="334">
        <v>1</v>
      </c>
      <c r="K48" s="1036" t="s">
        <v>30</v>
      </c>
      <c r="L48" s="334"/>
      <c r="M48" s="334"/>
      <c r="N48" s="334" t="s">
        <v>551</v>
      </c>
      <c r="O48" s="1257">
        <v>1688.98</v>
      </c>
      <c r="P48" s="338">
        <v>3</v>
      </c>
      <c r="Q48" s="952"/>
      <c r="R48" s="1659"/>
      <c r="S48" s="1170">
        <v>3</v>
      </c>
      <c r="T48" s="1170"/>
      <c r="U48" s="952">
        <v>1688.98</v>
      </c>
      <c r="V48" s="952">
        <f t="shared" si="0"/>
        <v>0</v>
      </c>
    </row>
    <row r="49" spans="4:22" ht="15" x14ac:dyDescent="0.2">
      <c r="D49" s="956">
        <v>33</v>
      </c>
      <c r="E49" s="1034">
        <v>40394</v>
      </c>
      <c r="F49" s="1160" t="s">
        <v>214</v>
      </c>
      <c r="G49" s="334">
        <v>61</v>
      </c>
      <c r="H49" s="334">
        <v>614</v>
      </c>
      <c r="I49" s="334"/>
      <c r="J49" s="334">
        <v>1</v>
      </c>
      <c r="K49" s="1180" t="s">
        <v>533</v>
      </c>
      <c r="L49" s="1335"/>
      <c r="M49" s="334" t="s">
        <v>118</v>
      </c>
      <c r="N49" s="334" t="s">
        <v>551</v>
      </c>
      <c r="O49" s="1257">
        <v>6083</v>
      </c>
      <c r="P49" s="338">
        <v>3</v>
      </c>
      <c r="Q49" s="952"/>
      <c r="R49" s="1659"/>
      <c r="S49" s="1170">
        <v>3</v>
      </c>
      <c r="T49" s="1170"/>
      <c r="U49" s="952">
        <v>6083</v>
      </c>
      <c r="V49" s="952">
        <f t="shared" si="0"/>
        <v>0</v>
      </c>
    </row>
    <row r="50" spans="4:22" ht="15" x14ac:dyDescent="0.2">
      <c r="D50" s="956">
        <v>34</v>
      </c>
      <c r="E50" s="1034">
        <v>41799</v>
      </c>
      <c r="F50" s="1160" t="s">
        <v>214</v>
      </c>
      <c r="G50" s="334">
        <v>61</v>
      </c>
      <c r="H50" s="334" t="s">
        <v>1106</v>
      </c>
      <c r="I50" s="334"/>
      <c r="J50" s="334">
        <v>1</v>
      </c>
      <c r="K50" s="1180" t="s">
        <v>31</v>
      </c>
      <c r="L50" s="1335"/>
      <c r="M50" s="334"/>
      <c r="N50" s="334" t="s">
        <v>551</v>
      </c>
      <c r="O50" s="1257">
        <v>2388</v>
      </c>
      <c r="P50" s="338">
        <v>3</v>
      </c>
      <c r="Q50" s="1750">
        <f>IF(P50=0,"N/A",+O50/P50)</f>
        <v>796</v>
      </c>
      <c r="R50" s="1898">
        <f>IF(P50=0,"N/A",+Q50/12)</f>
        <v>66.333333333333329</v>
      </c>
      <c r="S50" s="1751">
        <v>3</v>
      </c>
      <c r="T50" s="1751"/>
      <c r="U50" s="1750">
        <f>IF(P50=0,"N/A",+Q50*S50+R50*T50)</f>
        <v>2388</v>
      </c>
      <c r="V50" s="1750">
        <f t="shared" si="0"/>
        <v>0</v>
      </c>
    </row>
    <row r="51" spans="4:22" ht="15" x14ac:dyDescent="0.2">
      <c r="D51" s="956">
        <v>35</v>
      </c>
      <c r="E51" s="1034">
        <v>40394</v>
      </c>
      <c r="F51" s="1160" t="s">
        <v>214</v>
      </c>
      <c r="G51" s="334">
        <v>61</v>
      </c>
      <c r="H51" s="334">
        <v>614</v>
      </c>
      <c r="I51" s="334"/>
      <c r="J51" s="334">
        <v>1</v>
      </c>
      <c r="K51" s="1180" t="s">
        <v>534</v>
      </c>
      <c r="L51" s="1335"/>
      <c r="M51" s="334" t="s">
        <v>208</v>
      </c>
      <c r="N51" s="334" t="s">
        <v>551</v>
      </c>
      <c r="O51" s="1257">
        <v>336.4</v>
      </c>
      <c r="P51" s="338">
        <v>3</v>
      </c>
      <c r="Q51" s="952"/>
      <c r="R51" s="1659"/>
      <c r="S51" s="1170">
        <v>3</v>
      </c>
      <c r="T51" s="1170"/>
      <c r="U51" s="952">
        <v>336.4</v>
      </c>
      <c r="V51" s="952">
        <f t="shared" si="0"/>
        <v>0</v>
      </c>
    </row>
    <row r="52" spans="4:22" ht="15" x14ac:dyDescent="0.2">
      <c r="D52" s="956">
        <v>36</v>
      </c>
      <c r="E52" s="333">
        <v>40297</v>
      </c>
      <c r="F52" s="1160" t="s">
        <v>214</v>
      </c>
      <c r="G52" s="334">
        <v>61</v>
      </c>
      <c r="H52" s="334">
        <v>614</v>
      </c>
      <c r="I52" s="749"/>
      <c r="J52" s="334">
        <v>1</v>
      </c>
      <c r="K52" s="1036" t="s">
        <v>524</v>
      </c>
      <c r="L52" s="749"/>
      <c r="M52" s="334" t="s">
        <v>544</v>
      </c>
      <c r="N52" s="334" t="s">
        <v>973</v>
      </c>
      <c r="O52" s="1037">
        <f>26900.01+750</f>
        <v>27650.01</v>
      </c>
      <c r="P52" s="338">
        <v>3</v>
      </c>
      <c r="Q52" s="952"/>
      <c r="R52" s="1659"/>
      <c r="S52" s="1170">
        <v>3</v>
      </c>
      <c r="T52" s="1170"/>
      <c r="U52" s="952">
        <v>27650.01</v>
      </c>
      <c r="V52" s="952">
        <f t="shared" si="0"/>
        <v>0</v>
      </c>
    </row>
    <row r="53" spans="4:22" ht="30" x14ac:dyDescent="0.2">
      <c r="D53" s="956">
        <v>37</v>
      </c>
      <c r="E53" s="333">
        <v>41701</v>
      </c>
      <c r="F53" s="1160" t="s">
        <v>214</v>
      </c>
      <c r="G53" s="334">
        <v>61</v>
      </c>
      <c r="H53" s="334" t="s">
        <v>1108</v>
      </c>
      <c r="I53" s="749"/>
      <c r="J53" s="334">
        <v>3</v>
      </c>
      <c r="K53" s="1036" t="s">
        <v>1095</v>
      </c>
      <c r="L53" s="1336"/>
      <c r="M53" s="334" t="s">
        <v>240</v>
      </c>
      <c r="N53" s="334" t="s">
        <v>551</v>
      </c>
      <c r="O53" s="1037">
        <v>307980</v>
      </c>
      <c r="P53" s="338">
        <v>10</v>
      </c>
      <c r="Q53" s="339">
        <f>IF(P53=0,"N/A",+O53/P53)</f>
        <v>30798</v>
      </c>
      <c r="R53" s="1658">
        <f>IF(P53=0,"N/A",+Q53/12)</f>
        <v>2566.5</v>
      </c>
      <c r="S53" s="1161">
        <v>3</v>
      </c>
      <c r="T53" s="1161">
        <v>3</v>
      </c>
      <c r="U53" s="339">
        <f>IF(P53=0,"N/A",+Q53*S53+R53*T53)</f>
        <v>100093.5</v>
      </c>
      <c r="V53" s="339">
        <f t="shared" si="0"/>
        <v>207886.5</v>
      </c>
    </row>
    <row r="54" spans="4:22" ht="30" x14ac:dyDescent="0.2">
      <c r="D54" s="956">
        <v>38</v>
      </c>
      <c r="E54" s="333">
        <v>41276</v>
      </c>
      <c r="F54" s="1160" t="s">
        <v>214</v>
      </c>
      <c r="G54" s="334">
        <v>61</v>
      </c>
      <c r="H54" s="334">
        <v>617</v>
      </c>
      <c r="I54" s="749"/>
      <c r="J54" s="334">
        <v>28</v>
      </c>
      <c r="K54" s="1036" t="s">
        <v>1103</v>
      </c>
      <c r="L54" s="1336"/>
      <c r="M54" s="334"/>
      <c r="N54" s="334" t="s">
        <v>551</v>
      </c>
      <c r="O54" s="1037">
        <v>320184.58</v>
      </c>
      <c r="P54" s="338">
        <v>10</v>
      </c>
      <c r="Q54" s="339">
        <f>IF(P54=0,"N/A",+O54/P54)</f>
        <v>32018.458000000002</v>
      </c>
      <c r="R54" s="1658">
        <f>IF(P54=0,"N/A",+Q54/12)</f>
        <v>2668.2048333333337</v>
      </c>
      <c r="S54" s="1161">
        <v>4</v>
      </c>
      <c r="T54" s="1161">
        <v>5</v>
      </c>
      <c r="U54" s="339">
        <f>IF(P54=0,"N/A",+Q54*S54+R54*T54)</f>
        <v>141414.85616666666</v>
      </c>
      <c r="V54" s="339">
        <f t="shared" si="0"/>
        <v>178769.72383333335</v>
      </c>
    </row>
    <row r="55" spans="4:22" ht="15" x14ac:dyDescent="0.2">
      <c r="D55" s="956">
        <v>39</v>
      </c>
      <c r="E55" s="1034">
        <v>36889</v>
      </c>
      <c r="F55" s="1160" t="s">
        <v>214</v>
      </c>
      <c r="G55" s="334">
        <v>61</v>
      </c>
      <c r="H55" s="334">
        <v>614</v>
      </c>
      <c r="I55" s="334"/>
      <c r="J55" s="334">
        <v>1</v>
      </c>
      <c r="K55" s="1180" t="s">
        <v>234</v>
      </c>
      <c r="L55" s="334"/>
      <c r="M55" s="334" t="s">
        <v>118</v>
      </c>
      <c r="N55" s="334" t="s">
        <v>224</v>
      </c>
      <c r="O55" s="1037">
        <v>21889</v>
      </c>
      <c r="P55" s="338">
        <v>3</v>
      </c>
      <c r="Q55" s="952"/>
      <c r="R55" s="1659"/>
      <c r="S55" s="1170">
        <v>3</v>
      </c>
      <c r="T55" s="1170"/>
      <c r="U55" s="952">
        <v>21889</v>
      </c>
      <c r="V55" s="952">
        <f t="shared" si="0"/>
        <v>0</v>
      </c>
    </row>
    <row r="56" spans="4:22" ht="15" x14ac:dyDescent="0.2">
      <c r="D56" s="956">
        <v>40</v>
      </c>
      <c r="E56" s="1034">
        <v>36846</v>
      </c>
      <c r="F56" s="1160" t="s">
        <v>214</v>
      </c>
      <c r="G56" s="334">
        <v>61</v>
      </c>
      <c r="H56" s="334">
        <v>614</v>
      </c>
      <c r="I56" s="334"/>
      <c r="J56" s="334">
        <v>1</v>
      </c>
      <c r="K56" s="1180" t="s">
        <v>30</v>
      </c>
      <c r="L56" s="334"/>
      <c r="M56" s="334" t="s">
        <v>32</v>
      </c>
      <c r="N56" s="334" t="s">
        <v>224</v>
      </c>
      <c r="O56" s="1037">
        <v>1300</v>
      </c>
      <c r="P56" s="338">
        <v>3</v>
      </c>
      <c r="Q56" s="952"/>
      <c r="R56" s="1659"/>
      <c r="S56" s="1170">
        <v>3</v>
      </c>
      <c r="T56" s="1170"/>
      <c r="U56" s="952">
        <v>1300</v>
      </c>
      <c r="V56" s="952">
        <f t="shared" si="0"/>
        <v>0</v>
      </c>
    </row>
    <row r="57" spans="4:22" ht="15" x14ac:dyDescent="0.2">
      <c r="D57" s="956">
        <v>41</v>
      </c>
      <c r="E57" s="1034">
        <v>36846</v>
      </c>
      <c r="F57" s="1160" t="s">
        <v>214</v>
      </c>
      <c r="G57" s="334">
        <v>61</v>
      </c>
      <c r="H57" s="334">
        <v>614</v>
      </c>
      <c r="I57" s="334"/>
      <c r="J57" s="334">
        <v>1</v>
      </c>
      <c r="K57" s="1180" t="s">
        <v>235</v>
      </c>
      <c r="L57" s="334" t="s">
        <v>1096</v>
      </c>
      <c r="M57" s="334" t="s">
        <v>167</v>
      </c>
      <c r="N57" s="334" t="s">
        <v>224</v>
      </c>
      <c r="O57" s="1037">
        <v>1300</v>
      </c>
      <c r="P57" s="338">
        <v>10</v>
      </c>
      <c r="Q57" s="952"/>
      <c r="R57" s="1659"/>
      <c r="S57" s="1170">
        <v>10</v>
      </c>
      <c r="T57" s="1170"/>
      <c r="U57" s="952">
        <v>1300</v>
      </c>
      <c r="V57" s="952">
        <f t="shared" si="0"/>
        <v>0</v>
      </c>
    </row>
    <row r="58" spans="4:22" ht="15" x14ac:dyDescent="0.2">
      <c r="D58" s="956">
        <v>42</v>
      </c>
      <c r="E58" s="1337">
        <v>36889</v>
      </c>
      <c r="F58" s="1160" t="s">
        <v>214</v>
      </c>
      <c r="G58" s="334">
        <v>61</v>
      </c>
      <c r="H58" s="334">
        <v>617</v>
      </c>
      <c r="I58" s="334">
        <v>35078</v>
      </c>
      <c r="J58" s="334">
        <v>1</v>
      </c>
      <c r="K58" s="1180" t="s">
        <v>222</v>
      </c>
      <c r="L58" s="334"/>
      <c r="M58" s="334" t="s">
        <v>223</v>
      </c>
      <c r="N58" s="334" t="s">
        <v>224</v>
      </c>
      <c r="O58" s="1037">
        <v>2664.81</v>
      </c>
      <c r="P58" s="1185">
        <v>10</v>
      </c>
      <c r="Q58" s="952"/>
      <c r="R58" s="1659"/>
      <c r="S58" s="1170">
        <v>10</v>
      </c>
      <c r="T58" s="1170"/>
      <c r="U58" s="952">
        <v>2664.81</v>
      </c>
      <c r="V58" s="952">
        <f t="shared" si="0"/>
        <v>0</v>
      </c>
    </row>
    <row r="59" spans="4:22" ht="15" x14ac:dyDescent="0.2">
      <c r="D59" s="956">
        <v>43</v>
      </c>
      <c r="E59" s="333">
        <v>36889</v>
      </c>
      <c r="F59" s="1160" t="s">
        <v>214</v>
      </c>
      <c r="G59" s="334">
        <v>61</v>
      </c>
      <c r="H59" s="334">
        <v>617</v>
      </c>
      <c r="I59" s="334">
        <v>35079</v>
      </c>
      <c r="J59" s="334">
        <v>1</v>
      </c>
      <c r="K59" s="1180" t="s">
        <v>222</v>
      </c>
      <c r="L59" s="334"/>
      <c r="M59" s="334" t="s">
        <v>223</v>
      </c>
      <c r="N59" s="334" t="s">
        <v>224</v>
      </c>
      <c r="O59" s="1037">
        <v>800</v>
      </c>
      <c r="P59" s="338">
        <v>10</v>
      </c>
      <c r="Q59" s="952"/>
      <c r="R59" s="1659"/>
      <c r="S59" s="1170">
        <v>10</v>
      </c>
      <c r="T59" s="1170"/>
      <c r="U59" s="952">
        <v>800</v>
      </c>
      <c r="V59" s="952">
        <f t="shared" si="0"/>
        <v>0</v>
      </c>
    </row>
    <row r="60" spans="4:22" ht="15" x14ac:dyDescent="0.2">
      <c r="D60" s="956">
        <v>44</v>
      </c>
      <c r="E60" s="333">
        <v>36889</v>
      </c>
      <c r="F60" s="1160" t="s">
        <v>214</v>
      </c>
      <c r="G60" s="334">
        <v>61</v>
      </c>
      <c r="H60" s="334">
        <v>617</v>
      </c>
      <c r="I60" s="334">
        <v>35073</v>
      </c>
      <c r="J60" s="334">
        <v>1</v>
      </c>
      <c r="K60" s="1180" t="s">
        <v>222</v>
      </c>
      <c r="L60" s="334"/>
      <c r="M60" s="334" t="s">
        <v>223</v>
      </c>
      <c r="N60" s="334" t="s">
        <v>224</v>
      </c>
      <c r="O60" s="1037">
        <v>800</v>
      </c>
      <c r="P60" s="338">
        <v>10</v>
      </c>
      <c r="Q60" s="952"/>
      <c r="R60" s="1659"/>
      <c r="S60" s="1170">
        <v>10</v>
      </c>
      <c r="T60" s="1170"/>
      <c r="U60" s="952">
        <v>800</v>
      </c>
      <c r="V60" s="952">
        <f t="shared" si="0"/>
        <v>0</v>
      </c>
    </row>
    <row r="61" spans="4:22" ht="15" x14ac:dyDescent="0.2">
      <c r="D61" s="956">
        <v>45</v>
      </c>
      <c r="E61" s="333">
        <v>36889</v>
      </c>
      <c r="F61" s="1160" t="s">
        <v>214</v>
      </c>
      <c r="G61" s="334">
        <v>61</v>
      </c>
      <c r="H61" s="334">
        <v>617</v>
      </c>
      <c r="I61" s="334">
        <v>35062</v>
      </c>
      <c r="J61" s="334">
        <v>1</v>
      </c>
      <c r="K61" s="1180" t="s">
        <v>222</v>
      </c>
      <c r="L61" s="334"/>
      <c r="M61" s="334" t="s">
        <v>223</v>
      </c>
      <c r="N61" s="334" t="s">
        <v>224</v>
      </c>
      <c r="O61" s="1037">
        <v>800</v>
      </c>
      <c r="P61" s="338">
        <v>10</v>
      </c>
      <c r="Q61" s="952"/>
      <c r="R61" s="1659"/>
      <c r="S61" s="1170">
        <v>10</v>
      </c>
      <c r="T61" s="1170"/>
      <c r="U61" s="952">
        <v>800</v>
      </c>
      <c r="V61" s="952">
        <f t="shared" si="0"/>
        <v>0</v>
      </c>
    </row>
    <row r="62" spans="4:22" ht="15" x14ac:dyDescent="0.2">
      <c r="D62" s="956">
        <v>46</v>
      </c>
      <c r="E62" s="333">
        <v>36889</v>
      </c>
      <c r="F62" s="1160" t="s">
        <v>214</v>
      </c>
      <c r="G62" s="334">
        <v>61</v>
      </c>
      <c r="H62" s="334">
        <v>617</v>
      </c>
      <c r="I62" s="334">
        <v>35109</v>
      </c>
      <c r="J62" s="334">
        <v>1</v>
      </c>
      <c r="K62" s="1180" t="s">
        <v>222</v>
      </c>
      <c r="L62" s="334"/>
      <c r="M62" s="334" t="s">
        <v>223</v>
      </c>
      <c r="N62" s="334" t="s">
        <v>224</v>
      </c>
      <c r="O62" s="1037">
        <v>800</v>
      </c>
      <c r="P62" s="338">
        <v>10</v>
      </c>
      <c r="Q62" s="952"/>
      <c r="R62" s="1659"/>
      <c r="S62" s="1170">
        <v>10</v>
      </c>
      <c r="T62" s="1170"/>
      <c r="U62" s="952">
        <v>800</v>
      </c>
      <c r="V62" s="952">
        <f t="shared" si="0"/>
        <v>0</v>
      </c>
    </row>
    <row r="63" spans="4:22" ht="15" x14ac:dyDescent="0.2">
      <c r="D63" s="956">
        <v>47</v>
      </c>
      <c r="E63" s="333">
        <v>36889</v>
      </c>
      <c r="F63" s="1160" t="s">
        <v>214</v>
      </c>
      <c r="G63" s="334">
        <v>61</v>
      </c>
      <c r="H63" s="334">
        <v>617</v>
      </c>
      <c r="I63" s="334">
        <v>35108</v>
      </c>
      <c r="J63" s="334">
        <v>1</v>
      </c>
      <c r="K63" s="1180" t="s">
        <v>222</v>
      </c>
      <c r="L63" s="334"/>
      <c r="M63" s="334" t="s">
        <v>223</v>
      </c>
      <c r="N63" s="334" t="s">
        <v>224</v>
      </c>
      <c r="O63" s="1037">
        <v>800</v>
      </c>
      <c r="P63" s="338">
        <v>10</v>
      </c>
      <c r="Q63" s="952"/>
      <c r="R63" s="1659"/>
      <c r="S63" s="1170">
        <v>10</v>
      </c>
      <c r="T63" s="1170"/>
      <c r="U63" s="952">
        <v>800</v>
      </c>
      <c r="V63" s="952">
        <f t="shared" si="0"/>
        <v>0</v>
      </c>
    </row>
    <row r="64" spans="4:22" ht="15" x14ac:dyDescent="0.2">
      <c r="D64" s="956">
        <v>48</v>
      </c>
      <c r="E64" s="333">
        <v>36889</v>
      </c>
      <c r="F64" s="1160" t="s">
        <v>214</v>
      </c>
      <c r="G64" s="334">
        <v>61</v>
      </c>
      <c r="H64" s="334">
        <v>617</v>
      </c>
      <c r="I64" s="334">
        <v>35107</v>
      </c>
      <c r="J64" s="334">
        <v>1</v>
      </c>
      <c r="K64" s="1180" t="s">
        <v>222</v>
      </c>
      <c r="L64" s="334"/>
      <c r="M64" s="334" t="s">
        <v>223</v>
      </c>
      <c r="N64" s="334" t="s">
        <v>224</v>
      </c>
      <c r="O64" s="1037">
        <v>800</v>
      </c>
      <c r="P64" s="338">
        <v>10</v>
      </c>
      <c r="Q64" s="952"/>
      <c r="R64" s="1659"/>
      <c r="S64" s="1170">
        <v>10</v>
      </c>
      <c r="T64" s="1170"/>
      <c r="U64" s="952">
        <v>800</v>
      </c>
      <c r="V64" s="952">
        <f t="shared" si="0"/>
        <v>0</v>
      </c>
    </row>
    <row r="65" spans="4:22" ht="15" x14ac:dyDescent="0.2">
      <c r="D65" s="956">
        <v>49</v>
      </c>
      <c r="E65" s="333">
        <v>36889</v>
      </c>
      <c r="F65" s="1160" t="s">
        <v>214</v>
      </c>
      <c r="G65" s="334">
        <v>61</v>
      </c>
      <c r="H65" s="334">
        <v>617</v>
      </c>
      <c r="I65" s="334">
        <v>35106</v>
      </c>
      <c r="J65" s="334">
        <v>1</v>
      </c>
      <c r="K65" s="1180" t="s">
        <v>222</v>
      </c>
      <c r="L65" s="334"/>
      <c r="M65" s="334" t="s">
        <v>223</v>
      </c>
      <c r="N65" s="334" t="s">
        <v>224</v>
      </c>
      <c r="O65" s="1037">
        <v>800</v>
      </c>
      <c r="P65" s="338">
        <v>10</v>
      </c>
      <c r="Q65" s="952"/>
      <c r="R65" s="1659"/>
      <c r="S65" s="1170">
        <v>10</v>
      </c>
      <c r="T65" s="1170"/>
      <c r="U65" s="952">
        <v>800</v>
      </c>
      <c r="V65" s="952">
        <f t="shared" si="0"/>
        <v>0</v>
      </c>
    </row>
    <row r="66" spans="4:22" ht="15" x14ac:dyDescent="0.2">
      <c r="D66" s="956">
        <v>50</v>
      </c>
      <c r="E66" s="333">
        <v>36889</v>
      </c>
      <c r="F66" s="1160" t="s">
        <v>214</v>
      </c>
      <c r="G66" s="334">
        <v>61</v>
      </c>
      <c r="H66" s="334">
        <v>617</v>
      </c>
      <c r="I66" s="334">
        <v>126836</v>
      </c>
      <c r="J66" s="334">
        <v>1</v>
      </c>
      <c r="K66" s="1180" t="s">
        <v>225</v>
      </c>
      <c r="L66" s="334"/>
      <c r="M66" s="334" t="s">
        <v>81</v>
      </c>
      <c r="N66" s="334" t="s">
        <v>224</v>
      </c>
      <c r="O66" s="1037">
        <v>4000</v>
      </c>
      <c r="P66" s="338">
        <v>10</v>
      </c>
      <c r="Q66" s="952"/>
      <c r="R66" s="1659"/>
      <c r="S66" s="1170">
        <v>10</v>
      </c>
      <c r="T66" s="1170"/>
      <c r="U66" s="952">
        <v>4000</v>
      </c>
      <c r="V66" s="952">
        <f t="shared" si="0"/>
        <v>0</v>
      </c>
    </row>
    <row r="67" spans="4:22" ht="15" x14ac:dyDescent="0.2">
      <c r="D67" s="956">
        <v>51</v>
      </c>
      <c r="E67" s="333">
        <v>36889</v>
      </c>
      <c r="F67" s="1160" t="s">
        <v>214</v>
      </c>
      <c r="G67" s="334">
        <v>61</v>
      </c>
      <c r="H67" s="334">
        <v>617</v>
      </c>
      <c r="I67" s="334"/>
      <c r="J67" s="334">
        <v>9</v>
      </c>
      <c r="K67" s="1180" t="s">
        <v>226</v>
      </c>
      <c r="L67" s="334"/>
      <c r="M67" s="334" t="s">
        <v>223</v>
      </c>
      <c r="N67" s="334" t="s">
        <v>224</v>
      </c>
      <c r="O67" s="1037">
        <v>1000</v>
      </c>
      <c r="P67" s="338">
        <v>10</v>
      </c>
      <c r="Q67" s="952"/>
      <c r="R67" s="1659"/>
      <c r="S67" s="1170">
        <v>10</v>
      </c>
      <c r="T67" s="1170"/>
      <c r="U67" s="952">
        <v>1000</v>
      </c>
      <c r="V67" s="952">
        <f t="shared" si="0"/>
        <v>0</v>
      </c>
    </row>
    <row r="68" spans="4:22" ht="15" x14ac:dyDescent="0.2">
      <c r="D68" s="956">
        <v>52</v>
      </c>
      <c r="E68" s="333">
        <v>36889</v>
      </c>
      <c r="F68" s="1160" t="s">
        <v>214</v>
      </c>
      <c r="G68" s="334">
        <v>61</v>
      </c>
      <c r="H68" s="334">
        <v>617</v>
      </c>
      <c r="I68" s="334">
        <v>35023</v>
      </c>
      <c r="J68" s="334">
        <v>1</v>
      </c>
      <c r="K68" s="1180" t="s">
        <v>226</v>
      </c>
      <c r="L68" s="334"/>
      <c r="M68" s="334" t="s">
        <v>223</v>
      </c>
      <c r="N68" s="334" t="s">
        <v>224</v>
      </c>
      <c r="O68" s="1037">
        <v>1000</v>
      </c>
      <c r="P68" s="338">
        <v>10</v>
      </c>
      <c r="Q68" s="952"/>
      <c r="R68" s="1659"/>
      <c r="S68" s="1170">
        <v>10</v>
      </c>
      <c r="T68" s="1170"/>
      <c r="U68" s="952">
        <v>1000</v>
      </c>
      <c r="V68" s="952">
        <f t="shared" si="0"/>
        <v>0</v>
      </c>
    </row>
    <row r="69" spans="4:22" ht="15" x14ac:dyDescent="0.2">
      <c r="D69" s="956">
        <v>53</v>
      </c>
      <c r="E69" s="333">
        <v>36889</v>
      </c>
      <c r="F69" s="1160" t="s">
        <v>214</v>
      </c>
      <c r="G69" s="334">
        <v>61</v>
      </c>
      <c r="H69" s="334">
        <v>617</v>
      </c>
      <c r="I69" s="334">
        <v>35024</v>
      </c>
      <c r="J69" s="334">
        <v>1</v>
      </c>
      <c r="K69" s="1180" t="s">
        <v>226</v>
      </c>
      <c r="L69" s="334"/>
      <c r="M69" s="334" t="s">
        <v>223</v>
      </c>
      <c r="N69" s="334" t="s">
        <v>224</v>
      </c>
      <c r="O69" s="1037">
        <v>1000</v>
      </c>
      <c r="P69" s="338">
        <v>10</v>
      </c>
      <c r="Q69" s="952"/>
      <c r="R69" s="1659"/>
      <c r="S69" s="1170">
        <v>10</v>
      </c>
      <c r="T69" s="1170"/>
      <c r="U69" s="952">
        <v>1000</v>
      </c>
      <c r="V69" s="952">
        <f t="shared" si="0"/>
        <v>0</v>
      </c>
    </row>
    <row r="70" spans="4:22" ht="15" x14ac:dyDescent="0.2">
      <c r="D70" s="956">
        <v>54</v>
      </c>
      <c r="E70" s="333">
        <v>36889</v>
      </c>
      <c r="F70" s="1160" t="s">
        <v>214</v>
      </c>
      <c r="G70" s="334">
        <v>61</v>
      </c>
      <c r="H70" s="334">
        <v>617</v>
      </c>
      <c r="I70" s="334">
        <v>35020</v>
      </c>
      <c r="J70" s="334">
        <v>1</v>
      </c>
      <c r="K70" s="1180" t="s">
        <v>226</v>
      </c>
      <c r="L70" s="334"/>
      <c r="M70" s="334" t="s">
        <v>223</v>
      </c>
      <c r="N70" s="334" t="s">
        <v>224</v>
      </c>
      <c r="O70" s="1037">
        <v>1000</v>
      </c>
      <c r="P70" s="338">
        <v>10</v>
      </c>
      <c r="Q70" s="952"/>
      <c r="R70" s="1659"/>
      <c r="S70" s="1170">
        <v>10</v>
      </c>
      <c r="T70" s="1170"/>
      <c r="U70" s="952">
        <v>1000</v>
      </c>
      <c r="V70" s="952">
        <f t="shared" si="0"/>
        <v>0</v>
      </c>
    </row>
    <row r="71" spans="4:22" ht="15" x14ac:dyDescent="0.2">
      <c r="D71" s="956">
        <v>55</v>
      </c>
      <c r="E71" s="333">
        <v>36889</v>
      </c>
      <c r="F71" s="1160" t="s">
        <v>214</v>
      </c>
      <c r="G71" s="334">
        <v>61</v>
      </c>
      <c r="H71" s="334">
        <v>617</v>
      </c>
      <c r="I71" s="334">
        <v>35021</v>
      </c>
      <c r="J71" s="334">
        <v>1</v>
      </c>
      <c r="K71" s="1180" t="s">
        <v>226</v>
      </c>
      <c r="L71" s="334"/>
      <c r="M71" s="334" t="s">
        <v>223</v>
      </c>
      <c r="N71" s="334" t="s">
        <v>224</v>
      </c>
      <c r="O71" s="1037">
        <v>1000</v>
      </c>
      <c r="P71" s="338">
        <v>10</v>
      </c>
      <c r="Q71" s="952"/>
      <c r="R71" s="1659"/>
      <c r="S71" s="1170">
        <v>10</v>
      </c>
      <c r="T71" s="1170"/>
      <c r="U71" s="952">
        <v>1000</v>
      </c>
      <c r="V71" s="952">
        <f t="shared" si="0"/>
        <v>0</v>
      </c>
    </row>
    <row r="72" spans="4:22" ht="15" x14ac:dyDescent="0.2">
      <c r="D72" s="956">
        <v>56</v>
      </c>
      <c r="E72" s="333">
        <v>36889</v>
      </c>
      <c r="F72" s="1160" t="s">
        <v>214</v>
      </c>
      <c r="G72" s="334">
        <v>61</v>
      </c>
      <c r="H72" s="334">
        <v>617</v>
      </c>
      <c r="I72" s="334">
        <v>35022</v>
      </c>
      <c r="J72" s="334">
        <v>1</v>
      </c>
      <c r="K72" s="1180" t="s">
        <v>226</v>
      </c>
      <c r="L72" s="334"/>
      <c r="M72" s="334" t="s">
        <v>223</v>
      </c>
      <c r="N72" s="334" t="s">
        <v>224</v>
      </c>
      <c r="O72" s="1037">
        <v>1000</v>
      </c>
      <c r="P72" s="338">
        <v>10</v>
      </c>
      <c r="Q72" s="952"/>
      <c r="R72" s="1659"/>
      <c r="S72" s="1170">
        <v>10</v>
      </c>
      <c r="T72" s="1170"/>
      <c r="U72" s="952">
        <v>1000</v>
      </c>
      <c r="V72" s="952">
        <f t="shared" si="0"/>
        <v>0</v>
      </c>
    </row>
    <row r="73" spans="4:22" ht="15" x14ac:dyDescent="0.2">
      <c r="D73" s="956">
        <v>57</v>
      </c>
      <c r="E73" s="333">
        <v>36889</v>
      </c>
      <c r="F73" s="1160" t="s">
        <v>214</v>
      </c>
      <c r="G73" s="334">
        <v>61</v>
      </c>
      <c r="H73" s="334">
        <v>617</v>
      </c>
      <c r="I73" s="334">
        <v>35014</v>
      </c>
      <c r="J73" s="334">
        <v>1</v>
      </c>
      <c r="K73" s="1180" t="s">
        <v>226</v>
      </c>
      <c r="L73" s="334"/>
      <c r="M73" s="334" t="s">
        <v>223</v>
      </c>
      <c r="N73" s="334" t="s">
        <v>224</v>
      </c>
      <c r="O73" s="1037">
        <v>1000</v>
      </c>
      <c r="P73" s="338">
        <v>10</v>
      </c>
      <c r="Q73" s="952"/>
      <c r="R73" s="1659"/>
      <c r="S73" s="1170">
        <v>10</v>
      </c>
      <c r="T73" s="1170"/>
      <c r="U73" s="952">
        <v>1000</v>
      </c>
      <c r="V73" s="952">
        <f t="shared" si="0"/>
        <v>0</v>
      </c>
    </row>
    <row r="74" spans="4:22" ht="15" x14ac:dyDescent="0.2">
      <c r="D74" s="956">
        <v>58</v>
      </c>
      <c r="E74" s="333">
        <v>36889</v>
      </c>
      <c r="F74" s="1160" t="s">
        <v>214</v>
      </c>
      <c r="G74" s="334">
        <v>61</v>
      </c>
      <c r="H74" s="334">
        <v>617</v>
      </c>
      <c r="I74" s="334">
        <v>35015</v>
      </c>
      <c r="J74" s="334">
        <v>1</v>
      </c>
      <c r="K74" s="1180" t="s">
        <v>226</v>
      </c>
      <c r="L74" s="334"/>
      <c r="M74" s="334" t="s">
        <v>223</v>
      </c>
      <c r="N74" s="334" t="s">
        <v>224</v>
      </c>
      <c r="O74" s="1037">
        <v>1000</v>
      </c>
      <c r="P74" s="338">
        <v>10</v>
      </c>
      <c r="Q74" s="952"/>
      <c r="R74" s="1659"/>
      <c r="S74" s="1170">
        <v>10</v>
      </c>
      <c r="T74" s="1170"/>
      <c r="U74" s="952">
        <v>1000</v>
      </c>
      <c r="V74" s="952">
        <f t="shared" si="0"/>
        <v>0</v>
      </c>
    </row>
    <row r="75" spans="4:22" ht="15" x14ac:dyDescent="0.2">
      <c r="D75" s="956">
        <v>59</v>
      </c>
      <c r="E75" s="333">
        <v>36889</v>
      </c>
      <c r="F75" s="1160" t="s">
        <v>214</v>
      </c>
      <c r="G75" s="334">
        <v>61</v>
      </c>
      <c r="H75" s="334">
        <v>617</v>
      </c>
      <c r="I75" s="334">
        <v>35016</v>
      </c>
      <c r="J75" s="334">
        <v>1</v>
      </c>
      <c r="K75" s="1180" t="s">
        <v>226</v>
      </c>
      <c r="L75" s="749"/>
      <c r="M75" s="334" t="s">
        <v>223</v>
      </c>
      <c r="N75" s="334" t="s">
        <v>224</v>
      </c>
      <c r="O75" s="1037">
        <v>1000</v>
      </c>
      <c r="P75" s="338">
        <v>10</v>
      </c>
      <c r="Q75" s="952"/>
      <c r="R75" s="1659"/>
      <c r="S75" s="1170">
        <v>10</v>
      </c>
      <c r="T75" s="1170"/>
      <c r="U75" s="952">
        <v>1000</v>
      </c>
      <c r="V75" s="952">
        <f t="shared" si="0"/>
        <v>0</v>
      </c>
    </row>
    <row r="76" spans="4:22" ht="15" x14ac:dyDescent="0.2">
      <c r="D76" s="956">
        <v>60</v>
      </c>
      <c r="E76" s="333">
        <v>36889</v>
      </c>
      <c r="F76" s="1160" t="s">
        <v>214</v>
      </c>
      <c r="G76" s="334">
        <v>61</v>
      </c>
      <c r="H76" s="334">
        <v>617</v>
      </c>
      <c r="I76" s="334">
        <v>35017</v>
      </c>
      <c r="J76" s="334">
        <v>1</v>
      </c>
      <c r="K76" s="1180" t="s">
        <v>226</v>
      </c>
      <c r="L76" s="749"/>
      <c r="M76" s="334" t="s">
        <v>223</v>
      </c>
      <c r="N76" s="334" t="s">
        <v>224</v>
      </c>
      <c r="O76" s="1037">
        <v>1000</v>
      </c>
      <c r="P76" s="338">
        <v>10</v>
      </c>
      <c r="Q76" s="952"/>
      <c r="R76" s="1659"/>
      <c r="S76" s="1170">
        <v>10</v>
      </c>
      <c r="T76" s="1170"/>
      <c r="U76" s="952">
        <v>1000</v>
      </c>
      <c r="V76" s="952">
        <f t="shared" si="0"/>
        <v>0</v>
      </c>
    </row>
    <row r="77" spans="4:22" ht="15" x14ac:dyDescent="0.2">
      <c r="D77" s="956">
        <v>61</v>
      </c>
      <c r="E77" s="333">
        <v>36889</v>
      </c>
      <c r="F77" s="1160" t="s">
        <v>214</v>
      </c>
      <c r="G77" s="334">
        <v>61</v>
      </c>
      <c r="H77" s="334">
        <v>617</v>
      </c>
      <c r="I77" s="334">
        <v>35018</v>
      </c>
      <c r="J77" s="334">
        <v>1</v>
      </c>
      <c r="K77" s="1180" t="s">
        <v>226</v>
      </c>
      <c r="L77" s="749"/>
      <c r="M77" s="334" t="s">
        <v>223</v>
      </c>
      <c r="N77" s="334" t="s">
        <v>224</v>
      </c>
      <c r="O77" s="1037">
        <v>1000</v>
      </c>
      <c r="P77" s="338">
        <v>10</v>
      </c>
      <c r="Q77" s="952"/>
      <c r="R77" s="1659"/>
      <c r="S77" s="1170">
        <v>10</v>
      </c>
      <c r="T77" s="1170"/>
      <c r="U77" s="952">
        <v>1000</v>
      </c>
      <c r="V77" s="952">
        <f t="shared" si="0"/>
        <v>0</v>
      </c>
    </row>
    <row r="78" spans="4:22" ht="15" x14ac:dyDescent="0.2">
      <c r="D78" s="956">
        <v>62</v>
      </c>
      <c r="E78" s="333">
        <v>36889</v>
      </c>
      <c r="F78" s="1160" t="s">
        <v>214</v>
      </c>
      <c r="G78" s="334">
        <v>61</v>
      </c>
      <c r="H78" s="334">
        <v>617</v>
      </c>
      <c r="I78" s="334">
        <v>35019</v>
      </c>
      <c r="J78" s="334">
        <v>1</v>
      </c>
      <c r="K78" s="1180" t="s">
        <v>226</v>
      </c>
      <c r="L78" s="749"/>
      <c r="M78" s="334" t="s">
        <v>223</v>
      </c>
      <c r="N78" s="334" t="s">
        <v>224</v>
      </c>
      <c r="O78" s="1037">
        <v>1000</v>
      </c>
      <c r="P78" s="338">
        <v>10</v>
      </c>
      <c r="Q78" s="952"/>
      <c r="R78" s="1659"/>
      <c r="S78" s="1170">
        <v>10</v>
      </c>
      <c r="T78" s="1170"/>
      <c r="U78" s="952">
        <v>1000</v>
      </c>
      <c r="V78" s="952">
        <f t="shared" si="0"/>
        <v>0</v>
      </c>
    </row>
    <row r="79" spans="4:22" ht="15" x14ac:dyDescent="0.2">
      <c r="D79" s="956">
        <v>63</v>
      </c>
      <c r="E79" s="333">
        <v>36889</v>
      </c>
      <c r="F79" s="1160" t="s">
        <v>214</v>
      </c>
      <c r="G79" s="334">
        <v>61</v>
      </c>
      <c r="H79" s="334">
        <v>617</v>
      </c>
      <c r="I79" s="334">
        <v>34998</v>
      </c>
      <c r="J79" s="334">
        <v>1</v>
      </c>
      <c r="K79" s="1180" t="s">
        <v>226</v>
      </c>
      <c r="L79" s="749"/>
      <c r="M79" s="334" t="s">
        <v>223</v>
      </c>
      <c r="N79" s="334" t="s">
        <v>224</v>
      </c>
      <c r="O79" s="1037">
        <v>1000</v>
      </c>
      <c r="P79" s="338">
        <v>10</v>
      </c>
      <c r="Q79" s="952"/>
      <c r="R79" s="1659"/>
      <c r="S79" s="1170">
        <v>10</v>
      </c>
      <c r="T79" s="1170"/>
      <c r="U79" s="952">
        <v>1000</v>
      </c>
      <c r="V79" s="952">
        <f t="shared" si="0"/>
        <v>0</v>
      </c>
    </row>
    <row r="80" spans="4:22" ht="15" x14ac:dyDescent="0.2">
      <c r="D80" s="956">
        <v>64</v>
      </c>
      <c r="E80" s="333">
        <v>36889</v>
      </c>
      <c r="F80" s="1160" t="s">
        <v>214</v>
      </c>
      <c r="G80" s="334">
        <v>61</v>
      </c>
      <c r="H80" s="334">
        <v>617</v>
      </c>
      <c r="I80" s="334">
        <v>34999</v>
      </c>
      <c r="J80" s="334">
        <v>1</v>
      </c>
      <c r="K80" s="1180" t="s">
        <v>226</v>
      </c>
      <c r="L80" s="749"/>
      <c r="M80" s="334" t="s">
        <v>223</v>
      </c>
      <c r="N80" s="334" t="s">
        <v>224</v>
      </c>
      <c r="O80" s="1037">
        <v>1000</v>
      </c>
      <c r="P80" s="338">
        <v>10</v>
      </c>
      <c r="Q80" s="952"/>
      <c r="R80" s="1659"/>
      <c r="S80" s="1170">
        <v>10</v>
      </c>
      <c r="T80" s="1170"/>
      <c r="U80" s="952">
        <v>1000</v>
      </c>
      <c r="V80" s="952">
        <f t="shared" si="0"/>
        <v>0</v>
      </c>
    </row>
    <row r="81" spans="4:22" ht="15" x14ac:dyDescent="0.2">
      <c r="D81" s="956">
        <v>65</v>
      </c>
      <c r="E81" s="333">
        <v>36889</v>
      </c>
      <c r="F81" s="1160" t="s">
        <v>214</v>
      </c>
      <c r="G81" s="334">
        <v>61</v>
      </c>
      <c r="H81" s="334">
        <v>617</v>
      </c>
      <c r="I81" s="334">
        <v>35910</v>
      </c>
      <c r="J81" s="334">
        <v>1</v>
      </c>
      <c r="K81" s="1180" t="s">
        <v>226</v>
      </c>
      <c r="L81" s="749"/>
      <c r="M81" s="334" t="s">
        <v>223</v>
      </c>
      <c r="N81" s="334" t="s">
        <v>224</v>
      </c>
      <c r="O81" s="1037">
        <v>1000</v>
      </c>
      <c r="P81" s="338">
        <v>10</v>
      </c>
      <c r="Q81" s="952"/>
      <c r="R81" s="1659"/>
      <c r="S81" s="1170">
        <v>10</v>
      </c>
      <c r="T81" s="1170"/>
      <c r="U81" s="952">
        <v>1000</v>
      </c>
      <c r="V81" s="952">
        <f t="shared" ref="V81:V144" si="1">IF(P81=0,"N/A",+O81-U81)</f>
        <v>0</v>
      </c>
    </row>
    <row r="82" spans="4:22" ht="15" x14ac:dyDescent="0.2">
      <c r="D82" s="956">
        <v>66</v>
      </c>
      <c r="E82" s="333">
        <v>36889</v>
      </c>
      <c r="F82" s="1160" t="s">
        <v>214</v>
      </c>
      <c r="G82" s="334">
        <v>61</v>
      </c>
      <c r="H82" s="334">
        <v>617</v>
      </c>
      <c r="I82" s="334">
        <v>35011</v>
      </c>
      <c r="J82" s="334">
        <v>1</v>
      </c>
      <c r="K82" s="1180" t="s">
        <v>226</v>
      </c>
      <c r="L82" s="749"/>
      <c r="M82" s="334" t="s">
        <v>223</v>
      </c>
      <c r="N82" s="334" t="s">
        <v>224</v>
      </c>
      <c r="O82" s="1037">
        <v>1000</v>
      </c>
      <c r="P82" s="338">
        <v>10</v>
      </c>
      <c r="Q82" s="952"/>
      <c r="R82" s="1659"/>
      <c r="S82" s="1170">
        <v>10</v>
      </c>
      <c r="T82" s="1170"/>
      <c r="U82" s="952">
        <v>1000</v>
      </c>
      <c r="V82" s="952">
        <f t="shared" si="1"/>
        <v>0</v>
      </c>
    </row>
    <row r="83" spans="4:22" ht="15" x14ac:dyDescent="0.2">
      <c r="D83" s="956">
        <v>67</v>
      </c>
      <c r="E83" s="333">
        <v>36889</v>
      </c>
      <c r="F83" s="1160" t="s">
        <v>214</v>
      </c>
      <c r="G83" s="334">
        <v>61</v>
      </c>
      <c r="H83" s="334">
        <v>617</v>
      </c>
      <c r="I83" s="334">
        <v>35012</v>
      </c>
      <c r="J83" s="334">
        <v>1</v>
      </c>
      <c r="K83" s="1180" t="s">
        <v>226</v>
      </c>
      <c r="L83" s="749"/>
      <c r="M83" s="334" t="s">
        <v>223</v>
      </c>
      <c r="N83" s="334" t="s">
        <v>224</v>
      </c>
      <c r="O83" s="1037">
        <v>1000</v>
      </c>
      <c r="P83" s="338">
        <v>10</v>
      </c>
      <c r="Q83" s="952"/>
      <c r="R83" s="1659"/>
      <c r="S83" s="1170">
        <v>10</v>
      </c>
      <c r="T83" s="1170"/>
      <c r="U83" s="952">
        <v>1000</v>
      </c>
      <c r="V83" s="952">
        <f t="shared" si="1"/>
        <v>0</v>
      </c>
    </row>
    <row r="84" spans="4:22" ht="15" x14ac:dyDescent="0.2">
      <c r="D84" s="956">
        <v>68</v>
      </c>
      <c r="E84" s="333">
        <v>36889</v>
      </c>
      <c r="F84" s="1160" t="s">
        <v>214</v>
      </c>
      <c r="G84" s="334">
        <v>61</v>
      </c>
      <c r="H84" s="334">
        <v>617</v>
      </c>
      <c r="I84" s="334">
        <v>35013</v>
      </c>
      <c r="J84" s="334">
        <v>1</v>
      </c>
      <c r="K84" s="1180" t="s">
        <v>226</v>
      </c>
      <c r="L84" s="749"/>
      <c r="M84" s="334" t="s">
        <v>223</v>
      </c>
      <c r="N84" s="334" t="s">
        <v>224</v>
      </c>
      <c r="O84" s="1037">
        <v>1000</v>
      </c>
      <c r="P84" s="338">
        <v>10</v>
      </c>
      <c r="Q84" s="952"/>
      <c r="R84" s="1659"/>
      <c r="S84" s="1170">
        <v>10</v>
      </c>
      <c r="T84" s="1170"/>
      <c r="U84" s="952">
        <v>1000</v>
      </c>
      <c r="V84" s="952">
        <f t="shared" si="1"/>
        <v>0</v>
      </c>
    </row>
    <row r="85" spans="4:22" ht="15" x14ac:dyDescent="0.2">
      <c r="D85" s="956">
        <v>69</v>
      </c>
      <c r="E85" s="333">
        <v>36889</v>
      </c>
      <c r="F85" s="1160" t="s">
        <v>214</v>
      </c>
      <c r="G85" s="334">
        <v>61</v>
      </c>
      <c r="H85" s="334">
        <v>617</v>
      </c>
      <c r="I85" s="334"/>
      <c r="J85" s="334">
        <v>7</v>
      </c>
      <c r="K85" s="1180" t="s">
        <v>226</v>
      </c>
      <c r="L85" s="749"/>
      <c r="M85" s="334" t="s">
        <v>227</v>
      </c>
      <c r="N85" s="334" t="s">
        <v>224</v>
      </c>
      <c r="O85" s="1037">
        <v>1000</v>
      </c>
      <c r="P85" s="338">
        <v>10</v>
      </c>
      <c r="Q85" s="952"/>
      <c r="R85" s="1659"/>
      <c r="S85" s="1170">
        <v>10</v>
      </c>
      <c r="T85" s="1170"/>
      <c r="U85" s="952">
        <v>1000</v>
      </c>
      <c r="V85" s="952">
        <f t="shared" si="1"/>
        <v>0</v>
      </c>
    </row>
    <row r="86" spans="4:22" ht="15" x14ac:dyDescent="0.2">
      <c r="D86" s="956">
        <v>70</v>
      </c>
      <c r="E86" s="333">
        <v>36889</v>
      </c>
      <c r="F86" s="1160" t="s">
        <v>214</v>
      </c>
      <c r="G86" s="334">
        <v>61</v>
      </c>
      <c r="H86" s="334">
        <v>617</v>
      </c>
      <c r="I86" s="334">
        <v>34995</v>
      </c>
      <c r="J86" s="334">
        <v>1</v>
      </c>
      <c r="K86" s="1180" t="s">
        <v>226</v>
      </c>
      <c r="L86" s="334"/>
      <c r="M86" s="334" t="s">
        <v>227</v>
      </c>
      <c r="N86" s="334" t="s">
        <v>224</v>
      </c>
      <c r="O86" s="1037">
        <v>1000</v>
      </c>
      <c r="P86" s="338">
        <v>10</v>
      </c>
      <c r="Q86" s="952"/>
      <c r="R86" s="1659"/>
      <c r="S86" s="1170">
        <v>10</v>
      </c>
      <c r="T86" s="1170"/>
      <c r="U86" s="952">
        <v>1000</v>
      </c>
      <c r="V86" s="952">
        <f t="shared" si="1"/>
        <v>0</v>
      </c>
    </row>
    <row r="87" spans="4:22" ht="15" x14ac:dyDescent="0.2">
      <c r="D87" s="956">
        <v>71</v>
      </c>
      <c r="E87" s="333">
        <v>36889</v>
      </c>
      <c r="F87" s="1160" t="s">
        <v>214</v>
      </c>
      <c r="G87" s="334">
        <v>61</v>
      </c>
      <c r="H87" s="334">
        <v>617</v>
      </c>
      <c r="I87" s="334">
        <v>34996</v>
      </c>
      <c r="J87" s="334">
        <v>1</v>
      </c>
      <c r="K87" s="1180" t="s">
        <v>226</v>
      </c>
      <c r="L87" s="334"/>
      <c r="M87" s="334" t="s">
        <v>227</v>
      </c>
      <c r="N87" s="334" t="s">
        <v>224</v>
      </c>
      <c r="O87" s="1037">
        <v>1000</v>
      </c>
      <c r="P87" s="338">
        <v>10</v>
      </c>
      <c r="Q87" s="952"/>
      <c r="R87" s="1659"/>
      <c r="S87" s="1170">
        <v>10</v>
      </c>
      <c r="T87" s="1170"/>
      <c r="U87" s="952">
        <v>1000</v>
      </c>
      <c r="V87" s="952">
        <f t="shared" si="1"/>
        <v>0</v>
      </c>
    </row>
    <row r="88" spans="4:22" ht="15" x14ac:dyDescent="0.2">
      <c r="D88" s="956">
        <v>72</v>
      </c>
      <c r="E88" s="333">
        <v>36889</v>
      </c>
      <c r="F88" s="1160" t="s">
        <v>214</v>
      </c>
      <c r="G88" s="334">
        <v>61</v>
      </c>
      <c r="H88" s="334">
        <v>617</v>
      </c>
      <c r="I88" s="334">
        <v>34997</v>
      </c>
      <c r="J88" s="334">
        <v>1</v>
      </c>
      <c r="K88" s="1180" t="s">
        <v>226</v>
      </c>
      <c r="L88" s="334"/>
      <c r="M88" s="334" t="s">
        <v>227</v>
      </c>
      <c r="N88" s="334" t="s">
        <v>224</v>
      </c>
      <c r="O88" s="1037">
        <v>1000</v>
      </c>
      <c r="P88" s="338">
        <v>10</v>
      </c>
      <c r="Q88" s="952"/>
      <c r="R88" s="1659"/>
      <c r="S88" s="1170">
        <v>10</v>
      </c>
      <c r="T88" s="1170"/>
      <c r="U88" s="952">
        <v>1000</v>
      </c>
      <c r="V88" s="952">
        <f t="shared" si="1"/>
        <v>0</v>
      </c>
    </row>
    <row r="89" spans="4:22" ht="15" x14ac:dyDescent="0.2">
      <c r="D89" s="956">
        <v>73</v>
      </c>
      <c r="E89" s="333">
        <v>36889</v>
      </c>
      <c r="F89" s="1160" t="s">
        <v>214</v>
      </c>
      <c r="G89" s="334">
        <v>61</v>
      </c>
      <c r="H89" s="334">
        <v>617</v>
      </c>
      <c r="I89" s="334">
        <v>35000</v>
      </c>
      <c r="J89" s="334">
        <v>1</v>
      </c>
      <c r="K89" s="1180" t="s">
        <v>226</v>
      </c>
      <c r="L89" s="334"/>
      <c r="M89" s="334" t="s">
        <v>227</v>
      </c>
      <c r="N89" s="334" t="s">
        <v>224</v>
      </c>
      <c r="O89" s="1037">
        <v>1000</v>
      </c>
      <c r="P89" s="338">
        <v>10</v>
      </c>
      <c r="Q89" s="952"/>
      <c r="R89" s="1659"/>
      <c r="S89" s="1170">
        <v>10</v>
      </c>
      <c r="T89" s="1170"/>
      <c r="U89" s="952">
        <v>1000</v>
      </c>
      <c r="V89" s="952">
        <f t="shared" si="1"/>
        <v>0</v>
      </c>
    </row>
    <row r="90" spans="4:22" ht="15" x14ac:dyDescent="0.2">
      <c r="D90" s="956">
        <v>74</v>
      </c>
      <c r="E90" s="333">
        <v>36889</v>
      </c>
      <c r="F90" s="1160" t="s">
        <v>214</v>
      </c>
      <c r="G90" s="334">
        <v>61</v>
      </c>
      <c r="H90" s="334">
        <v>617</v>
      </c>
      <c r="I90" s="334">
        <v>35001</v>
      </c>
      <c r="J90" s="334">
        <v>1</v>
      </c>
      <c r="K90" s="1180" t="s">
        <v>226</v>
      </c>
      <c r="L90" s="334"/>
      <c r="M90" s="334" t="s">
        <v>227</v>
      </c>
      <c r="N90" s="334" t="s">
        <v>224</v>
      </c>
      <c r="O90" s="1037">
        <v>1000</v>
      </c>
      <c r="P90" s="338">
        <v>10</v>
      </c>
      <c r="Q90" s="952"/>
      <c r="R90" s="1659"/>
      <c r="S90" s="1170">
        <v>10</v>
      </c>
      <c r="T90" s="1170"/>
      <c r="U90" s="952">
        <v>1000</v>
      </c>
      <c r="V90" s="952">
        <f t="shared" si="1"/>
        <v>0</v>
      </c>
    </row>
    <row r="91" spans="4:22" ht="15" x14ac:dyDescent="0.2">
      <c r="D91" s="956">
        <v>75</v>
      </c>
      <c r="E91" s="333">
        <v>36889</v>
      </c>
      <c r="F91" s="1160" t="s">
        <v>214</v>
      </c>
      <c r="G91" s="334">
        <v>61</v>
      </c>
      <c r="H91" s="334">
        <v>617</v>
      </c>
      <c r="I91" s="334">
        <v>35002</v>
      </c>
      <c r="J91" s="334">
        <v>1</v>
      </c>
      <c r="K91" s="1180" t="s">
        <v>226</v>
      </c>
      <c r="L91" s="334"/>
      <c r="M91" s="334" t="s">
        <v>227</v>
      </c>
      <c r="N91" s="334" t="s">
        <v>224</v>
      </c>
      <c r="O91" s="1037">
        <v>1000</v>
      </c>
      <c r="P91" s="338">
        <v>10</v>
      </c>
      <c r="Q91" s="952"/>
      <c r="R91" s="1659"/>
      <c r="S91" s="1170">
        <v>10</v>
      </c>
      <c r="T91" s="1170"/>
      <c r="U91" s="952">
        <v>1000</v>
      </c>
      <c r="V91" s="952">
        <f t="shared" si="1"/>
        <v>0</v>
      </c>
    </row>
    <row r="92" spans="4:22" ht="15" x14ac:dyDescent="0.2">
      <c r="D92" s="956">
        <v>76</v>
      </c>
      <c r="E92" s="333">
        <v>36889</v>
      </c>
      <c r="F92" s="1160" t="s">
        <v>214</v>
      </c>
      <c r="G92" s="334">
        <v>61</v>
      </c>
      <c r="H92" s="334">
        <v>617</v>
      </c>
      <c r="I92" s="334">
        <v>35003</v>
      </c>
      <c r="J92" s="334">
        <v>1</v>
      </c>
      <c r="K92" s="1180" t="s">
        <v>226</v>
      </c>
      <c r="L92" s="334"/>
      <c r="M92" s="334" t="s">
        <v>227</v>
      </c>
      <c r="N92" s="334" t="s">
        <v>224</v>
      </c>
      <c r="O92" s="1037">
        <v>1000</v>
      </c>
      <c r="P92" s="338">
        <v>10</v>
      </c>
      <c r="Q92" s="952"/>
      <c r="R92" s="1659"/>
      <c r="S92" s="1170">
        <v>10</v>
      </c>
      <c r="T92" s="1170"/>
      <c r="U92" s="952">
        <v>1000</v>
      </c>
      <c r="V92" s="952">
        <f t="shared" si="1"/>
        <v>0</v>
      </c>
    </row>
    <row r="93" spans="4:22" ht="15" x14ac:dyDescent="0.2">
      <c r="D93" s="956">
        <v>77</v>
      </c>
      <c r="E93" s="333">
        <v>36889</v>
      </c>
      <c r="F93" s="1160" t="s">
        <v>214</v>
      </c>
      <c r="G93" s="334">
        <v>61</v>
      </c>
      <c r="H93" s="334">
        <v>617</v>
      </c>
      <c r="I93" s="334">
        <v>35004</v>
      </c>
      <c r="J93" s="334">
        <v>1</v>
      </c>
      <c r="K93" s="1180" t="s">
        <v>226</v>
      </c>
      <c r="L93" s="334"/>
      <c r="M93" s="334" t="s">
        <v>227</v>
      </c>
      <c r="N93" s="334" t="s">
        <v>224</v>
      </c>
      <c r="O93" s="1037">
        <v>1000</v>
      </c>
      <c r="P93" s="338">
        <v>10</v>
      </c>
      <c r="Q93" s="952"/>
      <c r="R93" s="1659"/>
      <c r="S93" s="1170">
        <v>10</v>
      </c>
      <c r="T93" s="1170"/>
      <c r="U93" s="952">
        <v>1000</v>
      </c>
      <c r="V93" s="952">
        <f t="shared" si="1"/>
        <v>0</v>
      </c>
    </row>
    <row r="94" spans="4:22" ht="15" x14ac:dyDescent="0.2">
      <c r="D94" s="956">
        <v>78</v>
      </c>
      <c r="E94" s="333">
        <v>36889</v>
      </c>
      <c r="F94" s="1160" t="s">
        <v>214</v>
      </c>
      <c r="G94" s="334">
        <v>61</v>
      </c>
      <c r="H94" s="334">
        <v>617</v>
      </c>
      <c r="I94" s="334">
        <v>35006</v>
      </c>
      <c r="J94" s="334">
        <v>1</v>
      </c>
      <c r="K94" s="1180" t="s">
        <v>226</v>
      </c>
      <c r="L94" s="334"/>
      <c r="M94" s="334" t="s">
        <v>227</v>
      </c>
      <c r="N94" s="334" t="s">
        <v>224</v>
      </c>
      <c r="O94" s="1037">
        <v>1000</v>
      </c>
      <c r="P94" s="338">
        <v>10</v>
      </c>
      <c r="Q94" s="952"/>
      <c r="R94" s="1659"/>
      <c r="S94" s="1170">
        <v>10</v>
      </c>
      <c r="T94" s="1170"/>
      <c r="U94" s="952">
        <v>1000</v>
      </c>
      <c r="V94" s="952">
        <f t="shared" si="1"/>
        <v>0</v>
      </c>
    </row>
    <row r="95" spans="4:22" ht="15" x14ac:dyDescent="0.2">
      <c r="D95" s="956">
        <v>79</v>
      </c>
      <c r="E95" s="333">
        <v>36889</v>
      </c>
      <c r="F95" s="1160" t="s">
        <v>214</v>
      </c>
      <c r="G95" s="334">
        <v>61</v>
      </c>
      <c r="H95" s="334">
        <v>617</v>
      </c>
      <c r="I95" s="334">
        <v>35007</v>
      </c>
      <c r="J95" s="334">
        <v>1</v>
      </c>
      <c r="K95" s="1180" t="s">
        <v>226</v>
      </c>
      <c r="L95" s="334"/>
      <c r="M95" s="334" t="s">
        <v>227</v>
      </c>
      <c r="N95" s="334" t="s">
        <v>224</v>
      </c>
      <c r="O95" s="1037">
        <v>1000</v>
      </c>
      <c r="P95" s="338">
        <v>10</v>
      </c>
      <c r="Q95" s="952"/>
      <c r="R95" s="1659"/>
      <c r="S95" s="1170">
        <v>10</v>
      </c>
      <c r="T95" s="1170"/>
      <c r="U95" s="952">
        <v>1000</v>
      </c>
      <c r="V95" s="952">
        <f t="shared" si="1"/>
        <v>0</v>
      </c>
    </row>
    <row r="96" spans="4:22" ht="15" x14ac:dyDescent="0.2">
      <c r="D96" s="956">
        <v>80</v>
      </c>
      <c r="E96" s="333">
        <v>36889</v>
      </c>
      <c r="F96" s="1160" t="s">
        <v>214</v>
      </c>
      <c r="G96" s="334">
        <v>61</v>
      </c>
      <c r="H96" s="334">
        <v>617</v>
      </c>
      <c r="I96" s="334">
        <v>35008</v>
      </c>
      <c r="J96" s="334">
        <v>1</v>
      </c>
      <c r="K96" s="1180" t="s">
        <v>226</v>
      </c>
      <c r="L96" s="334"/>
      <c r="M96" s="334" t="s">
        <v>227</v>
      </c>
      <c r="N96" s="334" t="s">
        <v>224</v>
      </c>
      <c r="O96" s="1037">
        <v>1000</v>
      </c>
      <c r="P96" s="338">
        <v>10</v>
      </c>
      <c r="Q96" s="952"/>
      <c r="R96" s="1659"/>
      <c r="S96" s="1170">
        <v>10</v>
      </c>
      <c r="T96" s="1170"/>
      <c r="U96" s="952">
        <v>1000</v>
      </c>
      <c r="V96" s="952">
        <f t="shared" si="1"/>
        <v>0</v>
      </c>
    </row>
    <row r="97" spans="4:22" ht="15" x14ac:dyDescent="0.2">
      <c r="D97" s="956">
        <v>81</v>
      </c>
      <c r="E97" s="333">
        <v>36889</v>
      </c>
      <c r="F97" s="1160" t="s">
        <v>214</v>
      </c>
      <c r="G97" s="334">
        <v>61</v>
      </c>
      <c r="H97" s="334">
        <v>617</v>
      </c>
      <c r="I97" s="334">
        <v>35009</v>
      </c>
      <c r="J97" s="334">
        <v>1</v>
      </c>
      <c r="K97" s="1180" t="s">
        <v>226</v>
      </c>
      <c r="L97" s="334"/>
      <c r="M97" s="334" t="s">
        <v>227</v>
      </c>
      <c r="N97" s="334" t="s">
        <v>224</v>
      </c>
      <c r="O97" s="1037">
        <v>1000</v>
      </c>
      <c r="P97" s="338">
        <v>10</v>
      </c>
      <c r="Q97" s="952"/>
      <c r="R97" s="1659"/>
      <c r="S97" s="1170">
        <v>10</v>
      </c>
      <c r="T97" s="1170"/>
      <c r="U97" s="952">
        <v>1000</v>
      </c>
      <c r="V97" s="952">
        <f t="shared" si="1"/>
        <v>0</v>
      </c>
    </row>
    <row r="98" spans="4:22" ht="15" x14ac:dyDescent="0.2">
      <c r="D98" s="956">
        <v>82</v>
      </c>
      <c r="E98" s="333">
        <v>36889</v>
      </c>
      <c r="F98" s="1160" t="s">
        <v>214</v>
      </c>
      <c r="G98" s="334">
        <v>61</v>
      </c>
      <c r="H98" s="334">
        <v>617</v>
      </c>
      <c r="I98" s="334">
        <v>127166</v>
      </c>
      <c r="J98" s="334">
        <v>1</v>
      </c>
      <c r="K98" s="1180" t="s">
        <v>226</v>
      </c>
      <c r="L98" s="334"/>
      <c r="M98" s="334" t="s">
        <v>227</v>
      </c>
      <c r="N98" s="334" t="s">
        <v>224</v>
      </c>
      <c r="O98" s="1037">
        <v>1000</v>
      </c>
      <c r="P98" s="338">
        <v>10</v>
      </c>
      <c r="Q98" s="952"/>
      <c r="R98" s="1659"/>
      <c r="S98" s="1170">
        <v>10</v>
      </c>
      <c r="T98" s="1170"/>
      <c r="U98" s="952">
        <v>1000</v>
      </c>
      <c r="V98" s="952">
        <f t="shared" si="1"/>
        <v>0</v>
      </c>
    </row>
    <row r="99" spans="4:22" ht="15" x14ac:dyDescent="0.2">
      <c r="D99" s="956">
        <v>83</v>
      </c>
      <c r="E99" s="333">
        <v>36889</v>
      </c>
      <c r="F99" s="1160" t="s">
        <v>214</v>
      </c>
      <c r="G99" s="334">
        <v>61</v>
      </c>
      <c r="H99" s="334">
        <v>617</v>
      </c>
      <c r="I99" s="334">
        <v>127145</v>
      </c>
      <c r="J99" s="334">
        <v>1</v>
      </c>
      <c r="K99" s="1180" t="s">
        <v>226</v>
      </c>
      <c r="L99" s="334"/>
      <c r="M99" s="334" t="s">
        <v>227</v>
      </c>
      <c r="N99" s="334" t="s">
        <v>224</v>
      </c>
      <c r="O99" s="1037">
        <v>1000</v>
      </c>
      <c r="P99" s="338">
        <v>10</v>
      </c>
      <c r="Q99" s="952"/>
      <c r="R99" s="1659"/>
      <c r="S99" s="1170">
        <v>10</v>
      </c>
      <c r="T99" s="1170"/>
      <c r="U99" s="952">
        <v>1000</v>
      </c>
      <c r="V99" s="952">
        <f t="shared" si="1"/>
        <v>0</v>
      </c>
    </row>
    <row r="100" spans="4:22" ht="15" x14ac:dyDescent="0.2">
      <c r="D100" s="956">
        <v>84</v>
      </c>
      <c r="E100" s="333">
        <v>36889</v>
      </c>
      <c r="F100" s="1160" t="s">
        <v>214</v>
      </c>
      <c r="G100" s="334">
        <v>61</v>
      </c>
      <c r="H100" s="334">
        <v>617</v>
      </c>
      <c r="I100" s="334">
        <v>127144</v>
      </c>
      <c r="J100" s="334">
        <v>1</v>
      </c>
      <c r="K100" s="1180" t="s">
        <v>226</v>
      </c>
      <c r="L100" s="334"/>
      <c r="M100" s="334" t="s">
        <v>227</v>
      </c>
      <c r="N100" s="334" t="s">
        <v>224</v>
      </c>
      <c r="O100" s="1037">
        <v>1000</v>
      </c>
      <c r="P100" s="338">
        <v>10</v>
      </c>
      <c r="Q100" s="952"/>
      <c r="R100" s="1659"/>
      <c r="S100" s="1170">
        <v>10</v>
      </c>
      <c r="T100" s="1170"/>
      <c r="U100" s="952">
        <v>1000</v>
      </c>
      <c r="V100" s="952">
        <f t="shared" si="1"/>
        <v>0</v>
      </c>
    </row>
    <row r="101" spans="4:22" ht="15" x14ac:dyDescent="0.2">
      <c r="D101" s="956">
        <v>85</v>
      </c>
      <c r="E101" s="333">
        <v>36889</v>
      </c>
      <c r="F101" s="1160" t="s">
        <v>214</v>
      </c>
      <c r="G101" s="334">
        <v>61</v>
      </c>
      <c r="H101" s="334">
        <v>617</v>
      </c>
      <c r="I101" s="334">
        <v>35005</v>
      </c>
      <c r="J101" s="334">
        <v>1</v>
      </c>
      <c r="K101" s="1180" t="s">
        <v>222</v>
      </c>
      <c r="L101" s="334"/>
      <c r="M101" s="334" t="s">
        <v>81</v>
      </c>
      <c r="N101" s="334" t="s">
        <v>224</v>
      </c>
      <c r="O101" s="1037">
        <v>800</v>
      </c>
      <c r="P101" s="338">
        <v>10</v>
      </c>
      <c r="Q101" s="952"/>
      <c r="R101" s="1659"/>
      <c r="S101" s="1170">
        <v>10</v>
      </c>
      <c r="T101" s="1170"/>
      <c r="U101" s="952">
        <v>800</v>
      </c>
      <c r="V101" s="952">
        <f t="shared" si="1"/>
        <v>0</v>
      </c>
    </row>
    <row r="102" spans="4:22" ht="15" x14ac:dyDescent="0.2">
      <c r="D102" s="956">
        <v>86</v>
      </c>
      <c r="E102" s="333">
        <v>36889</v>
      </c>
      <c r="F102" s="1160" t="s">
        <v>214</v>
      </c>
      <c r="G102" s="334">
        <v>61</v>
      </c>
      <c r="H102" s="334">
        <v>617</v>
      </c>
      <c r="I102" s="334">
        <v>35058</v>
      </c>
      <c r="J102" s="334">
        <v>1</v>
      </c>
      <c r="K102" s="1180" t="s">
        <v>222</v>
      </c>
      <c r="L102" s="334"/>
      <c r="M102" s="334"/>
      <c r="N102" s="334" t="s">
        <v>224</v>
      </c>
      <c r="O102" s="1037">
        <v>800</v>
      </c>
      <c r="P102" s="338">
        <v>10</v>
      </c>
      <c r="Q102" s="952"/>
      <c r="R102" s="1659"/>
      <c r="S102" s="1170">
        <v>10</v>
      </c>
      <c r="T102" s="1170"/>
      <c r="U102" s="952">
        <v>800</v>
      </c>
      <c r="V102" s="952">
        <f t="shared" si="1"/>
        <v>0</v>
      </c>
    </row>
    <row r="103" spans="4:22" ht="15" x14ac:dyDescent="0.2">
      <c r="D103" s="956">
        <v>87</v>
      </c>
      <c r="E103" s="333">
        <v>36889</v>
      </c>
      <c r="F103" s="1160" t="s">
        <v>214</v>
      </c>
      <c r="G103" s="334">
        <v>61</v>
      </c>
      <c r="H103" s="334">
        <v>617</v>
      </c>
      <c r="I103" s="334">
        <v>35077</v>
      </c>
      <c r="J103" s="334">
        <v>1</v>
      </c>
      <c r="K103" s="1180" t="s">
        <v>222</v>
      </c>
      <c r="L103" s="334"/>
      <c r="M103" s="334"/>
      <c r="N103" s="334" t="s">
        <v>224</v>
      </c>
      <c r="O103" s="1037">
        <v>800</v>
      </c>
      <c r="P103" s="338">
        <v>10</v>
      </c>
      <c r="Q103" s="952"/>
      <c r="R103" s="1659"/>
      <c r="S103" s="1170">
        <v>10</v>
      </c>
      <c r="T103" s="1170"/>
      <c r="U103" s="952">
        <v>800</v>
      </c>
      <c r="V103" s="952">
        <f t="shared" si="1"/>
        <v>0</v>
      </c>
    </row>
    <row r="104" spans="4:22" ht="15" x14ac:dyDescent="0.2">
      <c r="D104" s="956">
        <v>88</v>
      </c>
      <c r="E104" s="333">
        <v>36889</v>
      </c>
      <c r="F104" s="1160" t="s">
        <v>214</v>
      </c>
      <c r="G104" s="334">
        <v>61</v>
      </c>
      <c r="H104" s="334">
        <v>617</v>
      </c>
      <c r="I104" s="334">
        <v>35076</v>
      </c>
      <c r="J104" s="334">
        <v>1</v>
      </c>
      <c r="K104" s="1180" t="s">
        <v>222</v>
      </c>
      <c r="L104" s="334"/>
      <c r="M104" s="334"/>
      <c r="N104" s="334" t="s">
        <v>224</v>
      </c>
      <c r="O104" s="1037">
        <v>800</v>
      </c>
      <c r="P104" s="338">
        <v>10</v>
      </c>
      <c r="Q104" s="952"/>
      <c r="R104" s="1659"/>
      <c r="S104" s="1170">
        <v>10</v>
      </c>
      <c r="T104" s="1170"/>
      <c r="U104" s="952">
        <v>800</v>
      </c>
      <c r="V104" s="952">
        <f t="shared" si="1"/>
        <v>0</v>
      </c>
    </row>
    <row r="105" spans="4:22" ht="15" x14ac:dyDescent="0.2">
      <c r="D105" s="956">
        <v>89</v>
      </c>
      <c r="E105" s="333">
        <v>36889</v>
      </c>
      <c r="F105" s="1160" t="s">
        <v>214</v>
      </c>
      <c r="G105" s="334">
        <v>61</v>
      </c>
      <c r="H105" s="334">
        <v>617</v>
      </c>
      <c r="I105" s="334">
        <v>35075</v>
      </c>
      <c r="J105" s="334">
        <v>1</v>
      </c>
      <c r="K105" s="1180" t="s">
        <v>222</v>
      </c>
      <c r="L105" s="334"/>
      <c r="M105" s="334"/>
      <c r="N105" s="334" t="s">
        <v>224</v>
      </c>
      <c r="O105" s="1037">
        <v>800</v>
      </c>
      <c r="P105" s="338">
        <v>10</v>
      </c>
      <c r="Q105" s="952"/>
      <c r="R105" s="1659"/>
      <c r="S105" s="1170">
        <v>10</v>
      </c>
      <c r="T105" s="1170"/>
      <c r="U105" s="952">
        <v>800</v>
      </c>
      <c r="V105" s="952">
        <f t="shared" si="1"/>
        <v>0</v>
      </c>
    </row>
    <row r="106" spans="4:22" ht="15" x14ac:dyDescent="0.2">
      <c r="D106" s="956">
        <v>90</v>
      </c>
      <c r="E106" s="333">
        <v>36889</v>
      </c>
      <c r="F106" s="1160" t="s">
        <v>214</v>
      </c>
      <c r="G106" s="334">
        <v>61</v>
      </c>
      <c r="H106" s="334">
        <v>617</v>
      </c>
      <c r="I106" s="334">
        <v>35074</v>
      </c>
      <c r="J106" s="334">
        <v>1</v>
      </c>
      <c r="K106" s="1180" t="s">
        <v>222</v>
      </c>
      <c r="L106" s="334"/>
      <c r="M106" s="334"/>
      <c r="N106" s="334" t="s">
        <v>224</v>
      </c>
      <c r="O106" s="1037">
        <v>800</v>
      </c>
      <c r="P106" s="338">
        <v>10</v>
      </c>
      <c r="Q106" s="952"/>
      <c r="R106" s="1659"/>
      <c r="S106" s="1170">
        <v>10</v>
      </c>
      <c r="T106" s="1170"/>
      <c r="U106" s="952">
        <v>800</v>
      </c>
      <c r="V106" s="952">
        <f t="shared" si="1"/>
        <v>0</v>
      </c>
    </row>
    <row r="107" spans="4:22" ht="15" x14ac:dyDescent="0.2">
      <c r="D107" s="956">
        <v>91</v>
      </c>
      <c r="E107" s="333">
        <v>36889</v>
      </c>
      <c r="F107" s="1160" t="s">
        <v>214</v>
      </c>
      <c r="G107" s="334">
        <v>61</v>
      </c>
      <c r="H107" s="334">
        <v>617</v>
      </c>
      <c r="I107" s="334">
        <v>35061</v>
      </c>
      <c r="J107" s="334">
        <v>1</v>
      </c>
      <c r="K107" s="1180" t="s">
        <v>222</v>
      </c>
      <c r="L107" s="334"/>
      <c r="M107" s="334"/>
      <c r="N107" s="334" t="s">
        <v>224</v>
      </c>
      <c r="O107" s="1037">
        <v>800</v>
      </c>
      <c r="P107" s="338">
        <v>10</v>
      </c>
      <c r="Q107" s="952"/>
      <c r="R107" s="1659"/>
      <c r="S107" s="1170">
        <v>10</v>
      </c>
      <c r="T107" s="1170"/>
      <c r="U107" s="952">
        <v>800</v>
      </c>
      <c r="V107" s="952">
        <f t="shared" si="1"/>
        <v>0</v>
      </c>
    </row>
    <row r="108" spans="4:22" ht="15" x14ac:dyDescent="0.2">
      <c r="D108" s="956">
        <v>92</v>
      </c>
      <c r="E108" s="333">
        <v>36846</v>
      </c>
      <c r="F108" s="1160" t="s">
        <v>214</v>
      </c>
      <c r="G108" s="334">
        <v>61</v>
      </c>
      <c r="H108" s="334">
        <v>617</v>
      </c>
      <c r="I108" s="334"/>
      <c r="J108" s="334">
        <v>2</v>
      </c>
      <c r="K108" s="1180" t="s">
        <v>228</v>
      </c>
      <c r="L108" s="334"/>
      <c r="M108" s="334"/>
      <c r="N108" s="334" t="s">
        <v>224</v>
      </c>
      <c r="O108" s="1037">
        <v>1200</v>
      </c>
      <c r="P108" s="338">
        <v>10</v>
      </c>
      <c r="Q108" s="952"/>
      <c r="R108" s="1659"/>
      <c r="S108" s="1170">
        <v>10</v>
      </c>
      <c r="T108" s="1170"/>
      <c r="U108" s="952">
        <v>1200</v>
      </c>
      <c r="V108" s="952">
        <f t="shared" si="1"/>
        <v>0</v>
      </c>
    </row>
    <row r="109" spans="4:22" ht="15" x14ac:dyDescent="0.2">
      <c r="D109" s="956">
        <v>93</v>
      </c>
      <c r="E109" s="333">
        <v>36846</v>
      </c>
      <c r="F109" s="1160" t="s">
        <v>214</v>
      </c>
      <c r="G109" s="334">
        <v>61</v>
      </c>
      <c r="H109" s="334">
        <v>617</v>
      </c>
      <c r="I109" s="334">
        <v>35461</v>
      </c>
      <c r="J109" s="334">
        <v>1</v>
      </c>
      <c r="K109" s="1180" t="s">
        <v>229</v>
      </c>
      <c r="L109" s="334"/>
      <c r="M109" s="334"/>
      <c r="N109" s="334" t="s">
        <v>224</v>
      </c>
      <c r="O109" s="1037">
        <v>1200</v>
      </c>
      <c r="P109" s="338">
        <v>10</v>
      </c>
      <c r="Q109" s="952"/>
      <c r="R109" s="1659"/>
      <c r="S109" s="1170">
        <v>10</v>
      </c>
      <c r="T109" s="1170"/>
      <c r="U109" s="952">
        <v>1200</v>
      </c>
      <c r="V109" s="952">
        <f t="shared" si="1"/>
        <v>0</v>
      </c>
    </row>
    <row r="110" spans="4:22" ht="15" x14ac:dyDescent="0.2">
      <c r="D110" s="956">
        <v>94</v>
      </c>
      <c r="E110" s="333">
        <v>36846</v>
      </c>
      <c r="F110" s="1160" t="s">
        <v>214</v>
      </c>
      <c r="G110" s="334">
        <v>61</v>
      </c>
      <c r="H110" s="334">
        <v>617</v>
      </c>
      <c r="I110" s="334">
        <v>35027</v>
      </c>
      <c r="J110" s="334">
        <v>1</v>
      </c>
      <c r="K110" s="1180" t="s">
        <v>230</v>
      </c>
      <c r="L110" s="334"/>
      <c r="M110" s="334"/>
      <c r="N110" s="334" t="s">
        <v>224</v>
      </c>
      <c r="O110" s="1037">
        <v>600</v>
      </c>
      <c r="P110" s="338">
        <v>10</v>
      </c>
      <c r="Q110" s="952"/>
      <c r="R110" s="1659"/>
      <c r="S110" s="1170">
        <v>10</v>
      </c>
      <c r="T110" s="1170"/>
      <c r="U110" s="952">
        <v>600</v>
      </c>
      <c r="V110" s="952">
        <f t="shared" si="1"/>
        <v>0</v>
      </c>
    </row>
    <row r="111" spans="4:22" ht="15" x14ac:dyDescent="0.2">
      <c r="D111" s="956">
        <v>95</v>
      </c>
      <c r="E111" s="333">
        <v>36846</v>
      </c>
      <c r="F111" s="1160" t="s">
        <v>214</v>
      </c>
      <c r="G111" s="334">
        <v>61</v>
      </c>
      <c r="H111" s="334">
        <v>617</v>
      </c>
      <c r="I111" s="334">
        <v>127161</v>
      </c>
      <c r="J111" s="334">
        <v>1</v>
      </c>
      <c r="K111" s="1180" t="s">
        <v>231</v>
      </c>
      <c r="L111" s="334"/>
      <c r="M111" s="334"/>
      <c r="N111" s="334" t="s">
        <v>224</v>
      </c>
      <c r="O111" s="1037">
        <v>400</v>
      </c>
      <c r="P111" s="338">
        <v>10</v>
      </c>
      <c r="Q111" s="952"/>
      <c r="R111" s="1659"/>
      <c r="S111" s="1170">
        <v>10</v>
      </c>
      <c r="T111" s="1170"/>
      <c r="U111" s="952">
        <v>400</v>
      </c>
      <c r="V111" s="952">
        <f t="shared" si="1"/>
        <v>0</v>
      </c>
    </row>
    <row r="112" spans="4:22" ht="15" x14ac:dyDescent="0.2">
      <c r="D112" s="956">
        <v>96</v>
      </c>
      <c r="E112" s="333">
        <v>36846</v>
      </c>
      <c r="F112" s="1160" t="s">
        <v>214</v>
      </c>
      <c r="G112" s="334">
        <v>61</v>
      </c>
      <c r="H112" s="334">
        <v>617</v>
      </c>
      <c r="I112" s="334">
        <v>35043</v>
      </c>
      <c r="J112" s="334">
        <v>1</v>
      </c>
      <c r="K112" s="1180" t="s">
        <v>216</v>
      </c>
      <c r="L112" s="334"/>
      <c r="M112" s="334"/>
      <c r="N112" s="334" t="s">
        <v>224</v>
      </c>
      <c r="O112" s="1037">
        <v>600</v>
      </c>
      <c r="P112" s="338">
        <v>10</v>
      </c>
      <c r="Q112" s="952"/>
      <c r="R112" s="1659"/>
      <c r="S112" s="1170">
        <v>10</v>
      </c>
      <c r="T112" s="1170"/>
      <c r="U112" s="952">
        <v>600</v>
      </c>
      <c r="V112" s="952">
        <f t="shared" si="1"/>
        <v>0</v>
      </c>
    </row>
    <row r="113" spans="4:22" ht="15" x14ac:dyDescent="0.2">
      <c r="D113" s="956">
        <v>97</v>
      </c>
      <c r="E113" s="333">
        <v>36846</v>
      </c>
      <c r="F113" s="1160" t="s">
        <v>214</v>
      </c>
      <c r="G113" s="334">
        <v>61</v>
      </c>
      <c r="H113" s="334">
        <v>617</v>
      </c>
      <c r="I113" s="334">
        <v>35134</v>
      </c>
      <c r="J113" s="334">
        <v>1</v>
      </c>
      <c r="K113" s="1180" t="s">
        <v>39</v>
      </c>
      <c r="L113" s="334"/>
      <c r="M113" s="334"/>
      <c r="N113" s="334" t="s">
        <v>224</v>
      </c>
      <c r="O113" s="1037">
        <v>2664.81</v>
      </c>
      <c r="P113" s="338">
        <v>10</v>
      </c>
      <c r="Q113" s="952"/>
      <c r="R113" s="1659"/>
      <c r="S113" s="1170">
        <v>10</v>
      </c>
      <c r="T113" s="1170"/>
      <c r="U113" s="952">
        <v>2664.81</v>
      </c>
      <c r="V113" s="952">
        <f t="shared" si="1"/>
        <v>0</v>
      </c>
    </row>
    <row r="114" spans="4:22" ht="15" x14ac:dyDescent="0.2">
      <c r="D114" s="956">
        <v>98</v>
      </c>
      <c r="E114" s="333">
        <v>36846</v>
      </c>
      <c r="F114" s="1160" t="s">
        <v>214</v>
      </c>
      <c r="G114" s="334">
        <v>61</v>
      </c>
      <c r="H114" s="334">
        <v>617</v>
      </c>
      <c r="I114" s="334">
        <v>35840</v>
      </c>
      <c r="J114" s="334">
        <v>1</v>
      </c>
      <c r="K114" s="1180" t="s">
        <v>707</v>
      </c>
      <c r="L114" s="334"/>
      <c r="M114" s="334"/>
      <c r="N114" s="334" t="s">
        <v>224</v>
      </c>
      <c r="O114" s="1037">
        <v>600</v>
      </c>
      <c r="P114" s="338">
        <v>10</v>
      </c>
      <c r="Q114" s="952"/>
      <c r="R114" s="1659"/>
      <c r="S114" s="1170">
        <v>10</v>
      </c>
      <c r="T114" s="1170"/>
      <c r="U114" s="952">
        <v>600</v>
      </c>
      <c r="V114" s="952">
        <f t="shared" si="1"/>
        <v>0</v>
      </c>
    </row>
    <row r="115" spans="4:22" ht="15" x14ac:dyDescent="0.2">
      <c r="D115" s="956">
        <v>99</v>
      </c>
      <c r="E115" s="333">
        <v>39097</v>
      </c>
      <c r="F115" s="1160" t="s">
        <v>214</v>
      </c>
      <c r="G115" s="334">
        <v>61</v>
      </c>
      <c r="H115" s="334">
        <v>617</v>
      </c>
      <c r="I115" s="334"/>
      <c r="J115" s="334">
        <v>1</v>
      </c>
      <c r="K115" s="1180" t="s">
        <v>221</v>
      </c>
      <c r="L115" s="334"/>
      <c r="M115" s="334"/>
      <c r="N115" s="334" t="s">
        <v>224</v>
      </c>
      <c r="O115" s="1037">
        <v>600</v>
      </c>
      <c r="P115" s="1185">
        <v>10</v>
      </c>
      <c r="Q115" s="952"/>
      <c r="R115" s="1659"/>
      <c r="S115" s="1170">
        <v>10</v>
      </c>
      <c r="T115" s="1170"/>
      <c r="U115" s="952">
        <v>660</v>
      </c>
      <c r="V115" s="952">
        <f t="shared" si="1"/>
        <v>-60</v>
      </c>
    </row>
    <row r="116" spans="4:22" ht="15" x14ac:dyDescent="0.2">
      <c r="D116" s="956">
        <v>100</v>
      </c>
      <c r="E116" s="333">
        <v>36889</v>
      </c>
      <c r="F116" s="1160" t="s">
        <v>214</v>
      </c>
      <c r="G116" s="334">
        <v>61</v>
      </c>
      <c r="H116" s="334">
        <v>617</v>
      </c>
      <c r="I116" s="334">
        <v>35130</v>
      </c>
      <c r="J116" s="334">
        <v>1</v>
      </c>
      <c r="K116" s="1180" t="s">
        <v>707</v>
      </c>
      <c r="L116" s="334"/>
      <c r="M116" s="334"/>
      <c r="N116" s="334" t="s">
        <v>224</v>
      </c>
      <c r="O116" s="1037">
        <v>1382.4</v>
      </c>
      <c r="P116" s="338">
        <v>10</v>
      </c>
      <c r="Q116" s="952"/>
      <c r="R116" s="1659"/>
      <c r="S116" s="1170">
        <v>10</v>
      </c>
      <c r="T116" s="1170"/>
      <c r="U116" s="952">
        <v>1382.4</v>
      </c>
      <c r="V116" s="952">
        <f t="shared" si="1"/>
        <v>0</v>
      </c>
    </row>
    <row r="117" spans="4:22" ht="30" x14ac:dyDescent="0.2">
      <c r="D117" s="956">
        <v>101</v>
      </c>
      <c r="E117" s="333">
        <v>36889</v>
      </c>
      <c r="F117" s="1160" t="s">
        <v>214</v>
      </c>
      <c r="G117" s="334">
        <v>61</v>
      </c>
      <c r="H117" s="334">
        <v>617</v>
      </c>
      <c r="I117" s="334">
        <v>35033</v>
      </c>
      <c r="J117" s="334">
        <v>1</v>
      </c>
      <c r="K117" s="1180" t="s">
        <v>232</v>
      </c>
      <c r="L117" s="334"/>
      <c r="M117" s="334"/>
      <c r="N117" s="334" t="s">
        <v>224</v>
      </c>
      <c r="O117" s="1037">
        <v>1382.4</v>
      </c>
      <c r="P117" s="338">
        <v>10</v>
      </c>
      <c r="Q117" s="952"/>
      <c r="R117" s="1659"/>
      <c r="S117" s="1170">
        <v>10</v>
      </c>
      <c r="T117" s="1170"/>
      <c r="U117" s="952">
        <v>1382.4</v>
      </c>
      <c r="V117" s="952">
        <f t="shared" si="1"/>
        <v>0</v>
      </c>
    </row>
    <row r="118" spans="4:22" ht="30" x14ac:dyDescent="0.2">
      <c r="D118" s="956">
        <v>102</v>
      </c>
      <c r="E118" s="333">
        <v>36889</v>
      </c>
      <c r="F118" s="1160" t="s">
        <v>214</v>
      </c>
      <c r="G118" s="334">
        <v>61</v>
      </c>
      <c r="H118" s="334">
        <v>617</v>
      </c>
      <c r="I118" s="334">
        <v>35034</v>
      </c>
      <c r="J118" s="334">
        <v>1</v>
      </c>
      <c r="K118" s="1180" t="s">
        <v>232</v>
      </c>
      <c r="L118" s="334"/>
      <c r="M118" s="334"/>
      <c r="N118" s="334" t="s">
        <v>224</v>
      </c>
      <c r="O118" s="1037">
        <v>1382.4</v>
      </c>
      <c r="P118" s="338">
        <v>10</v>
      </c>
      <c r="Q118" s="952"/>
      <c r="R118" s="1659"/>
      <c r="S118" s="1170">
        <v>10</v>
      </c>
      <c r="T118" s="1170"/>
      <c r="U118" s="952">
        <v>1382.4</v>
      </c>
      <c r="V118" s="952">
        <f t="shared" si="1"/>
        <v>0</v>
      </c>
    </row>
    <row r="119" spans="4:22" ht="30" x14ac:dyDescent="0.2">
      <c r="D119" s="956">
        <v>103</v>
      </c>
      <c r="E119" s="333">
        <v>36889</v>
      </c>
      <c r="F119" s="1160" t="s">
        <v>214</v>
      </c>
      <c r="G119" s="334">
        <v>61</v>
      </c>
      <c r="H119" s="334">
        <v>617</v>
      </c>
      <c r="I119" s="334">
        <v>35035</v>
      </c>
      <c r="J119" s="334">
        <v>1</v>
      </c>
      <c r="K119" s="1180" t="s">
        <v>232</v>
      </c>
      <c r="L119" s="334"/>
      <c r="M119" s="334"/>
      <c r="N119" s="334" t="s">
        <v>224</v>
      </c>
      <c r="O119" s="1037">
        <v>1382.4</v>
      </c>
      <c r="P119" s="338">
        <v>10</v>
      </c>
      <c r="Q119" s="952"/>
      <c r="R119" s="1659"/>
      <c r="S119" s="1170">
        <v>10</v>
      </c>
      <c r="T119" s="1170"/>
      <c r="U119" s="952">
        <v>1382.4</v>
      </c>
      <c r="V119" s="952">
        <f t="shared" si="1"/>
        <v>0</v>
      </c>
    </row>
    <row r="120" spans="4:22" ht="30" x14ac:dyDescent="0.2">
      <c r="D120" s="956">
        <v>104</v>
      </c>
      <c r="E120" s="333">
        <v>36889</v>
      </c>
      <c r="F120" s="1160" t="s">
        <v>214</v>
      </c>
      <c r="G120" s="334">
        <v>61</v>
      </c>
      <c r="H120" s="334">
        <v>617</v>
      </c>
      <c r="I120" s="334">
        <v>35036</v>
      </c>
      <c r="J120" s="334">
        <v>1</v>
      </c>
      <c r="K120" s="1180" t="s">
        <v>232</v>
      </c>
      <c r="L120" s="334"/>
      <c r="M120" s="334"/>
      <c r="N120" s="334" t="s">
        <v>224</v>
      </c>
      <c r="O120" s="1037">
        <v>1382.4</v>
      </c>
      <c r="P120" s="338">
        <v>10</v>
      </c>
      <c r="Q120" s="952"/>
      <c r="R120" s="1659"/>
      <c r="S120" s="1170">
        <v>10</v>
      </c>
      <c r="T120" s="1170"/>
      <c r="U120" s="952">
        <v>1382.4</v>
      </c>
      <c r="V120" s="952">
        <f t="shared" si="1"/>
        <v>0</v>
      </c>
    </row>
    <row r="121" spans="4:22" ht="30" x14ac:dyDescent="0.2">
      <c r="D121" s="956">
        <v>105</v>
      </c>
      <c r="E121" s="333">
        <v>36889</v>
      </c>
      <c r="F121" s="1160" t="s">
        <v>214</v>
      </c>
      <c r="G121" s="334">
        <v>61</v>
      </c>
      <c r="H121" s="334">
        <v>617</v>
      </c>
      <c r="I121" s="334">
        <v>35037</v>
      </c>
      <c r="J121" s="334">
        <v>1</v>
      </c>
      <c r="K121" s="1180" t="s">
        <v>232</v>
      </c>
      <c r="L121" s="334"/>
      <c r="M121" s="334"/>
      <c r="N121" s="334" t="s">
        <v>224</v>
      </c>
      <c r="O121" s="1037">
        <v>1382.4</v>
      </c>
      <c r="P121" s="338">
        <v>10</v>
      </c>
      <c r="Q121" s="952"/>
      <c r="R121" s="1659"/>
      <c r="S121" s="1170">
        <v>10</v>
      </c>
      <c r="T121" s="1170"/>
      <c r="U121" s="952">
        <v>1382.4</v>
      </c>
      <c r="V121" s="952">
        <f t="shared" si="1"/>
        <v>0</v>
      </c>
    </row>
    <row r="122" spans="4:22" ht="30" x14ac:dyDescent="0.2">
      <c r="D122" s="956">
        <v>106</v>
      </c>
      <c r="E122" s="333">
        <v>36889</v>
      </c>
      <c r="F122" s="1160" t="s">
        <v>214</v>
      </c>
      <c r="G122" s="334">
        <v>61</v>
      </c>
      <c r="H122" s="334">
        <v>617</v>
      </c>
      <c r="I122" s="334">
        <v>35038</v>
      </c>
      <c r="J122" s="334">
        <v>1</v>
      </c>
      <c r="K122" s="1180" t="s">
        <v>232</v>
      </c>
      <c r="L122" s="334" t="s">
        <v>1136</v>
      </c>
      <c r="M122" s="334"/>
      <c r="N122" s="334" t="s">
        <v>224</v>
      </c>
      <c r="O122" s="1037">
        <v>1382.4</v>
      </c>
      <c r="P122" s="338">
        <v>10</v>
      </c>
      <c r="Q122" s="952"/>
      <c r="R122" s="1659"/>
      <c r="S122" s="1170">
        <v>10</v>
      </c>
      <c r="T122" s="1170"/>
      <c r="U122" s="952">
        <v>1382.4</v>
      </c>
      <c r="V122" s="952">
        <f t="shared" si="1"/>
        <v>0</v>
      </c>
    </row>
    <row r="123" spans="4:22" ht="30" x14ac:dyDescent="0.2">
      <c r="D123" s="956">
        <v>107</v>
      </c>
      <c r="E123" s="333">
        <v>36889</v>
      </c>
      <c r="F123" s="1160" t="s">
        <v>214</v>
      </c>
      <c r="G123" s="334">
        <v>61</v>
      </c>
      <c r="H123" s="334">
        <v>617</v>
      </c>
      <c r="I123" s="334">
        <v>35039</v>
      </c>
      <c r="J123" s="334">
        <v>1</v>
      </c>
      <c r="K123" s="1180" t="s">
        <v>232</v>
      </c>
      <c r="L123" s="749"/>
      <c r="M123" s="749"/>
      <c r="N123" s="334" t="s">
        <v>224</v>
      </c>
      <c r="O123" s="1037">
        <v>1382.4</v>
      </c>
      <c r="P123" s="338">
        <v>10</v>
      </c>
      <c r="Q123" s="952"/>
      <c r="R123" s="1659"/>
      <c r="S123" s="1170">
        <v>10</v>
      </c>
      <c r="T123" s="1170"/>
      <c r="U123" s="952">
        <v>1382.4</v>
      </c>
      <c r="V123" s="952">
        <f t="shared" si="1"/>
        <v>0</v>
      </c>
    </row>
    <row r="124" spans="4:22" ht="30" x14ac:dyDescent="0.2">
      <c r="D124" s="956">
        <v>108</v>
      </c>
      <c r="E124" s="333">
        <v>36889</v>
      </c>
      <c r="F124" s="1160" t="s">
        <v>214</v>
      </c>
      <c r="G124" s="334">
        <v>61</v>
      </c>
      <c r="H124" s="334">
        <v>617</v>
      </c>
      <c r="I124" s="334">
        <v>35055</v>
      </c>
      <c r="J124" s="334">
        <v>1</v>
      </c>
      <c r="K124" s="1180" t="s">
        <v>232</v>
      </c>
      <c r="L124" s="749"/>
      <c r="M124" s="749"/>
      <c r="N124" s="334" t="s">
        <v>224</v>
      </c>
      <c r="O124" s="1037">
        <v>1382.4</v>
      </c>
      <c r="P124" s="338">
        <v>10</v>
      </c>
      <c r="Q124" s="952"/>
      <c r="R124" s="1659"/>
      <c r="S124" s="1170">
        <v>10</v>
      </c>
      <c r="T124" s="1170"/>
      <c r="U124" s="952">
        <v>1382.4</v>
      </c>
      <c r="V124" s="952">
        <f t="shared" si="1"/>
        <v>0</v>
      </c>
    </row>
    <row r="125" spans="4:22" ht="15" x14ac:dyDescent="0.2">
      <c r="D125" s="956">
        <v>109</v>
      </c>
      <c r="E125" s="333">
        <v>36889</v>
      </c>
      <c r="F125" s="1160" t="s">
        <v>214</v>
      </c>
      <c r="G125" s="334">
        <v>61</v>
      </c>
      <c r="H125" s="334">
        <v>617</v>
      </c>
      <c r="I125" s="334"/>
      <c r="J125" s="334">
        <v>1</v>
      </c>
      <c r="K125" s="1180" t="s">
        <v>230</v>
      </c>
      <c r="L125" s="334"/>
      <c r="M125" s="334"/>
      <c r="N125" s="334" t="s">
        <v>224</v>
      </c>
      <c r="O125" s="1037">
        <v>1200</v>
      </c>
      <c r="P125" s="338">
        <v>10</v>
      </c>
      <c r="Q125" s="952"/>
      <c r="R125" s="1659"/>
      <c r="S125" s="1170">
        <v>10</v>
      </c>
      <c r="T125" s="1170"/>
      <c r="U125" s="952">
        <v>1200</v>
      </c>
      <c r="V125" s="952">
        <f t="shared" si="1"/>
        <v>0</v>
      </c>
    </row>
    <row r="126" spans="4:22" ht="15" x14ac:dyDescent="0.2">
      <c r="D126" s="956">
        <v>110</v>
      </c>
      <c r="E126" s="333">
        <v>36846</v>
      </c>
      <c r="F126" s="1160" t="s">
        <v>214</v>
      </c>
      <c r="G126" s="334">
        <v>61</v>
      </c>
      <c r="H126" s="334">
        <v>617</v>
      </c>
      <c r="I126" s="334"/>
      <c r="J126" s="334">
        <v>1</v>
      </c>
      <c r="K126" s="1180" t="s">
        <v>40</v>
      </c>
      <c r="L126" s="334"/>
      <c r="M126" s="334"/>
      <c r="N126" s="334" t="s">
        <v>224</v>
      </c>
      <c r="O126" s="1037">
        <v>8600</v>
      </c>
      <c r="P126" s="338">
        <v>10</v>
      </c>
      <c r="Q126" s="952"/>
      <c r="R126" s="1659"/>
      <c r="S126" s="1170">
        <v>10</v>
      </c>
      <c r="T126" s="1170"/>
      <c r="U126" s="952">
        <v>8600</v>
      </c>
      <c r="V126" s="952">
        <f t="shared" si="1"/>
        <v>0</v>
      </c>
    </row>
    <row r="127" spans="4:22" ht="15" x14ac:dyDescent="0.2">
      <c r="D127" s="956">
        <v>111</v>
      </c>
      <c r="E127" s="333">
        <v>36846</v>
      </c>
      <c r="F127" s="1160" t="s">
        <v>214</v>
      </c>
      <c r="G127" s="334">
        <v>61</v>
      </c>
      <c r="H127" s="334">
        <v>617</v>
      </c>
      <c r="I127" s="334"/>
      <c r="J127" s="334">
        <v>8</v>
      </c>
      <c r="K127" s="1180" t="s">
        <v>236</v>
      </c>
      <c r="L127" s="334"/>
      <c r="M127" s="334"/>
      <c r="N127" s="334" t="s">
        <v>224</v>
      </c>
      <c r="O127" s="1037">
        <v>3025</v>
      </c>
      <c r="P127" s="338">
        <v>10</v>
      </c>
      <c r="Q127" s="952"/>
      <c r="R127" s="1659"/>
      <c r="S127" s="1170">
        <v>10</v>
      </c>
      <c r="T127" s="1170"/>
      <c r="U127" s="952">
        <v>3025</v>
      </c>
      <c r="V127" s="952">
        <f t="shared" si="1"/>
        <v>0</v>
      </c>
    </row>
    <row r="128" spans="4:22" ht="15" x14ac:dyDescent="0.2">
      <c r="D128" s="956">
        <v>112</v>
      </c>
      <c r="E128" s="333">
        <v>36846</v>
      </c>
      <c r="F128" s="1160" t="s">
        <v>214</v>
      </c>
      <c r="G128" s="334">
        <v>61</v>
      </c>
      <c r="H128" s="334">
        <v>617</v>
      </c>
      <c r="I128" s="334">
        <v>35050</v>
      </c>
      <c r="J128" s="334">
        <v>1</v>
      </c>
      <c r="K128" s="1180" t="s">
        <v>710</v>
      </c>
      <c r="L128" s="334"/>
      <c r="M128" s="334"/>
      <c r="N128" s="334" t="s">
        <v>276</v>
      </c>
      <c r="O128" s="1037">
        <v>1000</v>
      </c>
      <c r="P128" s="338">
        <v>10</v>
      </c>
      <c r="Q128" s="952"/>
      <c r="R128" s="1659"/>
      <c r="S128" s="1170">
        <v>10</v>
      </c>
      <c r="T128" s="1170"/>
      <c r="U128" s="952">
        <v>1000</v>
      </c>
      <c r="V128" s="952">
        <f t="shared" si="1"/>
        <v>0</v>
      </c>
    </row>
    <row r="129" spans="4:22" ht="15" x14ac:dyDescent="0.2">
      <c r="D129" s="956">
        <v>113</v>
      </c>
      <c r="E129" s="333">
        <v>36846</v>
      </c>
      <c r="F129" s="1160" t="s">
        <v>214</v>
      </c>
      <c r="G129" s="334">
        <v>61</v>
      </c>
      <c r="H129" s="334">
        <v>617</v>
      </c>
      <c r="I129" s="334">
        <v>35030</v>
      </c>
      <c r="J129" s="334">
        <v>1</v>
      </c>
      <c r="K129" s="1180" t="s">
        <v>238</v>
      </c>
      <c r="L129" s="334"/>
      <c r="M129" s="334" t="s">
        <v>204</v>
      </c>
      <c r="N129" s="334" t="s">
        <v>224</v>
      </c>
      <c r="O129" s="1037">
        <v>1500</v>
      </c>
      <c r="P129" s="338">
        <v>10</v>
      </c>
      <c r="Q129" s="952"/>
      <c r="R129" s="1659"/>
      <c r="S129" s="1170">
        <v>10</v>
      </c>
      <c r="T129" s="1170"/>
      <c r="U129" s="952">
        <v>1500</v>
      </c>
      <c r="V129" s="952">
        <f t="shared" si="1"/>
        <v>0</v>
      </c>
    </row>
    <row r="130" spans="4:22" ht="15" x14ac:dyDescent="0.2">
      <c r="D130" s="956">
        <v>114</v>
      </c>
      <c r="E130" s="333">
        <v>36846</v>
      </c>
      <c r="F130" s="1160" t="s">
        <v>214</v>
      </c>
      <c r="G130" s="334">
        <v>61</v>
      </c>
      <c r="H130" s="334">
        <v>617</v>
      </c>
      <c r="I130" s="334">
        <v>35114</v>
      </c>
      <c r="J130" s="334">
        <v>1</v>
      </c>
      <c r="K130" s="1180" t="s">
        <v>238</v>
      </c>
      <c r="L130" s="334"/>
      <c r="M130" s="334" t="s">
        <v>204</v>
      </c>
      <c r="N130" s="334" t="s">
        <v>224</v>
      </c>
      <c r="O130" s="1037">
        <v>1500</v>
      </c>
      <c r="P130" s="338">
        <v>10</v>
      </c>
      <c r="Q130" s="952"/>
      <c r="R130" s="1659"/>
      <c r="S130" s="1170">
        <v>10</v>
      </c>
      <c r="T130" s="1170"/>
      <c r="U130" s="952">
        <v>1500</v>
      </c>
      <c r="V130" s="952">
        <f t="shared" si="1"/>
        <v>0</v>
      </c>
    </row>
    <row r="131" spans="4:22" ht="15" x14ac:dyDescent="0.2">
      <c r="D131" s="956">
        <v>115</v>
      </c>
      <c r="E131" s="333">
        <v>36846</v>
      </c>
      <c r="F131" s="1160" t="s">
        <v>214</v>
      </c>
      <c r="G131" s="334">
        <v>61</v>
      </c>
      <c r="H131" s="334">
        <v>617</v>
      </c>
      <c r="I131" s="334">
        <v>35126</v>
      </c>
      <c r="J131" s="334">
        <v>1</v>
      </c>
      <c r="K131" s="1180" t="s">
        <v>238</v>
      </c>
      <c r="L131" s="334"/>
      <c r="M131" s="334" t="s">
        <v>204</v>
      </c>
      <c r="N131" s="334" t="s">
        <v>224</v>
      </c>
      <c r="O131" s="1037">
        <v>1500</v>
      </c>
      <c r="P131" s="338">
        <v>10</v>
      </c>
      <c r="Q131" s="952"/>
      <c r="R131" s="1659"/>
      <c r="S131" s="1170">
        <v>10</v>
      </c>
      <c r="T131" s="1170"/>
      <c r="U131" s="952">
        <v>1500</v>
      </c>
      <c r="V131" s="952">
        <f t="shared" si="1"/>
        <v>0</v>
      </c>
    </row>
    <row r="132" spans="4:22" ht="15" x14ac:dyDescent="0.2">
      <c r="D132" s="956">
        <v>116</v>
      </c>
      <c r="E132" s="333">
        <v>36846</v>
      </c>
      <c r="F132" s="1160" t="s">
        <v>214</v>
      </c>
      <c r="G132" s="334">
        <v>61</v>
      </c>
      <c r="H132" s="334">
        <v>617</v>
      </c>
      <c r="I132" s="334">
        <v>127997</v>
      </c>
      <c r="J132" s="334">
        <v>1</v>
      </c>
      <c r="K132" s="1180" t="s">
        <v>242</v>
      </c>
      <c r="L132" s="334"/>
      <c r="M132" s="334"/>
      <c r="N132" s="334" t="s">
        <v>224</v>
      </c>
      <c r="O132" s="1037">
        <v>1200</v>
      </c>
      <c r="P132" s="338">
        <v>10</v>
      </c>
      <c r="Q132" s="952"/>
      <c r="R132" s="1659"/>
      <c r="S132" s="1170">
        <v>10</v>
      </c>
      <c r="T132" s="1170"/>
      <c r="U132" s="952">
        <v>1200</v>
      </c>
      <c r="V132" s="952">
        <f t="shared" si="1"/>
        <v>0</v>
      </c>
    </row>
    <row r="133" spans="4:22" ht="15" x14ac:dyDescent="0.2">
      <c r="D133" s="956">
        <v>117</v>
      </c>
      <c r="E133" s="333">
        <v>36846</v>
      </c>
      <c r="F133" s="1160" t="s">
        <v>214</v>
      </c>
      <c r="G133" s="334">
        <v>61</v>
      </c>
      <c r="H133" s="334">
        <v>617</v>
      </c>
      <c r="I133" s="334">
        <v>35161</v>
      </c>
      <c r="J133" s="334">
        <v>1</v>
      </c>
      <c r="K133" s="1180" t="s">
        <v>243</v>
      </c>
      <c r="L133" s="334"/>
      <c r="M133" s="334"/>
      <c r="N133" s="334" t="s">
        <v>224</v>
      </c>
      <c r="O133" s="1037">
        <v>700</v>
      </c>
      <c r="P133" s="338">
        <v>10</v>
      </c>
      <c r="Q133" s="952"/>
      <c r="R133" s="1659"/>
      <c r="S133" s="1170">
        <v>10</v>
      </c>
      <c r="T133" s="1170"/>
      <c r="U133" s="952">
        <v>700</v>
      </c>
      <c r="V133" s="952">
        <f t="shared" si="1"/>
        <v>0</v>
      </c>
    </row>
    <row r="134" spans="4:22" ht="30" x14ac:dyDescent="0.2">
      <c r="D134" s="956">
        <v>118</v>
      </c>
      <c r="E134" s="333">
        <v>36846</v>
      </c>
      <c r="F134" s="1160" t="s">
        <v>214</v>
      </c>
      <c r="G134" s="334">
        <v>61</v>
      </c>
      <c r="H134" s="334">
        <v>617</v>
      </c>
      <c r="I134" s="334">
        <v>35051</v>
      </c>
      <c r="J134" s="334">
        <v>1</v>
      </c>
      <c r="K134" s="1180" t="s">
        <v>244</v>
      </c>
      <c r="L134" s="334"/>
      <c r="M134" s="334"/>
      <c r="N134" s="334" t="s">
        <v>224</v>
      </c>
      <c r="O134" s="1037">
        <v>1000</v>
      </c>
      <c r="P134" s="338">
        <v>10</v>
      </c>
      <c r="Q134" s="952"/>
      <c r="R134" s="1659"/>
      <c r="S134" s="1170">
        <v>10</v>
      </c>
      <c r="T134" s="1170"/>
      <c r="U134" s="952">
        <v>1000</v>
      </c>
      <c r="V134" s="952">
        <f t="shared" si="1"/>
        <v>0</v>
      </c>
    </row>
    <row r="135" spans="4:22" ht="15" x14ac:dyDescent="0.2">
      <c r="D135" s="956">
        <v>119</v>
      </c>
      <c r="E135" s="333">
        <v>36846</v>
      </c>
      <c r="F135" s="1160" t="s">
        <v>214</v>
      </c>
      <c r="G135" s="334">
        <v>61</v>
      </c>
      <c r="H135" s="334">
        <v>617</v>
      </c>
      <c r="I135" s="334">
        <v>35111</v>
      </c>
      <c r="J135" s="334">
        <v>1</v>
      </c>
      <c r="K135" s="1180" t="s">
        <v>245</v>
      </c>
      <c r="L135" s="334" t="s">
        <v>246</v>
      </c>
      <c r="M135" s="334"/>
      <c r="N135" s="334" t="s">
        <v>224</v>
      </c>
      <c r="O135" s="1037">
        <v>600</v>
      </c>
      <c r="P135" s="338">
        <v>10</v>
      </c>
      <c r="Q135" s="952"/>
      <c r="R135" s="1659"/>
      <c r="S135" s="1170">
        <v>10</v>
      </c>
      <c r="T135" s="1170"/>
      <c r="U135" s="952">
        <v>600</v>
      </c>
      <c r="V135" s="952">
        <f t="shared" si="1"/>
        <v>0</v>
      </c>
    </row>
    <row r="136" spans="4:22" ht="15" x14ac:dyDescent="0.2">
      <c r="D136" s="956">
        <v>120</v>
      </c>
      <c r="E136" s="333">
        <v>36846</v>
      </c>
      <c r="F136" s="1160" t="s">
        <v>214</v>
      </c>
      <c r="G136" s="334">
        <v>61</v>
      </c>
      <c r="H136" s="334">
        <v>617</v>
      </c>
      <c r="I136" s="334">
        <v>35160</v>
      </c>
      <c r="J136" s="334">
        <v>1</v>
      </c>
      <c r="K136" s="1180" t="s">
        <v>48</v>
      </c>
      <c r="L136" s="334"/>
      <c r="M136" s="334"/>
      <c r="N136" s="334" t="s">
        <v>224</v>
      </c>
      <c r="O136" s="1037">
        <v>900</v>
      </c>
      <c r="P136" s="338">
        <v>10</v>
      </c>
      <c r="Q136" s="952"/>
      <c r="R136" s="1659"/>
      <c r="S136" s="1170">
        <v>10</v>
      </c>
      <c r="T136" s="1170"/>
      <c r="U136" s="952">
        <v>900</v>
      </c>
      <c r="V136" s="952">
        <f t="shared" si="1"/>
        <v>0</v>
      </c>
    </row>
    <row r="137" spans="4:22" ht="15" x14ac:dyDescent="0.2">
      <c r="D137" s="956">
        <v>121</v>
      </c>
      <c r="E137" s="333">
        <v>38881</v>
      </c>
      <c r="F137" s="1160" t="s">
        <v>214</v>
      </c>
      <c r="G137" s="334">
        <v>61</v>
      </c>
      <c r="H137" s="334">
        <v>617</v>
      </c>
      <c r="I137" s="334"/>
      <c r="J137" s="334">
        <v>1</v>
      </c>
      <c r="K137" s="1036" t="s">
        <v>152</v>
      </c>
      <c r="L137" s="334"/>
      <c r="M137" s="334" t="s">
        <v>210</v>
      </c>
      <c r="N137" s="334" t="s">
        <v>224</v>
      </c>
      <c r="O137" s="1037">
        <v>332479.2</v>
      </c>
      <c r="P137" s="338">
        <v>10</v>
      </c>
      <c r="Q137" s="952"/>
      <c r="R137" s="1659"/>
      <c r="S137" s="1170">
        <v>10</v>
      </c>
      <c r="T137" s="1170"/>
      <c r="U137" s="952">
        <v>332479.2</v>
      </c>
      <c r="V137" s="952">
        <f t="shared" si="1"/>
        <v>0</v>
      </c>
    </row>
    <row r="138" spans="4:22" ht="15" x14ac:dyDescent="0.2">
      <c r="D138" s="956">
        <v>122</v>
      </c>
      <c r="E138" s="333">
        <v>36846</v>
      </c>
      <c r="F138" s="1160" t="s">
        <v>214</v>
      </c>
      <c r="G138" s="334">
        <v>61</v>
      </c>
      <c r="H138" s="334">
        <v>619</v>
      </c>
      <c r="I138" s="334">
        <v>35031</v>
      </c>
      <c r="J138" s="334">
        <v>1</v>
      </c>
      <c r="K138" s="1180" t="s">
        <v>237</v>
      </c>
      <c r="L138" s="334"/>
      <c r="M138" s="334"/>
      <c r="N138" s="334" t="s">
        <v>224</v>
      </c>
      <c r="O138" s="1037">
        <v>1200</v>
      </c>
      <c r="P138" s="338">
        <v>10</v>
      </c>
      <c r="Q138" s="952"/>
      <c r="R138" s="1659"/>
      <c r="S138" s="1170">
        <v>10</v>
      </c>
      <c r="T138" s="1170"/>
      <c r="U138" s="952">
        <v>1200</v>
      </c>
      <c r="V138" s="952">
        <f t="shared" si="1"/>
        <v>0</v>
      </c>
    </row>
    <row r="139" spans="4:22" ht="15" x14ac:dyDescent="0.2">
      <c r="D139" s="956">
        <v>123</v>
      </c>
      <c r="E139" s="333">
        <v>36846</v>
      </c>
      <c r="F139" s="1160" t="s">
        <v>214</v>
      </c>
      <c r="G139" s="334">
        <v>61</v>
      </c>
      <c r="H139" s="334">
        <v>619</v>
      </c>
      <c r="I139" s="334" t="s">
        <v>1098</v>
      </c>
      <c r="J139" s="334">
        <v>3</v>
      </c>
      <c r="K139" s="1180" t="s">
        <v>237</v>
      </c>
      <c r="L139" s="334"/>
      <c r="M139" s="334"/>
      <c r="N139" s="334" t="s">
        <v>224</v>
      </c>
      <c r="O139" s="1037">
        <v>1200</v>
      </c>
      <c r="P139" s="338">
        <v>10</v>
      </c>
      <c r="Q139" s="952"/>
      <c r="R139" s="1659"/>
      <c r="S139" s="1170">
        <v>10</v>
      </c>
      <c r="T139" s="1170"/>
      <c r="U139" s="952">
        <v>1200</v>
      </c>
      <c r="V139" s="952">
        <f t="shared" si="1"/>
        <v>0</v>
      </c>
    </row>
    <row r="140" spans="4:22" ht="15" x14ac:dyDescent="0.2">
      <c r="D140" s="956">
        <v>124</v>
      </c>
      <c r="E140" s="333">
        <v>36846</v>
      </c>
      <c r="F140" s="1160" t="s">
        <v>214</v>
      </c>
      <c r="G140" s="334">
        <v>61</v>
      </c>
      <c r="H140" s="334">
        <v>619</v>
      </c>
      <c r="I140" s="334">
        <v>126815</v>
      </c>
      <c r="J140" s="334">
        <v>1</v>
      </c>
      <c r="K140" s="1180" t="s">
        <v>237</v>
      </c>
      <c r="L140" s="334"/>
      <c r="M140" s="334"/>
      <c r="N140" s="334" t="s">
        <v>224</v>
      </c>
      <c r="O140" s="1037">
        <v>1200</v>
      </c>
      <c r="P140" s="338">
        <v>10</v>
      </c>
      <c r="Q140" s="952"/>
      <c r="R140" s="1659"/>
      <c r="S140" s="1170">
        <v>10</v>
      </c>
      <c r="T140" s="1170"/>
      <c r="U140" s="952">
        <v>1200</v>
      </c>
      <c r="V140" s="952">
        <f t="shared" si="1"/>
        <v>0</v>
      </c>
    </row>
    <row r="141" spans="4:22" ht="15" x14ac:dyDescent="0.2">
      <c r="D141" s="956">
        <v>125</v>
      </c>
      <c r="E141" s="333">
        <v>36846</v>
      </c>
      <c r="F141" s="1160" t="s">
        <v>214</v>
      </c>
      <c r="G141" s="334">
        <v>61</v>
      </c>
      <c r="H141" s="334">
        <v>619</v>
      </c>
      <c r="I141" s="334">
        <v>35115</v>
      </c>
      <c r="J141" s="334">
        <v>1</v>
      </c>
      <c r="K141" s="1180" t="s">
        <v>241</v>
      </c>
      <c r="L141" s="334"/>
      <c r="M141" s="334"/>
      <c r="N141" s="334" t="s">
        <v>224</v>
      </c>
      <c r="O141" s="1037">
        <v>2000</v>
      </c>
      <c r="P141" s="338">
        <v>10</v>
      </c>
      <c r="Q141" s="952"/>
      <c r="R141" s="1659"/>
      <c r="S141" s="1170">
        <v>10</v>
      </c>
      <c r="T141" s="1170"/>
      <c r="U141" s="952">
        <v>2000</v>
      </c>
      <c r="V141" s="952">
        <f t="shared" si="1"/>
        <v>0</v>
      </c>
    </row>
    <row r="142" spans="4:22" ht="15" x14ac:dyDescent="0.2">
      <c r="D142" s="956">
        <v>126</v>
      </c>
      <c r="E142" s="333">
        <v>36846</v>
      </c>
      <c r="F142" s="1160" t="s">
        <v>214</v>
      </c>
      <c r="G142" s="334">
        <v>61</v>
      </c>
      <c r="H142" s="334">
        <v>619</v>
      </c>
      <c r="I142" s="334">
        <v>127135</v>
      </c>
      <c r="J142" s="334">
        <v>1</v>
      </c>
      <c r="K142" s="1180" t="s">
        <v>241</v>
      </c>
      <c r="L142" s="749"/>
      <c r="M142" s="749"/>
      <c r="N142" s="334" t="s">
        <v>224</v>
      </c>
      <c r="O142" s="1037">
        <v>2000</v>
      </c>
      <c r="P142" s="338">
        <v>10</v>
      </c>
      <c r="Q142" s="952"/>
      <c r="R142" s="1659"/>
      <c r="S142" s="1170">
        <v>10</v>
      </c>
      <c r="T142" s="1170"/>
      <c r="U142" s="952">
        <v>2000</v>
      </c>
      <c r="V142" s="952">
        <f t="shared" si="1"/>
        <v>0</v>
      </c>
    </row>
    <row r="143" spans="4:22" ht="15" x14ac:dyDescent="0.2">
      <c r="D143" s="956">
        <v>127</v>
      </c>
      <c r="E143" s="333">
        <v>36846</v>
      </c>
      <c r="F143" s="1160" t="s">
        <v>214</v>
      </c>
      <c r="G143" s="334">
        <v>61</v>
      </c>
      <c r="H143" s="334">
        <v>619</v>
      </c>
      <c r="I143" s="334">
        <v>127136</v>
      </c>
      <c r="J143" s="334">
        <v>1</v>
      </c>
      <c r="K143" s="1180" t="s">
        <v>241</v>
      </c>
      <c r="L143" s="749"/>
      <c r="M143" s="749"/>
      <c r="N143" s="334" t="s">
        <v>224</v>
      </c>
      <c r="O143" s="1037">
        <v>2000</v>
      </c>
      <c r="P143" s="338">
        <v>10</v>
      </c>
      <c r="Q143" s="952"/>
      <c r="R143" s="1659"/>
      <c r="S143" s="1170">
        <v>10</v>
      </c>
      <c r="T143" s="1170"/>
      <c r="U143" s="952">
        <v>2000</v>
      </c>
      <c r="V143" s="952">
        <f t="shared" si="1"/>
        <v>0</v>
      </c>
    </row>
    <row r="144" spans="4:22" ht="15" x14ac:dyDescent="0.2">
      <c r="D144" s="956">
        <v>128</v>
      </c>
      <c r="E144" s="333">
        <v>36889</v>
      </c>
      <c r="F144" s="1160" t="s">
        <v>214</v>
      </c>
      <c r="G144" s="334">
        <v>61</v>
      </c>
      <c r="H144" s="334">
        <v>619</v>
      </c>
      <c r="I144" s="334">
        <v>35029</v>
      </c>
      <c r="J144" s="334">
        <v>1</v>
      </c>
      <c r="K144" s="1180" t="s">
        <v>237</v>
      </c>
      <c r="L144" s="334"/>
      <c r="M144" s="334"/>
      <c r="N144" s="334" t="s">
        <v>276</v>
      </c>
      <c r="O144" s="1037">
        <v>100</v>
      </c>
      <c r="P144" s="338">
        <v>10</v>
      </c>
      <c r="Q144" s="952"/>
      <c r="R144" s="1659"/>
      <c r="S144" s="1170">
        <v>10</v>
      </c>
      <c r="T144" s="1170"/>
      <c r="U144" s="952">
        <v>100</v>
      </c>
      <c r="V144" s="952">
        <f t="shared" si="1"/>
        <v>0</v>
      </c>
    </row>
    <row r="145" spans="4:22" ht="15" x14ac:dyDescent="0.2">
      <c r="D145" s="956">
        <v>129</v>
      </c>
      <c r="E145" s="333">
        <v>38875</v>
      </c>
      <c r="F145" s="1160" t="s">
        <v>214</v>
      </c>
      <c r="G145" s="334">
        <v>61</v>
      </c>
      <c r="H145" s="334">
        <v>612</v>
      </c>
      <c r="I145" s="334"/>
      <c r="J145" s="334">
        <v>1</v>
      </c>
      <c r="K145" s="1180" t="s">
        <v>857</v>
      </c>
      <c r="L145" s="334" t="s">
        <v>264</v>
      </c>
      <c r="M145" s="334" t="s">
        <v>167</v>
      </c>
      <c r="N145" s="334" t="s">
        <v>597</v>
      </c>
      <c r="O145" s="1037">
        <v>43995.32</v>
      </c>
      <c r="P145" s="338">
        <v>5</v>
      </c>
      <c r="Q145" s="957"/>
      <c r="R145" s="1859"/>
      <c r="S145" s="1184">
        <v>5</v>
      </c>
      <c r="T145" s="1184"/>
      <c r="U145" s="957">
        <v>43995.32</v>
      </c>
      <c r="V145" s="957">
        <f t="shared" ref="V145:V208" si="2">IF(P145=0,"N/A",+O145-U145)</f>
        <v>0</v>
      </c>
    </row>
    <row r="146" spans="4:22" ht="15" x14ac:dyDescent="0.2">
      <c r="D146" s="956">
        <v>130</v>
      </c>
      <c r="E146" s="333">
        <v>38875</v>
      </c>
      <c r="F146" s="1160" t="s">
        <v>214</v>
      </c>
      <c r="G146" s="334">
        <v>61</v>
      </c>
      <c r="H146" s="334">
        <v>612</v>
      </c>
      <c r="I146" s="334"/>
      <c r="J146" s="334">
        <v>1</v>
      </c>
      <c r="K146" s="1180" t="s">
        <v>857</v>
      </c>
      <c r="L146" s="334" t="s">
        <v>265</v>
      </c>
      <c r="M146" s="334" t="s">
        <v>266</v>
      </c>
      <c r="N146" s="334" t="s">
        <v>597</v>
      </c>
      <c r="O146" s="1037">
        <v>43995.32</v>
      </c>
      <c r="P146" s="338">
        <v>5</v>
      </c>
      <c r="Q146" s="957"/>
      <c r="R146" s="1859"/>
      <c r="S146" s="1184">
        <v>5</v>
      </c>
      <c r="T146" s="1184"/>
      <c r="U146" s="957">
        <v>43995.32</v>
      </c>
      <c r="V146" s="957">
        <f t="shared" si="2"/>
        <v>0</v>
      </c>
    </row>
    <row r="147" spans="4:22" ht="15" x14ac:dyDescent="0.2">
      <c r="D147" s="956">
        <v>131</v>
      </c>
      <c r="E147" s="333">
        <v>38880</v>
      </c>
      <c r="F147" s="1160" t="s">
        <v>214</v>
      </c>
      <c r="G147" s="334">
        <v>61</v>
      </c>
      <c r="H147" s="334">
        <v>612</v>
      </c>
      <c r="I147" s="334"/>
      <c r="J147" s="334">
        <v>1</v>
      </c>
      <c r="K147" s="1180" t="s">
        <v>267</v>
      </c>
      <c r="L147" s="334"/>
      <c r="M147" s="334" t="s">
        <v>268</v>
      </c>
      <c r="N147" s="334" t="s">
        <v>597</v>
      </c>
      <c r="O147" s="1037">
        <v>18241</v>
      </c>
      <c r="P147" s="338">
        <v>5</v>
      </c>
      <c r="Q147" s="957"/>
      <c r="R147" s="1859"/>
      <c r="S147" s="1184">
        <v>5</v>
      </c>
      <c r="T147" s="1184"/>
      <c r="U147" s="957">
        <v>18241</v>
      </c>
      <c r="V147" s="957">
        <f t="shared" si="2"/>
        <v>0</v>
      </c>
    </row>
    <row r="148" spans="4:22" ht="15" x14ac:dyDescent="0.2">
      <c r="D148" s="956">
        <v>132</v>
      </c>
      <c r="E148" s="333">
        <v>36885</v>
      </c>
      <c r="F148" s="1160" t="s">
        <v>214</v>
      </c>
      <c r="G148" s="334">
        <v>61</v>
      </c>
      <c r="H148" s="334">
        <v>614</v>
      </c>
      <c r="I148" s="334"/>
      <c r="J148" s="334">
        <v>1</v>
      </c>
      <c r="K148" s="1180" t="s">
        <v>718</v>
      </c>
      <c r="L148" s="334"/>
      <c r="M148" s="334" t="s">
        <v>72</v>
      </c>
      <c r="N148" s="334" t="s">
        <v>597</v>
      </c>
      <c r="O148" s="1037">
        <v>18675</v>
      </c>
      <c r="P148" s="338">
        <v>3</v>
      </c>
      <c r="Q148" s="952"/>
      <c r="R148" s="1659"/>
      <c r="S148" s="1170">
        <v>3</v>
      </c>
      <c r="T148" s="1170"/>
      <c r="U148" s="952">
        <v>18675</v>
      </c>
      <c r="V148" s="952">
        <f t="shared" si="2"/>
        <v>0</v>
      </c>
    </row>
    <row r="149" spans="4:22" ht="15" x14ac:dyDescent="0.2">
      <c r="D149" s="956">
        <v>133</v>
      </c>
      <c r="E149" s="333">
        <v>36886</v>
      </c>
      <c r="F149" s="1160" t="s">
        <v>214</v>
      </c>
      <c r="G149" s="334">
        <v>61</v>
      </c>
      <c r="H149" s="334">
        <v>614</v>
      </c>
      <c r="I149" s="334"/>
      <c r="J149" s="334">
        <v>1</v>
      </c>
      <c r="K149" s="1180" t="s">
        <v>718</v>
      </c>
      <c r="L149" s="334"/>
      <c r="M149" s="334" t="s">
        <v>72</v>
      </c>
      <c r="N149" s="334" t="s">
        <v>597</v>
      </c>
      <c r="O149" s="1037">
        <v>21590</v>
      </c>
      <c r="P149" s="338">
        <v>3</v>
      </c>
      <c r="Q149" s="952"/>
      <c r="R149" s="1659"/>
      <c r="S149" s="1170">
        <v>3</v>
      </c>
      <c r="T149" s="1170"/>
      <c r="U149" s="952">
        <v>21590</v>
      </c>
      <c r="V149" s="952">
        <f t="shared" si="2"/>
        <v>0</v>
      </c>
    </row>
    <row r="150" spans="4:22" ht="15" x14ac:dyDescent="0.2">
      <c r="D150" s="956">
        <v>134</v>
      </c>
      <c r="E150" s="333">
        <v>36883</v>
      </c>
      <c r="F150" s="1160" t="s">
        <v>214</v>
      </c>
      <c r="G150" s="334">
        <v>61</v>
      </c>
      <c r="H150" s="334">
        <v>617</v>
      </c>
      <c r="I150" s="334"/>
      <c r="J150" s="334">
        <v>1</v>
      </c>
      <c r="K150" s="1180" t="s">
        <v>182</v>
      </c>
      <c r="L150" s="334"/>
      <c r="M150" s="334" t="s">
        <v>256</v>
      </c>
      <c r="N150" s="334" t="s">
        <v>597</v>
      </c>
      <c r="O150" s="1037">
        <v>1382.4</v>
      </c>
      <c r="P150" s="338">
        <v>10</v>
      </c>
      <c r="Q150" s="952"/>
      <c r="R150" s="1659"/>
      <c r="S150" s="1170">
        <v>10</v>
      </c>
      <c r="T150" s="1170"/>
      <c r="U150" s="952">
        <v>1382.4</v>
      </c>
      <c r="V150" s="952">
        <f t="shared" si="2"/>
        <v>0</v>
      </c>
    </row>
    <row r="151" spans="4:22" ht="15" x14ac:dyDescent="0.2">
      <c r="D151" s="956">
        <v>135</v>
      </c>
      <c r="E151" s="333">
        <v>40093</v>
      </c>
      <c r="F151" s="1160" t="s">
        <v>214</v>
      </c>
      <c r="G151" s="334">
        <v>61</v>
      </c>
      <c r="H151" s="334">
        <v>614</v>
      </c>
      <c r="I151" s="334"/>
      <c r="J151" s="334">
        <v>1</v>
      </c>
      <c r="K151" s="1180" t="s">
        <v>30</v>
      </c>
      <c r="L151" s="749"/>
      <c r="M151" s="749"/>
      <c r="N151" s="334" t="s">
        <v>247</v>
      </c>
      <c r="O151" s="1037">
        <v>1699.99</v>
      </c>
      <c r="P151" s="338">
        <v>10</v>
      </c>
      <c r="Q151" s="339">
        <f>IF(P151=0,"N/A",+O151/P151)</f>
        <v>169.999</v>
      </c>
      <c r="R151" s="1658">
        <f>IF(P151=0,"N/A",+Q151/12)</f>
        <v>14.166583333333334</v>
      </c>
      <c r="S151" s="1161">
        <v>7</v>
      </c>
      <c r="T151" s="1161">
        <v>8</v>
      </c>
      <c r="U151" s="339">
        <f>IF(P151=0,"N/A",+Q151*S151+R151*T151)</f>
        <v>1303.3256666666666</v>
      </c>
      <c r="V151" s="339">
        <f t="shared" si="2"/>
        <v>396.66433333333339</v>
      </c>
    </row>
    <row r="152" spans="4:22" ht="15" x14ac:dyDescent="0.2">
      <c r="D152" s="956">
        <v>136</v>
      </c>
      <c r="E152" s="333">
        <v>36846</v>
      </c>
      <c r="F152" s="1160" t="s">
        <v>214</v>
      </c>
      <c r="G152" s="334">
        <v>61</v>
      </c>
      <c r="H152" s="334">
        <v>617</v>
      </c>
      <c r="I152" s="334"/>
      <c r="J152" s="334">
        <v>4</v>
      </c>
      <c r="K152" s="1180" t="s">
        <v>711</v>
      </c>
      <c r="L152" s="334"/>
      <c r="M152" s="334"/>
      <c r="N152" s="334" t="s">
        <v>247</v>
      </c>
      <c r="O152" s="1037">
        <v>2289</v>
      </c>
      <c r="P152" s="338">
        <v>10</v>
      </c>
      <c r="Q152" s="952"/>
      <c r="R152" s="1659"/>
      <c r="S152" s="1170">
        <v>10</v>
      </c>
      <c r="T152" s="1170"/>
      <c r="U152" s="952">
        <v>2289</v>
      </c>
      <c r="V152" s="952">
        <f t="shared" si="2"/>
        <v>0</v>
      </c>
    </row>
    <row r="153" spans="4:22" ht="15" x14ac:dyDescent="0.2">
      <c r="D153" s="956">
        <v>137</v>
      </c>
      <c r="E153" s="333">
        <v>36846</v>
      </c>
      <c r="F153" s="1160" t="s">
        <v>214</v>
      </c>
      <c r="G153" s="334">
        <v>61</v>
      </c>
      <c r="H153" s="334">
        <v>617</v>
      </c>
      <c r="I153" s="334"/>
      <c r="J153" s="334">
        <v>1</v>
      </c>
      <c r="K153" s="1180" t="s">
        <v>21</v>
      </c>
      <c r="L153" s="334"/>
      <c r="M153" s="334"/>
      <c r="N153" s="334" t="s">
        <v>247</v>
      </c>
      <c r="O153" s="1037">
        <v>5000</v>
      </c>
      <c r="P153" s="338">
        <v>10</v>
      </c>
      <c r="Q153" s="952"/>
      <c r="R153" s="1659"/>
      <c r="S153" s="1170">
        <v>10</v>
      </c>
      <c r="T153" s="1170"/>
      <c r="U153" s="952">
        <v>5000</v>
      </c>
      <c r="V153" s="952">
        <f t="shared" si="2"/>
        <v>0</v>
      </c>
    </row>
    <row r="154" spans="4:22" ht="30" x14ac:dyDescent="0.2">
      <c r="D154" s="956">
        <v>138</v>
      </c>
      <c r="E154" s="333">
        <v>36846</v>
      </c>
      <c r="F154" s="1160" t="s">
        <v>214</v>
      </c>
      <c r="G154" s="334">
        <v>61</v>
      </c>
      <c r="H154" s="334">
        <v>617</v>
      </c>
      <c r="I154" s="334">
        <v>35179</v>
      </c>
      <c r="J154" s="334">
        <v>1</v>
      </c>
      <c r="K154" s="1180" t="s">
        <v>232</v>
      </c>
      <c r="L154" s="334"/>
      <c r="M154" s="334"/>
      <c r="N154" s="334" t="s">
        <v>247</v>
      </c>
      <c r="O154" s="1037">
        <v>1382.4</v>
      </c>
      <c r="P154" s="338">
        <v>10</v>
      </c>
      <c r="Q154" s="952"/>
      <c r="R154" s="1659"/>
      <c r="S154" s="1170">
        <v>10</v>
      </c>
      <c r="T154" s="1170"/>
      <c r="U154" s="952">
        <v>1382.4</v>
      </c>
      <c r="V154" s="952">
        <f t="shared" si="2"/>
        <v>0</v>
      </c>
    </row>
    <row r="155" spans="4:22" ht="15" x14ac:dyDescent="0.2">
      <c r="D155" s="956">
        <v>139</v>
      </c>
      <c r="E155" s="333">
        <v>36846</v>
      </c>
      <c r="F155" s="1160" t="s">
        <v>214</v>
      </c>
      <c r="G155" s="334">
        <v>61</v>
      </c>
      <c r="H155" s="334">
        <v>617</v>
      </c>
      <c r="I155" s="334">
        <v>126862</v>
      </c>
      <c r="J155" s="334">
        <v>1</v>
      </c>
      <c r="K155" s="1180" t="s">
        <v>248</v>
      </c>
      <c r="L155" s="334"/>
      <c r="M155" s="334"/>
      <c r="N155" s="334" t="s">
        <v>247</v>
      </c>
      <c r="O155" s="1037">
        <v>500</v>
      </c>
      <c r="P155" s="338">
        <v>10</v>
      </c>
      <c r="Q155" s="952"/>
      <c r="R155" s="1659"/>
      <c r="S155" s="1170">
        <v>10</v>
      </c>
      <c r="T155" s="1170"/>
      <c r="U155" s="952">
        <v>500</v>
      </c>
      <c r="V155" s="952">
        <f t="shared" si="2"/>
        <v>0</v>
      </c>
    </row>
    <row r="156" spans="4:22" ht="15" x14ac:dyDescent="0.2">
      <c r="D156" s="956">
        <v>140</v>
      </c>
      <c r="E156" s="333">
        <v>36846</v>
      </c>
      <c r="F156" s="1160" t="s">
        <v>214</v>
      </c>
      <c r="G156" s="334">
        <v>61</v>
      </c>
      <c r="H156" s="334">
        <v>617</v>
      </c>
      <c r="I156" s="334"/>
      <c r="J156" s="334">
        <v>1</v>
      </c>
      <c r="K156" s="1180" t="s">
        <v>25</v>
      </c>
      <c r="L156" s="334"/>
      <c r="M156" s="334" t="s">
        <v>19</v>
      </c>
      <c r="N156" s="334" t="s">
        <v>247</v>
      </c>
      <c r="O156" s="1037">
        <v>6960</v>
      </c>
      <c r="P156" s="338">
        <v>10</v>
      </c>
      <c r="Q156" s="952"/>
      <c r="R156" s="1659"/>
      <c r="S156" s="1170">
        <v>10</v>
      </c>
      <c r="T156" s="1170"/>
      <c r="U156" s="952">
        <v>6960</v>
      </c>
      <c r="V156" s="952">
        <f t="shared" si="2"/>
        <v>0</v>
      </c>
    </row>
    <row r="157" spans="4:22" ht="30" x14ac:dyDescent="0.2">
      <c r="D157" s="956">
        <v>141</v>
      </c>
      <c r="E157" s="333">
        <v>36846</v>
      </c>
      <c r="F157" s="1160" t="s">
        <v>214</v>
      </c>
      <c r="G157" s="334">
        <v>61</v>
      </c>
      <c r="H157" s="334">
        <v>617</v>
      </c>
      <c r="I157" s="334"/>
      <c r="J157" s="334">
        <v>2</v>
      </c>
      <c r="K157" s="1180" t="s">
        <v>414</v>
      </c>
      <c r="L157" s="334"/>
      <c r="M157" s="334"/>
      <c r="N157" s="334" t="s">
        <v>247</v>
      </c>
      <c r="O157" s="1037">
        <v>1200</v>
      </c>
      <c r="P157" s="338">
        <v>10</v>
      </c>
      <c r="Q157" s="952"/>
      <c r="R157" s="1659"/>
      <c r="S157" s="1170">
        <v>10</v>
      </c>
      <c r="T157" s="1170"/>
      <c r="U157" s="952">
        <v>1200</v>
      </c>
      <c r="V157" s="952">
        <f t="shared" si="2"/>
        <v>0</v>
      </c>
    </row>
    <row r="158" spans="4:22" ht="15" x14ac:dyDescent="0.2">
      <c r="D158" s="956">
        <v>142</v>
      </c>
      <c r="E158" s="333">
        <v>36846</v>
      </c>
      <c r="F158" s="1160" t="s">
        <v>214</v>
      </c>
      <c r="G158" s="334">
        <v>61</v>
      </c>
      <c r="H158" s="334">
        <v>617</v>
      </c>
      <c r="I158" s="334"/>
      <c r="J158" s="334">
        <v>1</v>
      </c>
      <c r="K158" s="1180" t="s">
        <v>250</v>
      </c>
      <c r="L158" s="334"/>
      <c r="M158" s="334" t="s">
        <v>68</v>
      </c>
      <c r="N158" s="334" t="s">
        <v>247</v>
      </c>
      <c r="O158" s="1037">
        <v>850</v>
      </c>
      <c r="P158" s="338">
        <v>10</v>
      </c>
      <c r="Q158" s="952"/>
      <c r="R158" s="1659"/>
      <c r="S158" s="1170">
        <v>10</v>
      </c>
      <c r="T158" s="1170"/>
      <c r="U158" s="952">
        <v>850</v>
      </c>
      <c r="V158" s="952">
        <f t="shared" si="2"/>
        <v>0</v>
      </c>
    </row>
    <row r="159" spans="4:22" ht="15" x14ac:dyDescent="0.2">
      <c r="D159" s="956">
        <v>143</v>
      </c>
      <c r="E159" s="333">
        <v>36883</v>
      </c>
      <c r="F159" s="1160" t="s">
        <v>214</v>
      </c>
      <c r="G159" s="334">
        <v>61</v>
      </c>
      <c r="H159" s="334">
        <v>617</v>
      </c>
      <c r="I159" s="334"/>
      <c r="J159" s="334">
        <v>1</v>
      </c>
      <c r="K159" s="1180" t="s">
        <v>251</v>
      </c>
      <c r="L159" s="334"/>
      <c r="M159" s="334" t="s">
        <v>252</v>
      </c>
      <c r="N159" s="334" t="s">
        <v>247</v>
      </c>
      <c r="O159" s="1037">
        <v>2915</v>
      </c>
      <c r="P159" s="338">
        <v>10</v>
      </c>
      <c r="Q159" s="952"/>
      <c r="R159" s="1659"/>
      <c r="S159" s="1170">
        <v>5</v>
      </c>
      <c r="T159" s="1170"/>
      <c r="U159" s="952">
        <v>2915</v>
      </c>
      <c r="V159" s="952">
        <f t="shared" si="2"/>
        <v>0</v>
      </c>
    </row>
    <row r="160" spans="4:22" ht="15" x14ac:dyDescent="0.2">
      <c r="D160" s="956">
        <v>144</v>
      </c>
      <c r="E160" s="333">
        <v>36883</v>
      </c>
      <c r="F160" s="1160" t="s">
        <v>214</v>
      </c>
      <c r="G160" s="334">
        <v>61</v>
      </c>
      <c r="H160" s="334">
        <v>617</v>
      </c>
      <c r="I160" s="334"/>
      <c r="J160" s="334">
        <v>1</v>
      </c>
      <c r="K160" s="1180" t="s">
        <v>253</v>
      </c>
      <c r="L160" s="334"/>
      <c r="M160" s="334"/>
      <c r="N160" s="334" t="s">
        <v>247</v>
      </c>
      <c r="O160" s="1037">
        <v>3431.93</v>
      </c>
      <c r="P160" s="338">
        <v>10</v>
      </c>
      <c r="Q160" s="952"/>
      <c r="R160" s="1659"/>
      <c r="S160" s="1170">
        <v>10</v>
      </c>
      <c r="T160" s="1170"/>
      <c r="U160" s="952">
        <v>3431.93</v>
      </c>
      <c r="V160" s="952">
        <f t="shared" si="2"/>
        <v>0</v>
      </c>
    </row>
    <row r="161" spans="4:23" ht="15" x14ac:dyDescent="0.2">
      <c r="D161" s="956">
        <v>145</v>
      </c>
      <c r="E161" s="333">
        <v>36883</v>
      </c>
      <c r="F161" s="1160" t="s">
        <v>214</v>
      </c>
      <c r="G161" s="334">
        <v>61</v>
      </c>
      <c r="H161" s="334">
        <v>617</v>
      </c>
      <c r="I161" s="334">
        <v>35049</v>
      </c>
      <c r="J161" s="334">
        <v>2</v>
      </c>
      <c r="K161" s="1180" t="s">
        <v>254</v>
      </c>
      <c r="L161" s="334"/>
      <c r="M161" s="334"/>
      <c r="N161" s="334" t="s">
        <v>247</v>
      </c>
      <c r="O161" s="1037">
        <v>900</v>
      </c>
      <c r="P161" s="338">
        <v>10</v>
      </c>
      <c r="Q161" s="952"/>
      <c r="R161" s="1659"/>
      <c r="S161" s="1170">
        <v>10</v>
      </c>
      <c r="T161" s="1170"/>
      <c r="U161" s="952">
        <v>900</v>
      </c>
      <c r="V161" s="952">
        <f t="shared" si="2"/>
        <v>0</v>
      </c>
    </row>
    <row r="162" spans="4:23" ht="15" x14ac:dyDescent="0.2">
      <c r="D162" s="956">
        <v>146</v>
      </c>
      <c r="E162" s="333">
        <v>36883</v>
      </c>
      <c r="F162" s="1160" t="s">
        <v>214</v>
      </c>
      <c r="G162" s="334">
        <v>61</v>
      </c>
      <c r="H162" s="334">
        <v>617</v>
      </c>
      <c r="I162" s="334">
        <v>35182</v>
      </c>
      <c r="J162" s="334">
        <v>1</v>
      </c>
      <c r="K162" s="1180" t="s">
        <v>25</v>
      </c>
      <c r="L162" s="334"/>
      <c r="M162" s="334" t="s">
        <v>81</v>
      </c>
      <c r="N162" s="334" t="s">
        <v>255</v>
      </c>
      <c r="O162" s="1037">
        <v>6960</v>
      </c>
      <c r="P162" s="338">
        <v>10</v>
      </c>
      <c r="Q162" s="952"/>
      <c r="R162" s="1659"/>
      <c r="S162" s="1170">
        <v>10</v>
      </c>
      <c r="T162" s="1170"/>
      <c r="U162" s="952">
        <v>6960</v>
      </c>
      <c r="V162" s="952">
        <f t="shared" si="2"/>
        <v>0</v>
      </c>
    </row>
    <row r="163" spans="4:23" ht="15" x14ac:dyDescent="0.2">
      <c r="D163" s="956">
        <v>147</v>
      </c>
      <c r="E163" s="333">
        <v>36883</v>
      </c>
      <c r="F163" s="1160" t="s">
        <v>214</v>
      </c>
      <c r="G163" s="334">
        <v>61</v>
      </c>
      <c r="H163" s="334">
        <v>617</v>
      </c>
      <c r="I163" s="334">
        <v>13183</v>
      </c>
      <c r="J163" s="334">
        <v>1</v>
      </c>
      <c r="K163" s="1180" t="s">
        <v>25</v>
      </c>
      <c r="L163" s="334"/>
      <c r="M163" s="334" t="s">
        <v>81</v>
      </c>
      <c r="N163" s="334" t="s">
        <v>255</v>
      </c>
      <c r="O163" s="1037">
        <v>6960</v>
      </c>
      <c r="P163" s="338">
        <v>10</v>
      </c>
      <c r="Q163" s="952"/>
      <c r="R163" s="1659"/>
      <c r="S163" s="1170">
        <v>10</v>
      </c>
      <c r="T163" s="1170"/>
      <c r="U163" s="952">
        <v>6960</v>
      </c>
      <c r="V163" s="952">
        <f t="shared" si="2"/>
        <v>0</v>
      </c>
    </row>
    <row r="164" spans="4:23" ht="15" x14ac:dyDescent="0.2">
      <c r="D164" s="956">
        <v>148</v>
      </c>
      <c r="E164" s="333">
        <v>36883</v>
      </c>
      <c r="F164" s="1160" t="s">
        <v>214</v>
      </c>
      <c r="G164" s="334">
        <v>61</v>
      </c>
      <c r="H164" s="334">
        <v>617</v>
      </c>
      <c r="I164" s="334">
        <v>35180</v>
      </c>
      <c r="J164" s="334">
        <v>1</v>
      </c>
      <c r="K164" s="1180" t="s">
        <v>25</v>
      </c>
      <c r="L164" s="334"/>
      <c r="M164" s="334" t="s">
        <v>81</v>
      </c>
      <c r="N164" s="334" t="s">
        <v>255</v>
      </c>
      <c r="O164" s="1037">
        <v>6960</v>
      </c>
      <c r="P164" s="338">
        <v>10</v>
      </c>
      <c r="Q164" s="952"/>
      <c r="R164" s="1659"/>
      <c r="S164" s="1170">
        <v>10</v>
      </c>
      <c r="T164" s="1170"/>
      <c r="U164" s="952">
        <v>6960</v>
      </c>
      <c r="V164" s="952">
        <f t="shared" si="2"/>
        <v>0</v>
      </c>
    </row>
    <row r="165" spans="4:23" ht="15" x14ac:dyDescent="0.2">
      <c r="D165" s="956">
        <v>149</v>
      </c>
      <c r="E165" s="333">
        <v>36883</v>
      </c>
      <c r="F165" s="1160" t="s">
        <v>214</v>
      </c>
      <c r="G165" s="334">
        <v>61</v>
      </c>
      <c r="H165" s="334">
        <v>617</v>
      </c>
      <c r="I165" s="334"/>
      <c r="J165" s="334">
        <v>2</v>
      </c>
      <c r="K165" s="1180" t="s">
        <v>85</v>
      </c>
      <c r="L165" s="334"/>
      <c r="M165" s="334"/>
      <c r="N165" s="334" t="s">
        <v>255</v>
      </c>
      <c r="O165" s="1037">
        <v>2770.87</v>
      </c>
      <c r="P165" s="338">
        <v>10</v>
      </c>
      <c r="Q165" s="952"/>
      <c r="R165" s="1659"/>
      <c r="S165" s="1170">
        <v>10</v>
      </c>
      <c r="T165" s="1170"/>
      <c r="U165" s="952">
        <v>2770.87</v>
      </c>
      <c r="V165" s="952">
        <f t="shared" si="2"/>
        <v>0</v>
      </c>
    </row>
    <row r="166" spans="4:23" ht="30" x14ac:dyDescent="0.2">
      <c r="D166" s="956">
        <v>150</v>
      </c>
      <c r="E166" s="333">
        <v>36883</v>
      </c>
      <c r="F166" s="1160" t="s">
        <v>214</v>
      </c>
      <c r="G166" s="334">
        <v>61</v>
      </c>
      <c r="H166" s="334">
        <v>617</v>
      </c>
      <c r="I166" s="334"/>
      <c r="J166" s="334">
        <v>2</v>
      </c>
      <c r="K166" s="1180" t="s">
        <v>249</v>
      </c>
      <c r="L166" s="334"/>
      <c r="M166" s="334"/>
      <c r="N166" s="334" t="s">
        <v>255</v>
      </c>
      <c r="O166" s="1037">
        <v>1200</v>
      </c>
      <c r="P166" s="338">
        <v>10</v>
      </c>
      <c r="Q166" s="952"/>
      <c r="R166" s="1659"/>
      <c r="S166" s="1170">
        <v>10</v>
      </c>
      <c r="T166" s="1170"/>
      <c r="U166" s="952">
        <v>1200</v>
      </c>
      <c r="V166" s="952">
        <f t="shared" si="2"/>
        <v>0</v>
      </c>
      <c r="W166" s="1259"/>
    </row>
    <row r="167" spans="4:23" ht="15" x14ac:dyDescent="0.2">
      <c r="D167" s="956">
        <v>151</v>
      </c>
      <c r="E167" s="333">
        <v>36883</v>
      </c>
      <c r="F167" s="1160" t="s">
        <v>214</v>
      </c>
      <c r="G167" s="334">
        <v>61</v>
      </c>
      <c r="H167" s="334">
        <v>617</v>
      </c>
      <c r="I167" s="334"/>
      <c r="J167" s="334">
        <v>1</v>
      </c>
      <c r="K167" s="1180" t="s">
        <v>233</v>
      </c>
      <c r="L167" s="334"/>
      <c r="M167" s="334"/>
      <c r="N167" s="334" t="s">
        <v>255</v>
      </c>
      <c r="O167" s="1037">
        <v>3500</v>
      </c>
      <c r="P167" s="338">
        <v>10</v>
      </c>
      <c r="Q167" s="952"/>
      <c r="R167" s="1659"/>
      <c r="S167" s="1170">
        <v>10</v>
      </c>
      <c r="T167" s="1170"/>
      <c r="U167" s="952">
        <v>3500</v>
      </c>
      <c r="V167" s="952">
        <f t="shared" si="2"/>
        <v>0</v>
      </c>
    </row>
    <row r="168" spans="4:23" ht="15" x14ac:dyDescent="0.2">
      <c r="D168" s="956">
        <v>152</v>
      </c>
      <c r="E168" s="333">
        <v>36889</v>
      </c>
      <c r="F168" s="1160" t="s">
        <v>214</v>
      </c>
      <c r="G168" s="334">
        <v>61</v>
      </c>
      <c r="H168" s="334">
        <v>617</v>
      </c>
      <c r="I168" s="334"/>
      <c r="J168" s="334">
        <v>1</v>
      </c>
      <c r="K168" s="1180" t="s">
        <v>251</v>
      </c>
      <c r="L168" s="334"/>
      <c r="M168" s="334" t="s">
        <v>257</v>
      </c>
      <c r="N168" s="334" t="s">
        <v>255</v>
      </c>
      <c r="O168" s="1037">
        <v>2915</v>
      </c>
      <c r="P168" s="338">
        <v>10</v>
      </c>
      <c r="Q168" s="952"/>
      <c r="R168" s="1659"/>
      <c r="S168" s="1170">
        <v>5</v>
      </c>
      <c r="T168" s="1170"/>
      <c r="U168" s="952">
        <v>2915</v>
      </c>
      <c r="V168" s="952">
        <f t="shared" si="2"/>
        <v>0</v>
      </c>
    </row>
    <row r="169" spans="4:23" ht="30" x14ac:dyDescent="0.2">
      <c r="D169" s="956">
        <v>153</v>
      </c>
      <c r="E169" s="333">
        <v>36889</v>
      </c>
      <c r="F169" s="1160" t="s">
        <v>214</v>
      </c>
      <c r="G169" s="334">
        <v>61</v>
      </c>
      <c r="H169" s="334">
        <v>617</v>
      </c>
      <c r="I169" s="334"/>
      <c r="J169" s="334">
        <v>2</v>
      </c>
      <c r="K169" s="1180" t="s">
        <v>258</v>
      </c>
      <c r="L169" s="334"/>
      <c r="M169" s="334"/>
      <c r="N169" s="334" t="s">
        <v>259</v>
      </c>
      <c r="O169" s="1037">
        <v>3132</v>
      </c>
      <c r="P169" s="338">
        <v>10</v>
      </c>
      <c r="Q169" s="952"/>
      <c r="R169" s="1659"/>
      <c r="S169" s="1170">
        <v>10</v>
      </c>
      <c r="T169" s="1170"/>
      <c r="U169" s="952">
        <v>3132</v>
      </c>
      <c r="V169" s="952">
        <f t="shared" si="2"/>
        <v>0</v>
      </c>
    </row>
    <row r="170" spans="4:23" ht="30" x14ac:dyDescent="0.2">
      <c r="D170" s="956">
        <v>154</v>
      </c>
      <c r="E170" s="333">
        <v>36889</v>
      </c>
      <c r="F170" s="1160" t="s">
        <v>214</v>
      </c>
      <c r="G170" s="334">
        <v>61</v>
      </c>
      <c r="H170" s="334">
        <v>617</v>
      </c>
      <c r="I170" s="334"/>
      <c r="J170" s="334">
        <v>1</v>
      </c>
      <c r="K170" s="1180" t="s">
        <v>260</v>
      </c>
      <c r="L170" s="334"/>
      <c r="M170" s="334"/>
      <c r="N170" s="334" t="s">
        <v>259</v>
      </c>
      <c r="O170" s="1037">
        <v>2494</v>
      </c>
      <c r="P170" s="338">
        <v>10</v>
      </c>
      <c r="Q170" s="952"/>
      <c r="R170" s="1659"/>
      <c r="S170" s="1170">
        <v>10</v>
      </c>
      <c r="T170" s="1170"/>
      <c r="U170" s="952">
        <v>2494</v>
      </c>
      <c r="V170" s="952">
        <f t="shared" si="2"/>
        <v>0</v>
      </c>
    </row>
    <row r="171" spans="4:23" ht="15" x14ac:dyDescent="0.2">
      <c r="D171" s="956">
        <v>155</v>
      </c>
      <c r="E171" s="333">
        <v>36889</v>
      </c>
      <c r="F171" s="1160" t="s">
        <v>214</v>
      </c>
      <c r="G171" s="334">
        <v>61</v>
      </c>
      <c r="H171" s="334">
        <v>617</v>
      </c>
      <c r="I171" s="334"/>
      <c r="J171" s="334">
        <v>1</v>
      </c>
      <c r="K171" s="1180" t="s">
        <v>261</v>
      </c>
      <c r="L171" s="334"/>
      <c r="M171" s="334"/>
      <c r="N171" s="334" t="s">
        <v>259</v>
      </c>
      <c r="O171" s="1037">
        <v>1200</v>
      </c>
      <c r="P171" s="338">
        <v>10</v>
      </c>
      <c r="Q171" s="952"/>
      <c r="R171" s="1659"/>
      <c r="S171" s="1170">
        <v>10</v>
      </c>
      <c r="T171" s="1170"/>
      <c r="U171" s="952">
        <v>1200</v>
      </c>
      <c r="V171" s="952">
        <f t="shared" si="2"/>
        <v>0</v>
      </c>
    </row>
    <row r="172" spans="4:23" ht="15" x14ac:dyDescent="0.2">
      <c r="D172" s="956">
        <v>156</v>
      </c>
      <c r="E172" s="333">
        <v>36889</v>
      </c>
      <c r="F172" s="1160" t="s">
        <v>214</v>
      </c>
      <c r="G172" s="334">
        <v>61</v>
      </c>
      <c r="H172" s="334">
        <v>617</v>
      </c>
      <c r="I172" s="334"/>
      <c r="J172" s="334">
        <v>1</v>
      </c>
      <c r="K172" s="1180" t="s">
        <v>712</v>
      </c>
      <c r="L172" s="334"/>
      <c r="M172" s="334" t="s">
        <v>36</v>
      </c>
      <c r="N172" s="334" t="s">
        <v>259</v>
      </c>
      <c r="O172" s="1037">
        <v>117794.91</v>
      </c>
      <c r="P172" s="338">
        <v>10</v>
      </c>
      <c r="Q172" s="952"/>
      <c r="R172" s="1659"/>
      <c r="S172" s="1170">
        <v>10</v>
      </c>
      <c r="T172" s="1170"/>
      <c r="U172" s="952">
        <v>117794.91</v>
      </c>
      <c r="V172" s="952">
        <f t="shared" si="2"/>
        <v>0</v>
      </c>
    </row>
    <row r="173" spans="4:23" ht="15" x14ac:dyDescent="0.2">
      <c r="D173" s="956">
        <v>157</v>
      </c>
      <c r="E173" s="333">
        <v>36889</v>
      </c>
      <c r="F173" s="1160" t="s">
        <v>214</v>
      </c>
      <c r="G173" s="334">
        <v>61</v>
      </c>
      <c r="H173" s="334">
        <v>617</v>
      </c>
      <c r="I173" s="334"/>
      <c r="J173" s="334">
        <v>1</v>
      </c>
      <c r="K173" s="1180" t="s">
        <v>176</v>
      </c>
      <c r="L173" s="334"/>
      <c r="M173" s="334"/>
      <c r="N173" s="334" t="s">
        <v>259</v>
      </c>
      <c r="O173" s="1037">
        <v>1382.4</v>
      </c>
      <c r="P173" s="338">
        <v>10</v>
      </c>
      <c r="Q173" s="952"/>
      <c r="R173" s="1659"/>
      <c r="S173" s="1170">
        <v>10</v>
      </c>
      <c r="T173" s="1170"/>
      <c r="U173" s="952">
        <v>1382.4</v>
      </c>
      <c r="V173" s="952">
        <f t="shared" si="2"/>
        <v>0</v>
      </c>
    </row>
    <row r="174" spans="4:23" ht="15" x14ac:dyDescent="0.2">
      <c r="D174" s="956">
        <v>158</v>
      </c>
      <c r="E174" s="333">
        <v>36889</v>
      </c>
      <c r="F174" s="1160" t="s">
        <v>214</v>
      </c>
      <c r="G174" s="334">
        <v>61</v>
      </c>
      <c r="H174" s="334">
        <v>617</v>
      </c>
      <c r="I174" s="334"/>
      <c r="J174" s="334">
        <v>1</v>
      </c>
      <c r="K174" s="1180" t="s">
        <v>263</v>
      </c>
      <c r="L174" s="334"/>
      <c r="M174" s="334"/>
      <c r="N174" s="334" t="s">
        <v>259</v>
      </c>
      <c r="O174" s="1037">
        <v>200</v>
      </c>
      <c r="P174" s="338">
        <v>10</v>
      </c>
      <c r="Q174" s="952"/>
      <c r="R174" s="1659"/>
      <c r="S174" s="1170">
        <v>10</v>
      </c>
      <c r="T174" s="1170"/>
      <c r="U174" s="952">
        <v>200</v>
      </c>
      <c r="V174" s="952">
        <f t="shared" si="2"/>
        <v>0</v>
      </c>
    </row>
    <row r="175" spans="4:23" ht="33.75" customHeight="1" x14ac:dyDescent="0.2">
      <c r="D175" s="956">
        <v>159</v>
      </c>
      <c r="E175" s="333">
        <v>36889</v>
      </c>
      <c r="F175" s="1160" t="s">
        <v>214</v>
      </c>
      <c r="G175" s="334">
        <v>61</v>
      </c>
      <c r="H175" s="334">
        <v>617</v>
      </c>
      <c r="I175" s="334"/>
      <c r="J175" s="334">
        <v>1</v>
      </c>
      <c r="K175" s="1180" t="s">
        <v>1576</v>
      </c>
      <c r="L175" s="334"/>
      <c r="M175" s="334" t="s">
        <v>269</v>
      </c>
      <c r="N175" s="334" t="s">
        <v>270</v>
      </c>
      <c r="O175" s="1037">
        <v>1200</v>
      </c>
      <c r="P175" s="338">
        <v>10</v>
      </c>
      <c r="Q175" s="952"/>
      <c r="R175" s="1659"/>
      <c r="S175" s="1170">
        <v>10</v>
      </c>
      <c r="T175" s="1170"/>
      <c r="U175" s="952">
        <v>1200</v>
      </c>
      <c r="V175" s="952">
        <f t="shared" si="2"/>
        <v>0</v>
      </c>
    </row>
    <row r="176" spans="4:23" ht="15" x14ac:dyDescent="0.2">
      <c r="D176" s="956">
        <v>160</v>
      </c>
      <c r="E176" s="333">
        <v>36889</v>
      </c>
      <c r="F176" s="1160" t="s">
        <v>214</v>
      </c>
      <c r="G176" s="334">
        <v>61</v>
      </c>
      <c r="H176" s="334">
        <v>617</v>
      </c>
      <c r="I176" s="334">
        <v>35160</v>
      </c>
      <c r="J176" s="334">
        <v>1</v>
      </c>
      <c r="K176" s="1180" t="s">
        <v>230</v>
      </c>
      <c r="L176" s="334"/>
      <c r="M176" s="334"/>
      <c r="N176" s="334" t="s">
        <v>270</v>
      </c>
      <c r="O176" s="1037">
        <v>400</v>
      </c>
      <c r="P176" s="338">
        <v>10</v>
      </c>
      <c r="Q176" s="952"/>
      <c r="R176" s="1659"/>
      <c r="S176" s="1170">
        <v>10</v>
      </c>
      <c r="T176" s="1170"/>
      <c r="U176" s="952">
        <v>400</v>
      </c>
      <c r="V176" s="952">
        <f t="shared" si="2"/>
        <v>0</v>
      </c>
    </row>
    <row r="177" spans="4:24" ht="15" x14ac:dyDescent="0.2">
      <c r="D177" s="956">
        <v>161</v>
      </c>
      <c r="E177" s="333">
        <v>36889</v>
      </c>
      <c r="F177" s="1160" t="s">
        <v>214</v>
      </c>
      <c r="G177" s="334">
        <v>61</v>
      </c>
      <c r="H177" s="334">
        <v>617</v>
      </c>
      <c r="I177" s="334">
        <v>35241</v>
      </c>
      <c r="J177" s="334">
        <v>1</v>
      </c>
      <c r="K177" s="1180" t="s">
        <v>271</v>
      </c>
      <c r="L177" s="334"/>
      <c r="M177" s="334"/>
      <c r="N177" s="334" t="s">
        <v>270</v>
      </c>
      <c r="O177" s="1037">
        <v>400</v>
      </c>
      <c r="P177" s="338">
        <v>10</v>
      </c>
      <c r="Q177" s="952"/>
      <c r="R177" s="1659"/>
      <c r="S177" s="1170">
        <v>10</v>
      </c>
      <c r="T177" s="1170"/>
      <c r="U177" s="952">
        <v>400</v>
      </c>
      <c r="V177" s="952">
        <f t="shared" si="2"/>
        <v>0</v>
      </c>
    </row>
    <row r="178" spans="4:24" ht="15" x14ac:dyDescent="0.2">
      <c r="D178" s="956">
        <v>162</v>
      </c>
      <c r="E178" s="333">
        <v>36889</v>
      </c>
      <c r="F178" s="1160" t="s">
        <v>214</v>
      </c>
      <c r="G178" s="334">
        <v>61</v>
      </c>
      <c r="H178" s="334">
        <v>617</v>
      </c>
      <c r="I178" s="334">
        <v>35047</v>
      </c>
      <c r="J178" s="334">
        <v>1</v>
      </c>
      <c r="K178" s="1180" t="s">
        <v>271</v>
      </c>
      <c r="L178" s="334"/>
      <c r="M178" s="334"/>
      <c r="N178" s="334" t="s">
        <v>270</v>
      </c>
      <c r="O178" s="1037">
        <v>400</v>
      </c>
      <c r="P178" s="338">
        <v>10</v>
      </c>
      <c r="Q178" s="952"/>
      <c r="R178" s="1659"/>
      <c r="S178" s="1170">
        <v>10</v>
      </c>
      <c r="T178" s="1170"/>
      <c r="U178" s="952">
        <v>400</v>
      </c>
      <c r="V178" s="952">
        <f t="shared" si="2"/>
        <v>0</v>
      </c>
    </row>
    <row r="179" spans="4:24" ht="15" x14ac:dyDescent="0.2">
      <c r="D179" s="956">
        <v>163</v>
      </c>
      <c r="E179" s="333">
        <v>36889</v>
      </c>
      <c r="F179" s="1160" t="s">
        <v>214</v>
      </c>
      <c r="G179" s="334">
        <v>61</v>
      </c>
      <c r="H179" s="334">
        <v>617</v>
      </c>
      <c r="I179" s="334">
        <v>35269</v>
      </c>
      <c r="J179" s="334">
        <v>1</v>
      </c>
      <c r="K179" s="1180" t="s">
        <v>271</v>
      </c>
      <c r="L179" s="334"/>
      <c r="M179" s="334"/>
      <c r="N179" s="334" t="s">
        <v>270</v>
      </c>
      <c r="O179" s="1037">
        <v>400</v>
      </c>
      <c r="P179" s="338">
        <v>10</v>
      </c>
      <c r="Q179" s="952"/>
      <c r="R179" s="1659"/>
      <c r="S179" s="1170">
        <v>10</v>
      </c>
      <c r="T179" s="1170"/>
      <c r="U179" s="952">
        <v>400</v>
      </c>
      <c r="V179" s="952">
        <f t="shared" si="2"/>
        <v>0</v>
      </c>
    </row>
    <row r="180" spans="4:24" ht="15" x14ac:dyDescent="0.2">
      <c r="D180" s="956">
        <v>164</v>
      </c>
      <c r="E180" s="333">
        <v>36889</v>
      </c>
      <c r="F180" s="1160" t="s">
        <v>214</v>
      </c>
      <c r="G180" s="334">
        <v>61</v>
      </c>
      <c r="H180" s="334">
        <v>617</v>
      </c>
      <c r="I180" s="334">
        <v>127991</v>
      </c>
      <c r="J180" s="334">
        <v>1</v>
      </c>
      <c r="K180" s="1180" t="s">
        <v>85</v>
      </c>
      <c r="L180" s="334"/>
      <c r="M180" s="334"/>
      <c r="N180" s="334" t="s">
        <v>270</v>
      </c>
      <c r="O180" s="1037">
        <v>2770.87</v>
      </c>
      <c r="P180" s="338">
        <v>10</v>
      </c>
      <c r="Q180" s="952"/>
      <c r="R180" s="1659"/>
      <c r="S180" s="1170">
        <v>10</v>
      </c>
      <c r="T180" s="1170"/>
      <c r="U180" s="952">
        <v>2770.87</v>
      </c>
      <c r="V180" s="952">
        <f t="shared" si="2"/>
        <v>0</v>
      </c>
    </row>
    <row r="181" spans="4:24" ht="15" x14ac:dyDescent="0.2">
      <c r="D181" s="956">
        <v>165</v>
      </c>
      <c r="E181" s="333">
        <v>36889</v>
      </c>
      <c r="F181" s="1160" t="s">
        <v>214</v>
      </c>
      <c r="G181" s="334">
        <v>61</v>
      </c>
      <c r="H181" s="334">
        <v>617</v>
      </c>
      <c r="I181" s="334">
        <v>35164</v>
      </c>
      <c r="J181" s="334">
        <v>1</v>
      </c>
      <c r="K181" s="1180" t="s">
        <v>85</v>
      </c>
      <c r="L181" s="334"/>
      <c r="M181" s="334"/>
      <c r="N181" s="334" t="s">
        <v>270</v>
      </c>
      <c r="O181" s="1037">
        <v>2770.87</v>
      </c>
      <c r="P181" s="338">
        <v>10</v>
      </c>
      <c r="Q181" s="952"/>
      <c r="R181" s="1659"/>
      <c r="S181" s="1170">
        <v>10</v>
      </c>
      <c r="T181" s="1170"/>
      <c r="U181" s="952">
        <v>2770.87</v>
      </c>
      <c r="V181" s="952">
        <f t="shared" si="2"/>
        <v>0</v>
      </c>
    </row>
    <row r="182" spans="4:24" ht="15" x14ac:dyDescent="0.2">
      <c r="D182" s="956">
        <v>166</v>
      </c>
      <c r="E182" s="333">
        <v>36889</v>
      </c>
      <c r="F182" s="1160" t="s">
        <v>214</v>
      </c>
      <c r="G182" s="334">
        <v>61</v>
      </c>
      <c r="H182" s="334">
        <v>617</v>
      </c>
      <c r="I182" s="334">
        <v>3514</v>
      </c>
      <c r="J182" s="334">
        <v>1</v>
      </c>
      <c r="K182" s="1180" t="s">
        <v>85</v>
      </c>
      <c r="L182" s="334"/>
      <c r="M182" s="334" t="s">
        <v>19</v>
      </c>
      <c r="N182" s="334" t="s">
        <v>270</v>
      </c>
      <c r="O182" s="1037">
        <v>2770.87</v>
      </c>
      <c r="P182" s="338">
        <v>10</v>
      </c>
      <c r="Q182" s="952"/>
      <c r="R182" s="1659"/>
      <c r="S182" s="1170">
        <v>10</v>
      </c>
      <c r="T182" s="1170"/>
      <c r="U182" s="952">
        <v>2770.87</v>
      </c>
      <c r="V182" s="952">
        <f t="shared" si="2"/>
        <v>0</v>
      </c>
    </row>
    <row r="183" spans="4:24" ht="15" x14ac:dyDescent="0.2">
      <c r="D183" s="956">
        <v>167</v>
      </c>
      <c r="E183" s="333">
        <v>36889</v>
      </c>
      <c r="F183" s="1160" t="s">
        <v>214</v>
      </c>
      <c r="G183" s="334">
        <v>61</v>
      </c>
      <c r="H183" s="334">
        <v>617</v>
      </c>
      <c r="I183" s="334">
        <v>35063</v>
      </c>
      <c r="J183" s="334">
        <v>1</v>
      </c>
      <c r="K183" s="1180" t="s">
        <v>272</v>
      </c>
      <c r="L183" s="334"/>
      <c r="M183" s="334" t="s">
        <v>19</v>
      </c>
      <c r="N183" s="334" t="s">
        <v>270</v>
      </c>
      <c r="O183" s="1037">
        <v>600</v>
      </c>
      <c r="P183" s="338">
        <v>10</v>
      </c>
      <c r="Q183" s="952"/>
      <c r="R183" s="1659"/>
      <c r="S183" s="1170">
        <v>10</v>
      </c>
      <c r="T183" s="1170"/>
      <c r="U183" s="952">
        <v>600</v>
      </c>
      <c r="V183" s="952">
        <f t="shared" si="2"/>
        <v>0</v>
      </c>
      <c r="W183" s="1259"/>
    </row>
    <row r="184" spans="4:24" ht="15" x14ac:dyDescent="0.2">
      <c r="D184" s="956">
        <v>168</v>
      </c>
      <c r="E184" s="333">
        <v>36889</v>
      </c>
      <c r="F184" s="1160" t="s">
        <v>214</v>
      </c>
      <c r="G184" s="334">
        <v>61</v>
      </c>
      <c r="H184" s="334">
        <v>617</v>
      </c>
      <c r="I184" s="334">
        <v>35069</v>
      </c>
      <c r="J184" s="334">
        <v>1</v>
      </c>
      <c r="K184" s="1180" t="s">
        <v>108</v>
      </c>
      <c r="L184" s="334"/>
      <c r="M184" s="334"/>
      <c r="N184" s="334" t="s">
        <v>270</v>
      </c>
      <c r="O184" s="1037">
        <v>600</v>
      </c>
      <c r="P184" s="338">
        <v>10</v>
      </c>
      <c r="Q184" s="952"/>
      <c r="R184" s="1659"/>
      <c r="S184" s="1170">
        <v>10</v>
      </c>
      <c r="T184" s="1170"/>
      <c r="U184" s="952">
        <v>600</v>
      </c>
      <c r="V184" s="952">
        <f t="shared" si="2"/>
        <v>0</v>
      </c>
    </row>
    <row r="185" spans="4:24" ht="15" x14ac:dyDescent="0.2">
      <c r="D185" s="956">
        <v>169</v>
      </c>
      <c r="E185" s="333">
        <v>36889</v>
      </c>
      <c r="F185" s="1160" t="s">
        <v>214</v>
      </c>
      <c r="G185" s="334">
        <v>61</v>
      </c>
      <c r="H185" s="334">
        <v>617</v>
      </c>
      <c r="I185" s="334"/>
      <c r="J185" s="334">
        <v>1</v>
      </c>
      <c r="K185" s="1180" t="s">
        <v>250</v>
      </c>
      <c r="L185" s="334"/>
      <c r="M185" s="334" t="s">
        <v>273</v>
      </c>
      <c r="N185" s="334" t="s">
        <v>270</v>
      </c>
      <c r="O185" s="1037">
        <v>850</v>
      </c>
      <c r="P185" s="338">
        <v>10</v>
      </c>
      <c r="Q185" s="952"/>
      <c r="R185" s="1659"/>
      <c r="S185" s="1170">
        <v>10</v>
      </c>
      <c r="T185" s="1170"/>
      <c r="U185" s="952">
        <v>850</v>
      </c>
      <c r="V185" s="952">
        <f t="shared" si="2"/>
        <v>0</v>
      </c>
    </row>
    <row r="186" spans="4:24" ht="15" x14ac:dyDescent="0.2">
      <c r="D186" s="956">
        <v>170</v>
      </c>
      <c r="E186" s="333">
        <v>36889</v>
      </c>
      <c r="F186" s="1160" t="s">
        <v>214</v>
      </c>
      <c r="G186" s="334">
        <v>61</v>
      </c>
      <c r="H186" s="334">
        <v>617</v>
      </c>
      <c r="I186" s="334"/>
      <c r="J186" s="334">
        <v>1</v>
      </c>
      <c r="K186" s="1180" t="s">
        <v>274</v>
      </c>
      <c r="L186" s="334"/>
      <c r="M186" s="334"/>
      <c r="N186" s="334" t="s">
        <v>270</v>
      </c>
      <c r="O186" s="1037">
        <v>1600</v>
      </c>
      <c r="P186" s="338">
        <v>10</v>
      </c>
      <c r="Q186" s="952"/>
      <c r="R186" s="1659"/>
      <c r="S186" s="1170">
        <v>10</v>
      </c>
      <c r="T186" s="1170"/>
      <c r="U186" s="952">
        <v>1600</v>
      </c>
      <c r="V186" s="952">
        <f t="shared" si="2"/>
        <v>0</v>
      </c>
      <c r="X186" s="1259"/>
    </row>
    <row r="187" spans="4:24" ht="15" x14ac:dyDescent="0.2">
      <c r="D187" s="956">
        <v>171</v>
      </c>
      <c r="E187" s="333">
        <v>36889</v>
      </c>
      <c r="F187" s="1160" t="s">
        <v>214</v>
      </c>
      <c r="G187" s="334">
        <v>61</v>
      </c>
      <c r="H187" s="334">
        <v>617</v>
      </c>
      <c r="I187" s="334">
        <v>35071</v>
      </c>
      <c r="J187" s="334">
        <v>1</v>
      </c>
      <c r="K187" s="1180" t="s">
        <v>275</v>
      </c>
      <c r="L187" s="334" t="s">
        <v>1657</v>
      </c>
      <c r="M187" s="334"/>
      <c r="N187" s="334" t="s">
        <v>276</v>
      </c>
      <c r="O187" s="1037">
        <v>2000</v>
      </c>
      <c r="P187" s="338">
        <v>10</v>
      </c>
      <c r="Q187" s="952"/>
      <c r="R187" s="1659"/>
      <c r="S187" s="1170">
        <v>10</v>
      </c>
      <c r="T187" s="1170"/>
      <c r="U187" s="952">
        <v>2000</v>
      </c>
      <c r="V187" s="952">
        <f t="shared" si="2"/>
        <v>0</v>
      </c>
    </row>
    <row r="188" spans="4:24" ht="15" x14ac:dyDescent="0.2">
      <c r="D188" s="956">
        <v>172</v>
      </c>
      <c r="E188" s="333">
        <v>36889</v>
      </c>
      <c r="F188" s="1160" t="s">
        <v>214</v>
      </c>
      <c r="G188" s="334">
        <v>61</v>
      </c>
      <c r="H188" s="334">
        <v>617</v>
      </c>
      <c r="I188" s="334">
        <v>35072</v>
      </c>
      <c r="J188" s="334">
        <v>1</v>
      </c>
      <c r="K188" s="1180" t="s">
        <v>277</v>
      </c>
      <c r="L188" s="334"/>
      <c r="M188" s="334"/>
      <c r="N188" s="334" t="s">
        <v>276</v>
      </c>
      <c r="O188" s="1037">
        <v>800</v>
      </c>
      <c r="P188" s="338">
        <v>10</v>
      </c>
      <c r="Q188" s="952"/>
      <c r="R188" s="1659"/>
      <c r="S188" s="1170">
        <v>10</v>
      </c>
      <c r="T188" s="1170"/>
      <c r="U188" s="952">
        <v>800</v>
      </c>
      <c r="V188" s="952">
        <f t="shared" si="2"/>
        <v>0</v>
      </c>
    </row>
    <row r="189" spans="4:24" ht="15" x14ac:dyDescent="0.2">
      <c r="D189" s="956">
        <v>173</v>
      </c>
      <c r="E189" s="333">
        <v>36889</v>
      </c>
      <c r="F189" s="1160" t="s">
        <v>214</v>
      </c>
      <c r="G189" s="334">
        <v>61</v>
      </c>
      <c r="H189" s="334">
        <v>617</v>
      </c>
      <c r="I189" s="334">
        <v>7877</v>
      </c>
      <c r="J189" s="334">
        <v>1</v>
      </c>
      <c r="K189" s="1180" t="s">
        <v>274</v>
      </c>
      <c r="L189" s="334"/>
      <c r="M189" s="334"/>
      <c r="N189" s="334" t="s">
        <v>276</v>
      </c>
      <c r="O189" s="1037">
        <v>1600</v>
      </c>
      <c r="P189" s="338">
        <v>10</v>
      </c>
      <c r="Q189" s="952"/>
      <c r="R189" s="1659"/>
      <c r="S189" s="1170">
        <v>10</v>
      </c>
      <c r="T189" s="1170"/>
      <c r="U189" s="952">
        <v>1600</v>
      </c>
      <c r="V189" s="952">
        <f t="shared" si="2"/>
        <v>0</v>
      </c>
    </row>
    <row r="190" spans="4:24" ht="15" x14ac:dyDescent="0.2">
      <c r="D190" s="956">
        <v>174</v>
      </c>
      <c r="E190" s="333">
        <v>36889</v>
      </c>
      <c r="F190" s="1160" t="s">
        <v>214</v>
      </c>
      <c r="G190" s="334">
        <v>61</v>
      </c>
      <c r="H190" s="334">
        <v>617</v>
      </c>
      <c r="I190" s="334"/>
      <c r="J190" s="334">
        <v>4</v>
      </c>
      <c r="K190" s="1180" t="s">
        <v>278</v>
      </c>
      <c r="L190" s="334"/>
      <c r="M190" s="334"/>
      <c r="N190" s="334" t="s">
        <v>276</v>
      </c>
      <c r="O190" s="1037">
        <v>400</v>
      </c>
      <c r="P190" s="338">
        <v>10</v>
      </c>
      <c r="Q190" s="952"/>
      <c r="R190" s="1659"/>
      <c r="S190" s="1170">
        <v>10</v>
      </c>
      <c r="T190" s="1170"/>
      <c r="U190" s="952">
        <v>400</v>
      </c>
      <c r="V190" s="952">
        <f t="shared" si="2"/>
        <v>0</v>
      </c>
    </row>
    <row r="191" spans="4:24" ht="15" x14ac:dyDescent="0.2">
      <c r="D191" s="956">
        <v>175</v>
      </c>
      <c r="E191" s="333">
        <v>36889</v>
      </c>
      <c r="F191" s="1160" t="s">
        <v>214</v>
      </c>
      <c r="G191" s="334">
        <v>61</v>
      </c>
      <c r="H191" s="334">
        <v>617</v>
      </c>
      <c r="I191" s="334">
        <v>126869</v>
      </c>
      <c r="J191" s="334">
        <v>1</v>
      </c>
      <c r="K191" s="1180" t="s">
        <v>279</v>
      </c>
      <c r="L191" s="334"/>
      <c r="M191" s="334" t="s">
        <v>24</v>
      </c>
      <c r="N191" s="334" t="s">
        <v>276</v>
      </c>
      <c r="O191" s="1037">
        <v>2880</v>
      </c>
      <c r="P191" s="338">
        <v>10</v>
      </c>
      <c r="Q191" s="952"/>
      <c r="R191" s="1659"/>
      <c r="S191" s="1170">
        <v>5</v>
      </c>
      <c r="T191" s="1170"/>
      <c r="U191" s="952">
        <v>2880</v>
      </c>
      <c r="V191" s="952">
        <f t="shared" si="2"/>
        <v>0</v>
      </c>
    </row>
    <row r="192" spans="4:24" ht="30" x14ac:dyDescent="0.2">
      <c r="D192" s="956">
        <v>176</v>
      </c>
      <c r="E192" s="1034">
        <v>36889</v>
      </c>
      <c r="F192" s="1160" t="s">
        <v>214</v>
      </c>
      <c r="G192" s="334">
        <v>61</v>
      </c>
      <c r="H192" s="334">
        <v>617</v>
      </c>
      <c r="I192" s="334">
        <v>35178</v>
      </c>
      <c r="J192" s="334">
        <v>1</v>
      </c>
      <c r="K192" s="1180" t="s">
        <v>249</v>
      </c>
      <c r="L192" s="334"/>
      <c r="M192" s="334"/>
      <c r="N192" s="334" t="s">
        <v>276</v>
      </c>
      <c r="O192" s="1037">
        <v>1382.4</v>
      </c>
      <c r="P192" s="338">
        <v>10</v>
      </c>
      <c r="Q192" s="952"/>
      <c r="R192" s="1659"/>
      <c r="S192" s="1170">
        <v>10</v>
      </c>
      <c r="T192" s="1170"/>
      <c r="U192" s="952">
        <v>1382.4</v>
      </c>
      <c r="V192" s="952">
        <f t="shared" si="2"/>
        <v>0</v>
      </c>
    </row>
    <row r="193" spans="4:22" ht="15" x14ac:dyDescent="0.2">
      <c r="D193" s="956">
        <v>177</v>
      </c>
      <c r="E193" s="1034">
        <v>36889</v>
      </c>
      <c r="F193" s="1160" t="s">
        <v>214</v>
      </c>
      <c r="G193" s="334">
        <v>61</v>
      </c>
      <c r="H193" s="334">
        <v>617</v>
      </c>
      <c r="I193" s="334"/>
      <c r="J193" s="334">
        <v>1</v>
      </c>
      <c r="K193" s="1180" t="s">
        <v>280</v>
      </c>
      <c r="L193" s="334"/>
      <c r="M193" s="334"/>
      <c r="N193" s="334" t="s">
        <v>276</v>
      </c>
      <c r="O193" s="1037">
        <v>1600</v>
      </c>
      <c r="P193" s="338">
        <v>10</v>
      </c>
      <c r="Q193" s="952"/>
      <c r="R193" s="1659"/>
      <c r="S193" s="1170">
        <v>10</v>
      </c>
      <c r="T193" s="1170"/>
      <c r="U193" s="952">
        <v>1600</v>
      </c>
      <c r="V193" s="952">
        <f t="shared" si="2"/>
        <v>0</v>
      </c>
    </row>
    <row r="194" spans="4:22" ht="15" x14ac:dyDescent="0.2">
      <c r="D194" s="956">
        <v>178</v>
      </c>
      <c r="E194" s="1034">
        <v>36889</v>
      </c>
      <c r="F194" s="1160" t="s">
        <v>214</v>
      </c>
      <c r="G194" s="334">
        <v>61</v>
      </c>
      <c r="H194" s="334">
        <v>617</v>
      </c>
      <c r="I194" s="334">
        <v>126867</v>
      </c>
      <c r="J194" s="334">
        <v>1</v>
      </c>
      <c r="K194" s="1180" t="s">
        <v>281</v>
      </c>
      <c r="L194" s="334"/>
      <c r="M194" s="334" t="s">
        <v>81</v>
      </c>
      <c r="N194" s="334" t="s">
        <v>713</v>
      </c>
      <c r="O194" s="1037">
        <v>6960</v>
      </c>
      <c r="P194" s="338">
        <v>10</v>
      </c>
      <c r="Q194" s="952"/>
      <c r="R194" s="1659"/>
      <c r="S194" s="1170">
        <v>10</v>
      </c>
      <c r="T194" s="1170"/>
      <c r="U194" s="952">
        <v>6960</v>
      </c>
      <c r="V194" s="952">
        <f t="shared" si="2"/>
        <v>0</v>
      </c>
    </row>
    <row r="195" spans="4:22" ht="15" x14ac:dyDescent="0.2">
      <c r="D195" s="956">
        <v>179</v>
      </c>
      <c r="E195" s="1034">
        <v>41795</v>
      </c>
      <c r="F195" s="1160" t="s">
        <v>214</v>
      </c>
      <c r="G195" s="334">
        <v>61</v>
      </c>
      <c r="H195" s="334" t="s">
        <v>1108</v>
      </c>
      <c r="I195" s="334"/>
      <c r="J195" s="334">
        <v>1</v>
      </c>
      <c r="K195" s="1180" t="s">
        <v>115</v>
      </c>
      <c r="L195" s="334"/>
      <c r="M195" s="334" t="s">
        <v>116</v>
      </c>
      <c r="N195" s="334" t="s">
        <v>201</v>
      </c>
      <c r="O195" s="1037">
        <v>2495</v>
      </c>
      <c r="P195" s="338">
        <v>10</v>
      </c>
      <c r="Q195" s="339">
        <f>IF(P195=0,"N/A",+O195/P195)</f>
        <v>249.5</v>
      </c>
      <c r="R195" s="1658">
        <f>IF(P195=0,"N/A",+Q195/12)</f>
        <v>20.791666666666668</v>
      </c>
      <c r="S195" s="1161">
        <v>3</v>
      </c>
      <c r="T195" s="1161"/>
      <c r="U195" s="339">
        <f>IF(P195=0,"N/A",+Q195*S195+R195*T195)</f>
        <v>748.5</v>
      </c>
      <c r="V195" s="339">
        <f t="shared" si="2"/>
        <v>1746.5</v>
      </c>
    </row>
    <row r="196" spans="4:22" ht="15" x14ac:dyDescent="0.2">
      <c r="D196" s="956">
        <v>180</v>
      </c>
      <c r="E196" s="1034">
        <v>41795</v>
      </c>
      <c r="F196" s="1160" t="s">
        <v>214</v>
      </c>
      <c r="G196" s="334">
        <v>61</v>
      </c>
      <c r="H196" s="334" t="s">
        <v>1108</v>
      </c>
      <c r="I196" s="334"/>
      <c r="J196" s="334">
        <v>1</v>
      </c>
      <c r="K196" s="1180" t="s">
        <v>1094</v>
      </c>
      <c r="L196" s="334"/>
      <c r="M196" s="334" t="s">
        <v>203</v>
      </c>
      <c r="N196" s="334" t="s">
        <v>201</v>
      </c>
      <c r="O196" s="1037">
        <v>2954.63</v>
      </c>
      <c r="P196" s="338">
        <v>10</v>
      </c>
      <c r="Q196" s="339">
        <f>IF(P196=0,"N/A",+O196/P196)</f>
        <v>295.46300000000002</v>
      </c>
      <c r="R196" s="1658">
        <f>IF(P196=0,"N/A",+Q196/12)</f>
        <v>24.621916666666667</v>
      </c>
      <c r="S196" s="1161">
        <v>3</v>
      </c>
      <c r="T196" s="1161"/>
      <c r="U196" s="339">
        <f>IF(P196=0,"N/A",+Q196*S196+R196*T196)</f>
        <v>886.38900000000012</v>
      </c>
      <c r="V196" s="339">
        <f t="shared" si="2"/>
        <v>2068.241</v>
      </c>
    </row>
    <row r="197" spans="4:22" ht="15" x14ac:dyDescent="0.2">
      <c r="D197" s="956">
        <v>181</v>
      </c>
      <c r="E197" s="1034">
        <v>40395</v>
      </c>
      <c r="F197" s="1160" t="s">
        <v>214</v>
      </c>
      <c r="G197" s="334">
        <v>61</v>
      </c>
      <c r="H197" s="334">
        <v>617</v>
      </c>
      <c r="I197" s="334"/>
      <c r="J197" s="334">
        <v>1</v>
      </c>
      <c r="K197" s="1180" t="s">
        <v>552</v>
      </c>
      <c r="L197" s="334" t="s">
        <v>553</v>
      </c>
      <c r="M197" s="334"/>
      <c r="N197" s="334" t="s">
        <v>201</v>
      </c>
      <c r="O197" s="1257">
        <v>3125.01</v>
      </c>
      <c r="P197" s="338">
        <v>5</v>
      </c>
      <c r="Q197" s="952"/>
      <c r="R197" s="1659"/>
      <c r="S197" s="1170">
        <v>5</v>
      </c>
      <c r="T197" s="1170"/>
      <c r="U197" s="952">
        <v>3125.01</v>
      </c>
      <c r="V197" s="952">
        <f t="shared" si="2"/>
        <v>0</v>
      </c>
    </row>
    <row r="198" spans="4:22" ht="30" x14ac:dyDescent="0.2">
      <c r="D198" s="956">
        <v>182</v>
      </c>
      <c r="E198" s="1034">
        <v>40395</v>
      </c>
      <c r="F198" s="1160" t="s">
        <v>214</v>
      </c>
      <c r="G198" s="334">
        <v>61</v>
      </c>
      <c r="H198" s="334">
        <v>617</v>
      </c>
      <c r="I198" s="334"/>
      <c r="J198" s="334">
        <v>2</v>
      </c>
      <c r="K198" s="1180" t="s">
        <v>555</v>
      </c>
      <c r="L198" s="334" t="s">
        <v>554</v>
      </c>
      <c r="M198" s="334"/>
      <c r="N198" s="334" t="s">
        <v>201</v>
      </c>
      <c r="O198" s="1257">
        <v>10750</v>
      </c>
      <c r="P198" s="338">
        <v>5</v>
      </c>
      <c r="Q198" s="952"/>
      <c r="R198" s="1659"/>
      <c r="S198" s="1170">
        <v>5</v>
      </c>
      <c r="T198" s="1170"/>
      <c r="U198" s="952">
        <v>10750</v>
      </c>
      <c r="V198" s="952">
        <f t="shared" si="2"/>
        <v>0</v>
      </c>
    </row>
    <row r="199" spans="4:22" ht="30" x14ac:dyDescent="0.2">
      <c r="D199" s="956">
        <v>183</v>
      </c>
      <c r="E199" s="1034">
        <v>40395</v>
      </c>
      <c r="F199" s="1160" t="s">
        <v>214</v>
      </c>
      <c r="G199" s="334">
        <v>61</v>
      </c>
      <c r="H199" s="334">
        <v>617</v>
      </c>
      <c r="I199" s="334"/>
      <c r="J199" s="334">
        <v>6</v>
      </c>
      <c r="K199" s="1180" t="s">
        <v>556</v>
      </c>
      <c r="L199" s="334"/>
      <c r="M199" s="334"/>
      <c r="N199" s="334" t="s">
        <v>201</v>
      </c>
      <c r="O199" s="1257">
        <v>3450</v>
      </c>
      <c r="P199" s="338">
        <v>5</v>
      </c>
      <c r="Q199" s="952"/>
      <c r="R199" s="1659"/>
      <c r="S199" s="1170">
        <v>5</v>
      </c>
      <c r="T199" s="1170"/>
      <c r="U199" s="952">
        <v>3450</v>
      </c>
      <c r="V199" s="952">
        <f t="shared" si="2"/>
        <v>0</v>
      </c>
    </row>
    <row r="200" spans="4:22" ht="30" x14ac:dyDescent="0.2">
      <c r="D200" s="956">
        <v>184</v>
      </c>
      <c r="E200" s="1034">
        <v>36889</v>
      </c>
      <c r="F200" s="1160" t="s">
        <v>214</v>
      </c>
      <c r="G200" s="334">
        <v>61</v>
      </c>
      <c r="H200" s="334">
        <v>617</v>
      </c>
      <c r="I200" s="334">
        <v>35102</v>
      </c>
      <c r="J200" s="334">
        <v>1</v>
      </c>
      <c r="K200" s="1180" t="s">
        <v>282</v>
      </c>
      <c r="L200" s="334"/>
      <c r="M200" s="334"/>
      <c r="N200" s="334" t="s">
        <v>713</v>
      </c>
      <c r="O200" s="1037">
        <v>2200</v>
      </c>
      <c r="P200" s="338">
        <v>10</v>
      </c>
      <c r="Q200" s="952"/>
      <c r="R200" s="1659"/>
      <c r="S200" s="1170">
        <v>10</v>
      </c>
      <c r="T200" s="1170"/>
      <c r="U200" s="952">
        <v>2200</v>
      </c>
      <c r="V200" s="952">
        <f t="shared" si="2"/>
        <v>0</v>
      </c>
    </row>
    <row r="201" spans="4:22" ht="30" x14ac:dyDescent="0.2">
      <c r="D201" s="956">
        <v>185</v>
      </c>
      <c r="E201" s="1034">
        <v>36889</v>
      </c>
      <c r="F201" s="1160" t="s">
        <v>214</v>
      </c>
      <c r="G201" s="334">
        <v>61</v>
      </c>
      <c r="H201" s="334">
        <v>617</v>
      </c>
      <c r="I201" s="334">
        <v>127139</v>
      </c>
      <c r="J201" s="334">
        <v>1</v>
      </c>
      <c r="K201" s="1180" t="s">
        <v>283</v>
      </c>
      <c r="L201" s="334"/>
      <c r="M201" s="334"/>
      <c r="N201" s="334" t="s">
        <v>201</v>
      </c>
      <c r="O201" s="1037">
        <v>1382.4</v>
      </c>
      <c r="P201" s="338">
        <v>10</v>
      </c>
      <c r="Q201" s="952"/>
      <c r="R201" s="1659"/>
      <c r="S201" s="1170">
        <v>10</v>
      </c>
      <c r="T201" s="1170"/>
      <c r="U201" s="952">
        <v>1382.4</v>
      </c>
      <c r="V201" s="952">
        <f t="shared" si="2"/>
        <v>0</v>
      </c>
    </row>
    <row r="202" spans="4:22" ht="15" x14ac:dyDescent="0.2">
      <c r="D202" s="956">
        <v>186</v>
      </c>
      <c r="E202" s="1034">
        <v>36889</v>
      </c>
      <c r="F202" s="1160" t="s">
        <v>214</v>
      </c>
      <c r="G202" s="334">
        <v>61</v>
      </c>
      <c r="H202" s="334">
        <v>617</v>
      </c>
      <c r="I202" s="334"/>
      <c r="J202" s="334">
        <v>1</v>
      </c>
      <c r="K202" s="1180" t="s">
        <v>714</v>
      </c>
      <c r="L202" s="334"/>
      <c r="M202" s="334"/>
      <c r="N202" s="334" t="s">
        <v>201</v>
      </c>
      <c r="O202" s="1037">
        <v>1382.4</v>
      </c>
      <c r="P202" s="338">
        <v>10</v>
      </c>
      <c r="Q202" s="952"/>
      <c r="R202" s="1659"/>
      <c r="S202" s="1170">
        <v>10</v>
      </c>
      <c r="T202" s="1170"/>
      <c r="U202" s="952">
        <v>1382.4</v>
      </c>
      <c r="V202" s="952">
        <f t="shared" si="2"/>
        <v>0</v>
      </c>
    </row>
    <row r="203" spans="4:22" ht="15" x14ac:dyDescent="0.2">
      <c r="D203" s="956">
        <v>187</v>
      </c>
      <c r="E203" s="333">
        <v>37008</v>
      </c>
      <c r="F203" s="1160" t="s">
        <v>214</v>
      </c>
      <c r="G203" s="334">
        <v>61</v>
      </c>
      <c r="H203" s="334">
        <v>617</v>
      </c>
      <c r="I203" s="334"/>
      <c r="J203" s="334">
        <v>1</v>
      </c>
      <c r="K203" s="1180" t="s">
        <v>285</v>
      </c>
      <c r="L203" s="334"/>
      <c r="M203" s="334" t="s">
        <v>105</v>
      </c>
      <c r="N203" s="334" t="s">
        <v>201</v>
      </c>
      <c r="O203" s="1037">
        <v>16634.400000000001</v>
      </c>
      <c r="P203" s="338">
        <v>10</v>
      </c>
      <c r="Q203" s="952"/>
      <c r="R203" s="1659"/>
      <c r="S203" s="1170">
        <v>10</v>
      </c>
      <c r="T203" s="1170"/>
      <c r="U203" s="952">
        <v>16634.400000000001</v>
      </c>
      <c r="V203" s="952">
        <f t="shared" si="2"/>
        <v>0</v>
      </c>
    </row>
    <row r="204" spans="4:22" ht="15" x14ac:dyDescent="0.2">
      <c r="D204" s="956">
        <v>188</v>
      </c>
      <c r="E204" s="333">
        <v>39426</v>
      </c>
      <c r="F204" s="1160" t="s">
        <v>214</v>
      </c>
      <c r="G204" s="334">
        <v>61</v>
      </c>
      <c r="H204" s="334">
        <v>617</v>
      </c>
      <c r="I204" s="334"/>
      <c r="J204" s="334">
        <v>1</v>
      </c>
      <c r="K204" s="1180" t="s">
        <v>286</v>
      </c>
      <c r="L204" s="334"/>
      <c r="M204" s="334"/>
      <c r="N204" s="334" t="s">
        <v>201</v>
      </c>
      <c r="O204" s="1037">
        <v>2595</v>
      </c>
      <c r="P204" s="338">
        <v>10</v>
      </c>
      <c r="Q204" s="339">
        <f>IF(P204=0,"N/A",+O204/P204)</f>
        <v>259.5</v>
      </c>
      <c r="R204" s="1658">
        <f>IF(P204=0,"N/A",+Q204/12)</f>
        <v>21.625</v>
      </c>
      <c r="S204" s="1161">
        <v>9</v>
      </c>
      <c r="T204" s="1161">
        <v>6</v>
      </c>
      <c r="U204" s="339">
        <f>IF(P204=0,"N/A",+Q204*S204+R204*T204)</f>
        <v>2465.25</v>
      </c>
      <c r="V204" s="339">
        <f t="shared" si="2"/>
        <v>129.75</v>
      </c>
    </row>
    <row r="205" spans="4:22" ht="15" x14ac:dyDescent="0.2">
      <c r="D205" s="956">
        <v>189</v>
      </c>
      <c r="E205" s="333">
        <v>36846</v>
      </c>
      <c r="F205" s="1160" t="s">
        <v>214</v>
      </c>
      <c r="G205" s="334">
        <v>61</v>
      </c>
      <c r="H205" s="334">
        <v>617</v>
      </c>
      <c r="I205" s="334" t="s">
        <v>415</v>
      </c>
      <c r="J205" s="334">
        <v>1</v>
      </c>
      <c r="K205" s="1180" t="s">
        <v>287</v>
      </c>
      <c r="L205" s="334" t="s">
        <v>288</v>
      </c>
      <c r="M205" s="334"/>
      <c r="N205" s="334" t="s">
        <v>201</v>
      </c>
      <c r="O205" s="1037">
        <v>1975</v>
      </c>
      <c r="P205" s="338">
        <v>10</v>
      </c>
      <c r="Q205" s="952"/>
      <c r="R205" s="1659"/>
      <c r="S205" s="1170">
        <v>10</v>
      </c>
      <c r="T205" s="1170"/>
      <c r="U205" s="952">
        <v>1975</v>
      </c>
      <c r="V205" s="952">
        <f t="shared" si="2"/>
        <v>0</v>
      </c>
    </row>
    <row r="206" spans="4:22" ht="15" x14ac:dyDescent="0.2">
      <c r="D206" s="956">
        <v>190</v>
      </c>
      <c r="E206" s="333">
        <v>36888</v>
      </c>
      <c r="F206" s="1160" t="s">
        <v>214</v>
      </c>
      <c r="G206" s="334">
        <v>61</v>
      </c>
      <c r="H206" s="334">
        <v>617</v>
      </c>
      <c r="I206" s="334">
        <v>35103</v>
      </c>
      <c r="J206" s="334">
        <v>1</v>
      </c>
      <c r="K206" s="1180" t="s">
        <v>230</v>
      </c>
      <c r="L206" s="334"/>
      <c r="M206" s="334"/>
      <c r="N206" s="334" t="s">
        <v>201</v>
      </c>
      <c r="O206" s="1037">
        <v>1200</v>
      </c>
      <c r="P206" s="338">
        <v>10</v>
      </c>
      <c r="Q206" s="952"/>
      <c r="R206" s="1659"/>
      <c r="S206" s="1170">
        <v>10</v>
      </c>
      <c r="T206" s="1170"/>
      <c r="U206" s="952">
        <v>1200</v>
      </c>
      <c r="V206" s="952">
        <f t="shared" si="2"/>
        <v>0</v>
      </c>
    </row>
    <row r="207" spans="4:22" ht="15" x14ac:dyDescent="0.2">
      <c r="D207" s="956">
        <v>191</v>
      </c>
      <c r="E207" s="333">
        <v>36888</v>
      </c>
      <c r="F207" s="1160" t="s">
        <v>214</v>
      </c>
      <c r="G207" s="334">
        <v>61</v>
      </c>
      <c r="H207" s="334">
        <v>617</v>
      </c>
      <c r="I207" s="334"/>
      <c r="J207" s="334">
        <v>1</v>
      </c>
      <c r="K207" s="1180" t="s">
        <v>218</v>
      </c>
      <c r="L207" s="334"/>
      <c r="M207" s="334"/>
      <c r="N207" s="334" t="s">
        <v>201</v>
      </c>
      <c r="O207" s="1037">
        <v>2800</v>
      </c>
      <c r="P207" s="338">
        <v>10</v>
      </c>
      <c r="Q207" s="952"/>
      <c r="R207" s="1659"/>
      <c r="S207" s="1170">
        <v>10</v>
      </c>
      <c r="T207" s="1170"/>
      <c r="U207" s="952">
        <v>2800</v>
      </c>
      <c r="V207" s="952">
        <f t="shared" si="2"/>
        <v>0</v>
      </c>
    </row>
    <row r="208" spans="4:22" ht="15" x14ac:dyDescent="0.2">
      <c r="D208" s="956">
        <v>192</v>
      </c>
      <c r="E208" s="333">
        <v>36888</v>
      </c>
      <c r="F208" s="1160" t="s">
        <v>214</v>
      </c>
      <c r="G208" s="334">
        <v>61</v>
      </c>
      <c r="H208" s="334">
        <v>617</v>
      </c>
      <c r="I208" s="334"/>
      <c r="J208" s="334">
        <v>6</v>
      </c>
      <c r="K208" s="1180" t="s">
        <v>522</v>
      </c>
      <c r="L208" s="334"/>
      <c r="M208" s="334"/>
      <c r="N208" s="334" t="s">
        <v>201</v>
      </c>
      <c r="O208" s="1037">
        <v>1050</v>
      </c>
      <c r="P208" s="338">
        <v>10</v>
      </c>
      <c r="Q208" s="952"/>
      <c r="R208" s="1659"/>
      <c r="S208" s="1170">
        <v>10</v>
      </c>
      <c r="T208" s="1170"/>
      <c r="U208" s="952">
        <v>1050</v>
      </c>
      <c r="V208" s="952">
        <f t="shared" si="2"/>
        <v>0</v>
      </c>
    </row>
    <row r="209" spans="4:22" ht="15" x14ac:dyDescent="0.2">
      <c r="D209" s="956">
        <v>193</v>
      </c>
      <c r="E209" s="333">
        <v>36888</v>
      </c>
      <c r="F209" s="1160" t="s">
        <v>214</v>
      </c>
      <c r="G209" s="334">
        <v>61</v>
      </c>
      <c r="H209" s="334">
        <v>617</v>
      </c>
      <c r="I209" s="334"/>
      <c r="J209" s="334">
        <v>1</v>
      </c>
      <c r="K209" s="1180" t="s">
        <v>113</v>
      </c>
      <c r="L209" s="334"/>
      <c r="M209" s="334"/>
      <c r="N209" s="334" t="s">
        <v>201</v>
      </c>
      <c r="O209" s="1037">
        <v>500</v>
      </c>
      <c r="P209" s="338">
        <v>10</v>
      </c>
      <c r="Q209" s="952"/>
      <c r="R209" s="1659"/>
      <c r="S209" s="1170">
        <v>10</v>
      </c>
      <c r="T209" s="1170"/>
      <c r="U209" s="952">
        <v>500</v>
      </c>
      <c r="V209" s="952">
        <f t="shared" ref="V209:V267" si="3">IF(P209=0,"N/A",+O209-U209)</f>
        <v>0</v>
      </c>
    </row>
    <row r="210" spans="4:22" ht="15" x14ac:dyDescent="0.2">
      <c r="D210" s="956">
        <v>194</v>
      </c>
      <c r="E210" s="333">
        <v>36888</v>
      </c>
      <c r="F210" s="1160" t="s">
        <v>214</v>
      </c>
      <c r="G210" s="334">
        <v>61</v>
      </c>
      <c r="H210" s="334">
        <v>617</v>
      </c>
      <c r="I210" s="334"/>
      <c r="J210" s="334">
        <v>1</v>
      </c>
      <c r="K210" s="1180" t="s">
        <v>55</v>
      </c>
      <c r="L210" s="334"/>
      <c r="M210" s="334" t="s">
        <v>24</v>
      </c>
      <c r="N210" s="334" t="s">
        <v>201</v>
      </c>
      <c r="O210" s="1037">
        <v>3024</v>
      </c>
      <c r="P210" s="338">
        <v>10</v>
      </c>
      <c r="Q210" s="952"/>
      <c r="R210" s="1659"/>
      <c r="S210" s="1170">
        <v>5</v>
      </c>
      <c r="T210" s="1170"/>
      <c r="U210" s="952">
        <v>3024</v>
      </c>
      <c r="V210" s="952">
        <f t="shared" si="3"/>
        <v>0</v>
      </c>
    </row>
    <row r="211" spans="4:22" ht="15" x14ac:dyDescent="0.2">
      <c r="D211" s="956">
        <v>195</v>
      </c>
      <c r="E211" s="333">
        <v>38819</v>
      </c>
      <c r="F211" s="1160" t="s">
        <v>214</v>
      </c>
      <c r="G211" s="334">
        <v>61</v>
      </c>
      <c r="H211" s="334">
        <v>614</v>
      </c>
      <c r="I211" s="334"/>
      <c r="J211" s="334">
        <v>1</v>
      </c>
      <c r="K211" s="1180" t="s">
        <v>88</v>
      </c>
      <c r="L211" s="334"/>
      <c r="M211" s="334" t="s">
        <v>141</v>
      </c>
      <c r="N211" s="334" t="s">
        <v>291</v>
      </c>
      <c r="O211" s="1037">
        <v>175</v>
      </c>
      <c r="P211" s="338">
        <v>10</v>
      </c>
      <c r="Q211" s="952"/>
      <c r="R211" s="1659"/>
      <c r="S211" s="1170">
        <v>10</v>
      </c>
      <c r="T211" s="1170"/>
      <c r="U211" s="952">
        <v>175</v>
      </c>
      <c r="V211" s="952">
        <f t="shared" si="3"/>
        <v>0</v>
      </c>
    </row>
    <row r="212" spans="4:22" ht="15" x14ac:dyDescent="0.2">
      <c r="D212" s="956">
        <v>196</v>
      </c>
      <c r="E212" s="1034">
        <v>41920</v>
      </c>
      <c r="F212" s="1160" t="s">
        <v>214</v>
      </c>
      <c r="G212" s="334">
        <v>61</v>
      </c>
      <c r="H212" s="334" t="s">
        <v>1106</v>
      </c>
      <c r="I212" s="334"/>
      <c r="J212" s="334">
        <v>1</v>
      </c>
      <c r="K212" s="1036" t="s">
        <v>30</v>
      </c>
      <c r="L212" s="334" t="s">
        <v>986</v>
      </c>
      <c r="M212" s="334" t="s">
        <v>129</v>
      </c>
      <c r="N212" s="334" t="s">
        <v>756</v>
      </c>
      <c r="O212" s="1257">
        <v>2743.01</v>
      </c>
      <c r="P212" s="338">
        <v>3</v>
      </c>
      <c r="Q212" s="339">
        <f>IF(P212=0,"N/A",+O212/P212)</f>
        <v>914.3366666666667</v>
      </c>
      <c r="R212" s="1658">
        <f>IF(P212=0,"N/A",+Q212/12)</f>
        <v>76.194722222222225</v>
      </c>
      <c r="S212" s="1161">
        <v>2</v>
      </c>
      <c r="T212" s="1161">
        <v>8</v>
      </c>
      <c r="U212" s="339">
        <f>IF(P212=0,"N/A",+Q212*S212+R212*T212)</f>
        <v>2438.2311111111112</v>
      </c>
      <c r="V212" s="339">
        <f t="shared" si="3"/>
        <v>304.77888888888901</v>
      </c>
    </row>
    <row r="213" spans="4:22" ht="15" x14ac:dyDescent="0.2">
      <c r="D213" s="956">
        <v>197</v>
      </c>
      <c r="E213" s="333">
        <v>40935</v>
      </c>
      <c r="F213" s="1160" t="s">
        <v>214</v>
      </c>
      <c r="G213" s="334">
        <v>61</v>
      </c>
      <c r="H213" s="334">
        <v>617</v>
      </c>
      <c r="I213" s="334"/>
      <c r="J213" s="334">
        <v>1</v>
      </c>
      <c r="K213" s="1180" t="s">
        <v>55</v>
      </c>
      <c r="L213" s="334"/>
      <c r="M213" s="334" t="s">
        <v>755</v>
      </c>
      <c r="N213" s="334" t="s">
        <v>756</v>
      </c>
      <c r="O213" s="1037">
        <v>1385.01</v>
      </c>
      <c r="P213" s="338">
        <v>10</v>
      </c>
      <c r="Q213" s="339">
        <f>IF(P213=0,"N/A",+O213/P213)</f>
        <v>138.501</v>
      </c>
      <c r="R213" s="1658">
        <f>IF(P213=0,"N/A",+Q213/12)</f>
        <v>11.54175</v>
      </c>
      <c r="S213" s="1161">
        <v>5</v>
      </c>
      <c r="T213" s="1161">
        <v>5</v>
      </c>
      <c r="U213" s="339">
        <f>IF(P213=0,"N/A",+Q213*S213+R213*T213)</f>
        <v>750.21375</v>
      </c>
      <c r="V213" s="339">
        <f t="shared" si="3"/>
        <v>634.79624999999999</v>
      </c>
    </row>
    <row r="214" spans="4:22" ht="15" x14ac:dyDescent="0.2">
      <c r="D214" s="956">
        <v>198</v>
      </c>
      <c r="E214" s="333">
        <v>40004</v>
      </c>
      <c r="F214" s="1160" t="s">
        <v>214</v>
      </c>
      <c r="G214" s="334">
        <v>61</v>
      </c>
      <c r="H214" s="334">
        <v>617</v>
      </c>
      <c r="I214" s="334"/>
      <c r="J214" s="334">
        <v>1</v>
      </c>
      <c r="K214" s="1180" t="s">
        <v>66</v>
      </c>
      <c r="L214" s="334"/>
      <c r="M214" s="334" t="s">
        <v>24</v>
      </c>
      <c r="N214" s="334" t="s">
        <v>291</v>
      </c>
      <c r="O214" s="1037">
        <v>5395</v>
      </c>
      <c r="P214" s="338">
        <v>10</v>
      </c>
      <c r="Q214" s="339">
        <f>IF(P214=0,"N/A",+O214/P214)</f>
        <v>539.5</v>
      </c>
      <c r="R214" s="1658">
        <f>IF(P214=0,"N/A",+Q214/12)</f>
        <v>44.958333333333336</v>
      </c>
      <c r="S214" s="1161">
        <v>7</v>
      </c>
      <c r="T214" s="1161">
        <v>11</v>
      </c>
      <c r="U214" s="339">
        <f>IF(P214=0,"N/A",+Q214*S214+R214*T214)</f>
        <v>4271.041666666667</v>
      </c>
      <c r="V214" s="339">
        <f t="shared" si="3"/>
        <v>1123.958333333333</v>
      </c>
    </row>
    <row r="215" spans="4:22" ht="15" x14ac:dyDescent="0.2">
      <c r="D215" s="956">
        <v>199</v>
      </c>
      <c r="E215" s="333">
        <v>36846</v>
      </c>
      <c r="F215" s="1160" t="s">
        <v>214</v>
      </c>
      <c r="G215" s="334">
        <v>61</v>
      </c>
      <c r="H215" s="334">
        <v>617</v>
      </c>
      <c r="I215" s="334">
        <v>127983</v>
      </c>
      <c r="J215" s="334">
        <v>1</v>
      </c>
      <c r="K215" s="1180" t="s">
        <v>290</v>
      </c>
      <c r="L215" s="334"/>
      <c r="M215" s="334"/>
      <c r="N215" s="334" t="s">
        <v>291</v>
      </c>
      <c r="O215" s="1037">
        <v>1200</v>
      </c>
      <c r="P215" s="338">
        <v>10</v>
      </c>
      <c r="Q215" s="952"/>
      <c r="R215" s="1659"/>
      <c r="S215" s="1170">
        <v>10</v>
      </c>
      <c r="T215" s="1170"/>
      <c r="U215" s="952">
        <v>1200</v>
      </c>
      <c r="V215" s="952">
        <f t="shared" si="3"/>
        <v>0</v>
      </c>
    </row>
    <row r="216" spans="4:22" ht="15" x14ac:dyDescent="0.2">
      <c r="D216" s="956">
        <v>200</v>
      </c>
      <c r="E216" s="333">
        <v>36846</v>
      </c>
      <c r="F216" s="1160" t="s">
        <v>214</v>
      </c>
      <c r="G216" s="334">
        <v>61</v>
      </c>
      <c r="H216" s="334">
        <v>617</v>
      </c>
      <c r="I216" s="334">
        <v>125541</v>
      </c>
      <c r="J216" s="334">
        <v>1</v>
      </c>
      <c r="K216" s="1180" t="s">
        <v>290</v>
      </c>
      <c r="L216" s="334"/>
      <c r="M216" s="334"/>
      <c r="N216" s="334" t="s">
        <v>291</v>
      </c>
      <c r="O216" s="1037">
        <v>1200</v>
      </c>
      <c r="P216" s="338">
        <v>10</v>
      </c>
      <c r="Q216" s="952"/>
      <c r="R216" s="1659"/>
      <c r="S216" s="1170">
        <v>10</v>
      </c>
      <c r="T216" s="1170"/>
      <c r="U216" s="952">
        <v>1200</v>
      </c>
      <c r="V216" s="952">
        <f t="shared" si="3"/>
        <v>0</v>
      </c>
    </row>
    <row r="217" spans="4:22" ht="15" x14ac:dyDescent="0.2">
      <c r="D217" s="956">
        <v>201</v>
      </c>
      <c r="E217" s="333">
        <v>36846</v>
      </c>
      <c r="F217" s="1160" t="s">
        <v>214</v>
      </c>
      <c r="G217" s="334">
        <v>61</v>
      </c>
      <c r="H217" s="334">
        <v>617</v>
      </c>
      <c r="I217" s="334">
        <v>35101</v>
      </c>
      <c r="J217" s="334">
        <v>1</v>
      </c>
      <c r="K217" s="1180" t="s">
        <v>290</v>
      </c>
      <c r="L217" s="334"/>
      <c r="M217" s="334"/>
      <c r="N217" s="334" t="s">
        <v>291</v>
      </c>
      <c r="O217" s="1037">
        <v>1200</v>
      </c>
      <c r="P217" s="338">
        <v>10</v>
      </c>
      <c r="Q217" s="952"/>
      <c r="R217" s="1659"/>
      <c r="S217" s="1170">
        <v>10</v>
      </c>
      <c r="T217" s="1170"/>
      <c r="U217" s="952">
        <v>1200</v>
      </c>
      <c r="V217" s="952">
        <f t="shared" si="3"/>
        <v>0</v>
      </c>
    </row>
    <row r="218" spans="4:22" ht="15" x14ac:dyDescent="0.2">
      <c r="D218" s="956">
        <v>202</v>
      </c>
      <c r="E218" s="333">
        <v>36846</v>
      </c>
      <c r="F218" s="1160" t="s">
        <v>214</v>
      </c>
      <c r="G218" s="334">
        <v>61</v>
      </c>
      <c r="H218" s="334">
        <v>617</v>
      </c>
      <c r="I218" s="334">
        <v>126829</v>
      </c>
      <c r="J218" s="334">
        <v>1</v>
      </c>
      <c r="K218" s="1180" t="s">
        <v>290</v>
      </c>
      <c r="L218" s="334"/>
      <c r="M218" s="334"/>
      <c r="N218" s="334" t="s">
        <v>291</v>
      </c>
      <c r="O218" s="1037">
        <v>1200</v>
      </c>
      <c r="P218" s="338">
        <v>10</v>
      </c>
      <c r="Q218" s="952"/>
      <c r="R218" s="1659"/>
      <c r="S218" s="1170">
        <v>10</v>
      </c>
      <c r="T218" s="1170"/>
      <c r="U218" s="952">
        <v>1200</v>
      </c>
      <c r="V218" s="952">
        <f t="shared" si="3"/>
        <v>0</v>
      </c>
    </row>
    <row r="219" spans="4:22" ht="15" x14ac:dyDescent="0.2">
      <c r="D219" s="956">
        <v>203</v>
      </c>
      <c r="E219" s="333">
        <v>36846</v>
      </c>
      <c r="F219" s="1160" t="s">
        <v>214</v>
      </c>
      <c r="G219" s="334">
        <v>61</v>
      </c>
      <c r="H219" s="334">
        <v>617</v>
      </c>
      <c r="I219" s="334">
        <v>126827</v>
      </c>
      <c r="J219" s="334">
        <v>1</v>
      </c>
      <c r="K219" s="1180" t="s">
        <v>290</v>
      </c>
      <c r="L219" s="334"/>
      <c r="M219" s="334"/>
      <c r="N219" s="334" t="s">
        <v>291</v>
      </c>
      <c r="O219" s="1037">
        <v>1200</v>
      </c>
      <c r="P219" s="338">
        <v>10</v>
      </c>
      <c r="Q219" s="952"/>
      <c r="R219" s="1659"/>
      <c r="S219" s="1170">
        <v>10</v>
      </c>
      <c r="T219" s="1170"/>
      <c r="U219" s="952">
        <v>1200</v>
      </c>
      <c r="V219" s="952">
        <f t="shared" si="3"/>
        <v>0</v>
      </c>
    </row>
    <row r="220" spans="4:22" ht="15" x14ac:dyDescent="0.2">
      <c r="D220" s="956">
        <v>204</v>
      </c>
      <c r="E220" s="333">
        <v>36846</v>
      </c>
      <c r="F220" s="1160" t="s">
        <v>214</v>
      </c>
      <c r="G220" s="334">
        <v>61</v>
      </c>
      <c r="H220" s="334">
        <v>617</v>
      </c>
      <c r="I220" s="334">
        <v>127981</v>
      </c>
      <c r="J220" s="334">
        <v>1</v>
      </c>
      <c r="K220" s="1180" t="s">
        <v>290</v>
      </c>
      <c r="L220" s="334"/>
      <c r="M220" s="334"/>
      <c r="N220" s="334" t="s">
        <v>291</v>
      </c>
      <c r="O220" s="1037">
        <v>1200</v>
      </c>
      <c r="P220" s="338">
        <v>10</v>
      </c>
      <c r="Q220" s="952"/>
      <c r="R220" s="1659"/>
      <c r="S220" s="1170">
        <v>10</v>
      </c>
      <c r="T220" s="1170"/>
      <c r="U220" s="952">
        <v>1200</v>
      </c>
      <c r="V220" s="952">
        <f t="shared" si="3"/>
        <v>0</v>
      </c>
    </row>
    <row r="221" spans="4:22" ht="15" x14ac:dyDescent="0.2">
      <c r="D221" s="956">
        <v>205</v>
      </c>
      <c r="E221" s="333">
        <v>36846</v>
      </c>
      <c r="F221" s="1160" t="s">
        <v>214</v>
      </c>
      <c r="G221" s="334">
        <v>61</v>
      </c>
      <c r="H221" s="334">
        <v>617</v>
      </c>
      <c r="I221" s="334">
        <v>126828</v>
      </c>
      <c r="J221" s="334">
        <v>1</v>
      </c>
      <c r="K221" s="1180" t="s">
        <v>290</v>
      </c>
      <c r="L221" s="334"/>
      <c r="M221" s="334"/>
      <c r="N221" s="334" t="s">
        <v>291</v>
      </c>
      <c r="O221" s="1037">
        <v>1200</v>
      </c>
      <c r="P221" s="338">
        <v>10</v>
      </c>
      <c r="Q221" s="952"/>
      <c r="R221" s="1659"/>
      <c r="S221" s="1170">
        <v>10</v>
      </c>
      <c r="T221" s="1170"/>
      <c r="U221" s="952">
        <v>1200</v>
      </c>
      <c r="V221" s="952">
        <f t="shared" si="3"/>
        <v>0</v>
      </c>
    </row>
    <row r="222" spans="4:22" ht="15" x14ac:dyDescent="0.2">
      <c r="D222" s="956">
        <v>206</v>
      </c>
      <c r="E222" s="333">
        <v>36846</v>
      </c>
      <c r="F222" s="1160" t="s">
        <v>214</v>
      </c>
      <c r="G222" s="334">
        <v>61</v>
      </c>
      <c r="H222" s="334">
        <v>617</v>
      </c>
      <c r="I222" s="334">
        <v>126826</v>
      </c>
      <c r="J222" s="334">
        <v>1</v>
      </c>
      <c r="K222" s="1180" t="s">
        <v>290</v>
      </c>
      <c r="L222" s="334"/>
      <c r="M222" s="334"/>
      <c r="N222" s="334" t="s">
        <v>291</v>
      </c>
      <c r="O222" s="1037">
        <v>1200</v>
      </c>
      <c r="P222" s="338">
        <v>10</v>
      </c>
      <c r="Q222" s="952"/>
      <c r="R222" s="1659"/>
      <c r="S222" s="1170">
        <v>10</v>
      </c>
      <c r="T222" s="1170"/>
      <c r="U222" s="952">
        <v>1200</v>
      </c>
      <c r="V222" s="952">
        <f t="shared" si="3"/>
        <v>0</v>
      </c>
    </row>
    <row r="223" spans="4:22" ht="15" x14ac:dyDescent="0.2">
      <c r="D223" s="956">
        <v>207</v>
      </c>
      <c r="E223" s="333">
        <v>36846</v>
      </c>
      <c r="F223" s="1160" t="s">
        <v>214</v>
      </c>
      <c r="G223" s="334">
        <v>61</v>
      </c>
      <c r="H223" s="334">
        <v>617</v>
      </c>
      <c r="I223" s="334">
        <v>126825</v>
      </c>
      <c r="J223" s="334">
        <v>1</v>
      </c>
      <c r="K223" s="1180" t="s">
        <v>290</v>
      </c>
      <c r="L223" s="334"/>
      <c r="M223" s="334"/>
      <c r="N223" s="334" t="s">
        <v>291</v>
      </c>
      <c r="O223" s="1037">
        <v>1200</v>
      </c>
      <c r="P223" s="338">
        <v>10</v>
      </c>
      <c r="Q223" s="952"/>
      <c r="R223" s="1659"/>
      <c r="S223" s="1170">
        <v>10</v>
      </c>
      <c r="T223" s="1170"/>
      <c r="U223" s="952">
        <v>1200</v>
      </c>
      <c r="V223" s="952">
        <f t="shared" si="3"/>
        <v>0</v>
      </c>
    </row>
    <row r="224" spans="4:22" ht="15" x14ac:dyDescent="0.2">
      <c r="D224" s="956">
        <v>208</v>
      </c>
      <c r="E224" s="333">
        <v>36846</v>
      </c>
      <c r="F224" s="1160" t="s">
        <v>214</v>
      </c>
      <c r="G224" s="334">
        <v>61</v>
      </c>
      <c r="H224" s="334">
        <v>617</v>
      </c>
      <c r="I224" s="334">
        <v>126831</v>
      </c>
      <c r="J224" s="334">
        <v>1</v>
      </c>
      <c r="K224" s="1180" t="s">
        <v>290</v>
      </c>
      <c r="L224" s="334"/>
      <c r="M224" s="334"/>
      <c r="N224" s="334" t="s">
        <v>291</v>
      </c>
      <c r="O224" s="1037">
        <v>1200</v>
      </c>
      <c r="P224" s="338">
        <v>10</v>
      </c>
      <c r="Q224" s="952"/>
      <c r="R224" s="1659"/>
      <c r="S224" s="1170">
        <v>10</v>
      </c>
      <c r="T224" s="1170"/>
      <c r="U224" s="952">
        <v>1200</v>
      </c>
      <c r="V224" s="952">
        <f t="shared" si="3"/>
        <v>0</v>
      </c>
    </row>
    <row r="225" spans="4:22" ht="15" x14ac:dyDescent="0.2">
      <c r="D225" s="956">
        <v>209</v>
      </c>
      <c r="E225" s="333">
        <v>36846</v>
      </c>
      <c r="F225" s="1160" t="s">
        <v>214</v>
      </c>
      <c r="G225" s="334">
        <v>61</v>
      </c>
      <c r="H225" s="334">
        <v>617</v>
      </c>
      <c r="I225" s="334">
        <v>126832</v>
      </c>
      <c r="J225" s="334">
        <v>1</v>
      </c>
      <c r="K225" s="1180" t="s">
        <v>290</v>
      </c>
      <c r="L225" s="334"/>
      <c r="M225" s="334"/>
      <c r="N225" s="334" t="s">
        <v>291</v>
      </c>
      <c r="O225" s="1037">
        <v>1200</v>
      </c>
      <c r="P225" s="338">
        <v>10</v>
      </c>
      <c r="Q225" s="952"/>
      <c r="R225" s="1659"/>
      <c r="S225" s="1170">
        <v>10</v>
      </c>
      <c r="T225" s="1170"/>
      <c r="U225" s="952">
        <v>1200</v>
      </c>
      <c r="V225" s="952">
        <f t="shared" si="3"/>
        <v>0</v>
      </c>
    </row>
    <row r="226" spans="4:22" ht="15" x14ac:dyDescent="0.2">
      <c r="D226" s="956">
        <v>210</v>
      </c>
      <c r="E226" s="333">
        <v>36846</v>
      </c>
      <c r="F226" s="1160" t="s">
        <v>214</v>
      </c>
      <c r="G226" s="334">
        <v>61</v>
      </c>
      <c r="H226" s="334">
        <v>617</v>
      </c>
      <c r="I226" s="334"/>
      <c r="J226" s="334">
        <v>8</v>
      </c>
      <c r="K226" s="1180" t="s">
        <v>715</v>
      </c>
      <c r="L226" s="334"/>
      <c r="M226" s="334"/>
      <c r="N226" s="334" t="s">
        <v>291</v>
      </c>
      <c r="O226" s="1037">
        <v>1200</v>
      </c>
      <c r="P226" s="338">
        <v>10</v>
      </c>
      <c r="Q226" s="952"/>
      <c r="R226" s="1659"/>
      <c r="S226" s="1170">
        <v>10</v>
      </c>
      <c r="T226" s="1170"/>
      <c r="U226" s="952">
        <v>1200</v>
      </c>
      <c r="V226" s="952">
        <f t="shared" si="3"/>
        <v>0</v>
      </c>
    </row>
    <row r="227" spans="4:22" ht="15" x14ac:dyDescent="0.2">
      <c r="D227" s="956">
        <v>211</v>
      </c>
      <c r="E227" s="333">
        <v>36846</v>
      </c>
      <c r="F227" s="1160" t="s">
        <v>214</v>
      </c>
      <c r="G227" s="334">
        <v>61</v>
      </c>
      <c r="H227" s="334">
        <v>617</v>
      </c>
      <c r="I227" s="334">
        <v>126830</v>
      </c>
      <c r="J227" s="334">
        <v>1</v>
      </c>
      <c r="K227" s="1180" t="s">
        <v>292</v>
      </c>
      <c r="L227" s="334"/>
      <c r="M227" s="334"/>
      <c r="N227" s="334" t="s">
        <v>291</v>
      </c>
      <c r="O227" s="1037">
        <v>1200</v>
      </c>
      <c r="P227" s="338">
        <v>10</v>
      </c>
      <c r="Q227" s="952"/>
      <c r="R227" s="1659"/>
      <c r="S227" s="1170">
        <v>10</v>
      </c>
      <c r="T227" s="1170"/>
      <c r="U227" s="952">
        <v>1200</v>
      </c>
      <c r="V227" s="952">
        <f t="shared" si="3"/>
        <v>0</v>
      </c>
    </row>
    <row r="228" spans="4:22" ht="15" x14ac:dyDescent="0.2">
      <c r="D228" s="956">
        <v>212</v>
      </c>
      <c r="E228" s="333">
        <v>36846</v>
      </c>
      <c r="F228" s="1160" t="s">
        <v>214</v>
      </c>
      <c r="G228" s="334">
        <v>61</v>
      </c>
      <c r="H228" s="334">
        <v>617</v>
      </c>
      <c r="I228" s="334">
        <v>126833</v>
      </c>
      <c r="J228" s="334">
        <v>1</v>
      </c>
      <c r="K228" s="1180" t="s">
        <v>292</v>
      </c>
      <c r="L228" s="334"/>
      <c r="M228" s="334"/>
      <c r="N228" s="334" t="s">
        <v>291</v>
      </c>
      <c r="O228" s="1037">
        <v>1200</v>
      </c>
      <c r="P228" s="338">
        <v>10</v>
      </c>
      <c r="Q228" s="952"/>
      <c r="R228" s="1659"/>
      <c r="S228" s="1170">
        <v>10</v>
      </c>
      <c r="T228" s="1170"/>
      <c r="U228" s="952">
        <v>1200</v>
      </c>
      <c r="V228" s="952">
        <f t="shared" si="3"/>
        <v>0</v>
      </c>
    </row>
    <row r="229" spans="4:22" ht="15" x14ac:dyDescent="0.2">
      <c r="D229" s="956">
        <v>213</v>
      </c>
      <c r="E229" s="333">
        <v>36846</v>
      </c>
      <c r="F229" s="1160" t="s">
        <v>214</v>
      </c>
      <c r="G229" s="334">
        <v>61</v>
      </c>
      <c r="H229" s="334">
        <v>617</v>
      </c>
      <c r="I229" s="334">
        <v>126835</v>
      </c>
      <c r="J229" s="334">
        <v>1</v>
      </c>
      <c r="K229" s="1180" t="s">
        <v>25</v>
      </c>
      <c r="L229" s="334"/>
      <c r="M229" s="334" t="s">
        <v>81</v>
      </c>
      <c r="N229" s="334" t="s">
        <v>291</v>
      </c>
      <c r="O229" s="1037">
        <v>1200</v>
      </c>
      <c r="P229" s="338">
        <v>10</v>
      </c>
      <c r="Q229" s="952"/>
      <c r="R229" s="1659"/>
      <c r="S229" s="1170">
        <v>10</v>
      </c>
      <c r="T229" s="1170"/>
      <c r="U229" s="952">
        <v>1200</v>
      </c>
      <c r="V229" s="952">
        <f t="shared" si="3"/>
        <v>0</v>
      </c>
    </row>
    <row r="230" spans="4:22" ht="30" x14ac:dyDescent="0.2">
      <c r="D230" s="956">
        <v>214</v>
      </c>
      <c r="E230" s="333">
        <v>36846</v>
      </c>
      <c r="F230" s="1160" t="s">
        <v>214</v>
      </c>
      <c r="G230" s="334">
        <v>61</v>
      </c>
      <c r="H230" s="334">
        <v>617</v>
      </c>
      <c r="I230" s="334">
        <v>127977</v>
      </c>
      <c r="J230" s="334">
        <v>1</v>
      </c>
      <c r="K230" s="1180" t="s">
        <v>249</v>
      </c>
      <c r="L230" s="334"/>
      <c r="M230" s="334"/>
      <c r="N230" s="334" t="s">
        <v>291</v>
      </c>
      <c r="O230" s="1037">
        <v>1600</v>
      </c>
      <c r="P230" s="338">
        <v>10</v>
      </c>
      <c r="Q230" s="952"/>
      <c r="R230" s="1659"/>
      <c r="S230" s="1170">
        <v>10</v>
      </c>
      <c r="T230" s="1170"/>
      <c r="U230" s="952">
        <v>1600</v>
      </c>
      <c r="V230" s="952">
        <f t="shared" si="3"/>
        <v>0</v>
      </c>
    </row>
    <row r="231" spans="4:22" ht="30" x14ac:dyDescent="0.2">
      <c r="D231" s="956">
        <v>215</v>
      </c>
      <c r="E231" s="333">
        <v>36846</v>
      </c>
      <c r="F231" s="1160" t="s">
        <v>214</v>
      </c>
      <c r="G231" s="334">
        <v>61</v>
      </c>
      <c r="H231" s="334">
        <v>617</v>
      </c>
      <c r="I231" s="334">
        <v>78981</v>
      </c>
      <c r="J231" s="334">
        <v>1</v>
      </c>
      <c r="K231" s="1180" t="s">
        <v>293</v>
      </c>
      <c r="L231" s="334"/>
      <c r="M231" s="334"/>
      <c r="N231" s="334" t="s">
        <v>291</v>
      </c>
      <c r="O231" s="1037">
        <v>1600</v>
      </c>
      <c r="P231" s="338">
        <v>10</v>
      </c>
      <c r="Q231" s="952"/>
      <c r="R231" s="1659"/>
      <c r="S231" s="1170">
        <v>10</v>
      </c>
      <c r="T231" s="1170"/>
      <c r="U231" s="952">
        <v>1600</v>
      </c>
      <c r="V231" s="952">
        <f t="shared" si="3"/>
        <v>0</v>
      </c>
    </row>
    <row r="232" spans="4:22" ht="30" x14ac:dyDescent="0.2">
      <c r="D232" s="956">
        <v>216</v>
      </c>
      <c r="E232" s="333">
        <v>36846</v>
      </c>
      <c r="F232" s="1160" t="s">
        <v>214</v>
      </c>
      <c r="G232" s="334">
        <v>61</v>
      </c>
      <c r="H232" s="334">
        <v>617</v>
      </c>
      <c r="I232" s="334">
        <v>7899</v>
      </c>
      <c r="J232" s="334">
        <v>1</v>
      </c>
      <c r="K232" s="1180" t="s">
        <v>294</v>
      </c>
      <c r="L232" s="334"/>
      <c r="M232" s="334"/>
      <c r="N232" s="334" t="s">
        <v>291</v>
      </c>
      <c r="O232" s="1037">
        <v>1800</v>
      </c>
      <c r="P232" s="338">
        <v>10</v>
      </c>
      <c r="Q232" s="952"/>
      <c r="R232" s="1659"/>
      <c r="S232" s="1170">
        <v>10</v>
      </c>
      <c r="T232" s="1170"/>
      <c r="U232" s="952">
        <v>1800</v>
      </c>
      <c r="V232" s="952">
        <f t="shared" si="3"/>
        <v>0</v>
      </c>
    </row>
    <row r="233" spans="4:22" ht="15" x14ac:dyDescent="0.2">
      <c r="D233" s="956">
        <v>217</v>
      </c>
      <c r="E233" s="333">
        <v>36846</v>
      </c>
      <c r="F233" s="1160" t="s">
        <v>214</v>
      </c>
      <c r="G233" s="334">
        <v>61</v>
      </c>
      <c r="H233" s="334">
        <v>617</v>
      </c>
      <c r="I233" s="334">
        <v>35133</v>
      </c>
      <c r="J233" s="334">
        <v>1</v>
      </c>
      <c r="K233" s="1180" t="s">
        <v>39</v>
      </c>
      <c r="L233" s="334"/>
      <c r="M233" s="334"/>
      <c r="N233" s="334" t="s">
        <v>291</v>
      </c>
      <c r="O233" s="1037">
        <v>2664.81</v>
      </c>
      <c r="P233" s="338">
        <v>10</v>
      </c>
      <c r="Q233" s="952"/>
      <c r="R233" s="1659"/>
      <c r="S233" s="1170">
        <v>10</v>
      </c>
      <c r="T233" s="1170"/>
      <c r="U233" s="952">
        <v>2664.81</v>
      </c>
      <c r="V233" s="952">
        <f t="shared" si="3"/>
        <v>0</v>
      </c>
    </row>
    <row r="234" spans="4:22" ht="15" x14ac:dyDescent="0.2">
      <c r="D234" s="956">
        <v>218</v>
      </c>
      <c r="E234" s="333">
        <v>36846</v>
      </c>
      <c r="F234" s="1160" t="s">
        <v>214</v>
      </c>
      <c r="G234" s="334">
        <v>61</v>
      </c>
      <c r="H234" s="334">
        <v>617</v>
      </c>
      <c r="I234" s="334">
        <v>126821</v>
      </c>
      <c r="J234" s="334">
        <v>1</v>
      </c>
      <c r="K234" s="1180" t="s">
        <v>213</v>
      </c>
      <c r="L234" s="334"/>
      <c r="M234" s="334"/>
      <c r="N234" s="334" t="s">
        <v>291</v>
      </c>
      <c r="O234" s="1037">
        <v>1200</v>
      </c>
      <c r="P234" s="338">
        <v>10</v>
      </c>
      <c r="Q234" s="952"/>
      <c r="R234" s="1659"/>
      <c r="S234" s="1170">
        <v>10</v>
      </c>
      <c r="T234" s="1170"/>
      <c r="U234" s="952">
        <v>1200</v>
      </c>
      <c r="V234" s="952">
        <f t="shared" si="3"/>
        <v>0</v>
      </c>
    </row>
    <row r="235" spans="4:22" ht="15" x14ac:dyDescent="0.2">
      <c r="D235" s="956">
        <v>219</v>
      </c>
      <c r="E235" s="333">
        <v>36846</v>
      </c>
      <c r="F235" s="1160" t="s">
        <v>214</v>
      </c>
      <c r="G235" s="334">
        <v>61</v>
      </c>
      <c r="H235" s="334">
        <v>617</v>
      </c>
      <c r="I235" s="334">
        <v>127979</v>
      </c>
      <c r="J235" s="334">
        <v>1</v>
      </c>
      <c r="K235" s="1180" t="s">
        <v>284</v>
      </c>
      <c r="L235" s="334"/>
      <c r="M235" s="334"/>
      <c r="N235" s="334" t="s">
        <v>291</v>
      </c>
      <c r="O235" s="1037">
        <v>600</v>
      </c>
      <c r="P235" s="338">
        <v>10</v>
      </c>
      <c r="Q235" s="952"/>
      <c r="R235" s="1659"/>
      <c r="S235" s="1170">
        <v>10</v>
      </c>
      <c r="T235" s="1170"/>
      <c r="U235" s="952">
        <v>600</v>
      </c>
      <c r="V235" s="952">
        <f t="shared" si="3"/>
        <v>0</v>
      </c>
    </row>
    <row r="236" spans="4:22" ht="15" x14ac:dyDescent="0.2">
      <c r="D236" s="956">
        <v>220</v>
      </c>
      <c r="E236" s="333">
        <v>36846</v>
      </c>
      <c r="F236" s="1160" t="s">
        <v>214</v>
      </c>
      <c r="G236" s="334">
        <v>61</v>
      </c>
      <c r="H236" s="334">
        <v>617</v>
      </c>
      <c r="I236" s="334">
        <v>35110</v>
      </c>
      <c r="J236" s="334">
        <v>1</v>
      </c>
      <c r="K236" s="1180" t="s">
        <v>295</v>
      </c>
      <c r="L236" s="334"/>
      <c r="M236" s="334" t="s">
        <v>19</v>
      </c>
      <c r="N236" s="334" t="s">
        <v>291</v>
      </c>
      <c r="O236" s="1037">
        <v>6960</v>
      </c>
      <c r="P236" s="338">
        <v>10</v>
      </c>
      <c r="Q236" s="952"/>
      <c r="R236" s="1659"/>
      <c r="S236" s="1170">
        <v>10</v>
      </c>
      <c r="T236" s="1170"/>
      <c r="U236" s="952">
        <v>6960</v>
      </c>
      <c r="V236" s="952">
        <f t="shared" si="3"/>
        <v>0</v>
      </c>
    </row>
    <row r="237" spans="4:22" ht="15" x14ac:dyDescent="0.2">
      <c r="D237" s="956">
        <v>221</v>
      </c>
      <c r="E237" s="333">
        <v>36846</v>
      </c>
      <c r="F237" s="1160" t="s">
        <v>214</v>
      </c>
      <c r="G237" s="334">
        <v>61</v>
      </c>
      <c r="H237" s="334">
        <v>617</v>
      </c>
      <c r="I237" s="334"/>
      <c r="J237" s="334">
        <v>1</v>
      </c>
      <c r="K237" s="1180" t="s">
        <v>858</v>
      </c>
      <c r="L237" s="334"/>
      <c r="M237" s="334"/>
      <c r="N237" s="334" t="s">
        <v>291</v>
      </c>
      <c r="O237" s="1037">
        <v>1000</v>
      </c>
      <c r="P237" s="338">
        <v>10</v>
      </c>
      <c r="Q237" s="952"/>
      <c r="R237" s="1659"/>
      <c r="S237" s="1170">
        <v>10</v>
      </c>
      <c r="T237" s="1170"/>
      <c r="U237" s="952">
        <v>1000</v>
      </c>
      <c r="V237" s="952">
        <f t="shared" si="3"/>
        <v>0</v>
      </c>
    </row>
    <row r="238" spans="4:22" ht="15" x14ac:dyDescent="0.2">
      <c r="D238" s="956">
        <v>222</v>
      </c>
      <c r="E238" s="333">
        <v>38819</v>
      </c>
      <c r="F238" s="1160" t="s">
        <v>214</v>
      </c>
      <c r="G238" s="334">
        <v>61</v>
      </c>
      <c r="H238" s="334">
        <v>617</v>
      </c>
      <c r="I238" s="334">
        <v>127982</v>
      </c>
      <c r="J238" s="334">
        <v>1</v>
      </c>
      <c r="K238" s="1180" t="s">
        <v>290</v>
      </c>
      <c r="L238" s="334"/>
      <c r="M238" s="334"/>
      <c r="N238" s="334" t="s">
        <v>291</v>
      </c>
      <c r="O238" s="1037">
        <v>500</v>
      </c>
      <c r="P238" s="338">
        <v>10</v>
      </c>
      <c r="Q238" s="952"/>
      <c r="R238" s="1659"/>
      <c r="S238" s="1170">
        <v>9</v>
      </c>
      <c r="T238" s="1170"/>
      <c r="U238" s="952">
        <v>500</v>
      </c>
      <c r="V238" s="952">
        <f>IF(P238=0,"N/A",+O238-U238)</f>
        <v>0</v>
      </c>
    </row>
    <row r="239" spans="4:22" ht="15" x14ac:dyDescent="0.2">
      <c r="D239" s="956">
        <v>223</v>
      </c>
      <c r="E239" s="333">
        <v>38819</v>
      </c>
      <c r="F239" s="1160" t="s">
        <v>214</v>
      </c>
      <c r="G239" s="334">
        <v>61</v>
      </c>
      <c r="H239" s="334">
        <v>617</v>
      </c>
      <c r="I239" s="334">
        <v>35098</v>
      </c>
      <c r="J239" s="334">
        <v>1</v>
      </c>
      <c r="K239" s="1180" t="s">
        <v>290</v>
      </c>
      <c r="L239" s="334"/>
      <c r="M239" s="334"/>
      <c r="N239" s="334" t="s">
        <v>291</v>
      </c>
      <c r="O239" s="1037">
        <v>500</v>
      </c>
      <c r="P239" s="338">
        <v>10</v>
      </c>
      <c r="Q239" s="952"/>
      <c r="R239" s="1659"/>
      <c r="S239" s="1170">
        <v>9</v>
      </c>
      <c r="T239" s="1170"/>
      <c r="U239" s="952">
        <v>500</v>
      </c>
      <c r="V239" s="952">
        <f t="shared" si="3"/>
        <v>0</v>
      </c>
    </row>
    <row r="240" spans="4:22" ht="30" x14ac:dyDescent="0.2">
      <c r="D240" s="956">
        <v>224</v>
      </c>
      <c r="E240" s="333">
        <v>36889</v>
      </c>
      <c r="F240" s="1160" t="s">
        <v>214</v>
      </c>
      <c r="G240" s="334">
        <v>61</v>
      </c>
      <c r="H240" s="334">
        <v>617</v>
      </c>
      <c r="I240" s="334">
        <v>125144</v>
      </c>
      <c r="J240" s="334">
        <v>1</v>
      </c>
      <c r="K240" s="1180" t="s">
        <v>709</v>
      </c>
      <c r="L240" s="334"/>
      <c r="M240" s="334"/>
      <c r="N240" s="334" t="s">
        <v>291</v>
      </c>
      <c r="O240" s="1037">
        <v>1200</v>
      </c>
      <c r="P240" s="338">
        <v>10</v>
      </c>
      <c r="Q240" s="952"/>
      <c r="R240" s="1659"/>
      <c r="S240" s="1170">
        <v>10</v>
      </c>
      <c r="T240" s="1170"/>
      <c r="U240" s="952">
        <v>1200</v>
      </c>
      <c r="V240" s="952">
        <f t="shared" si="3"/>
        <v>0</v>
      </c>
    </row>
    <row r="241" spans="4:23" ht="15" x14ac:dyDescent="0.2">
      <c r="D241" s="956">
        <v>225</v>
      </c>
      <c r="E241" s="333">
        <v>38819</v>
      </c>
      <c r="F241" s="1160" t="s">
        <v>214</v>
      </c>
      <c r="G241" s="334">
        <v>61</v>
      </c>
      <c r="H241" s="334">
        <v>617</v>
      </c>
      <c r="I241" s="334">
        <v>127986</v>
      </c>
      <c r="J241" s="334">
        <v>1</v>
      </c>
      <c r="K241" s="1180" t="s">
        <v>230</v>
      </c>
      <c r="L241" s="334"/>
      <c r="M241" s="334"/>
      <c r="N241" s="334" t="s">
        <v>291</v>
      </c>
      <c r="O241" s="1037">
        <v>7502.2</v>
      </c>
      <c r="P241" s="338">
        <v>10</v>
      </c>
      <c r="Q241" s="952"/>
      <c r="R241" s="1659"/>
      <c r="S241" s="1170">
        <v>10</v>
      </c>
      <c r="T241" s="1170"/>
      <c r="U241" s="952">
        <v>7502.2</v>
      </c>
      <c r="V241" s="952">
        <f t="shared" si="3"/>
        <v>0</v>
      </c>
    </row>
    <row r="242" spans="4:23" ht="15" x14ac:dyDescent="0.2">
      <c r="D242" s="956">
        <v>226</v>
      </c>
      <c r="E242" s="333">
        <v>36846</v>
      </c>
      <c r="F242" s="1160" t="s">
        <v>214</v>
      </c>
      <c r="G242" s="334">
        <v>61</v>
      </c>
      <c r="H242" s="334">
        <v>617</v>
      </c>
      <c r="I242" s="334">
        <v>7883</v>
      </c>
      <c r="J242" s="334">
        <v>1</v>
      </c>
      <c r="K242" s="1180" t="s">
        <v>296</v>
      </c>
      <c r="L242" s="334"/>
      <c r="M242" s="334"/>
      <c r="N242" s="334" t="s">
        <v>291</v>
      </c>
      <c r="O242" s="1037">
        <v>2500</v>
      </c>
      <c r="P242" s="338">
        <v>10</v>
      </c>
      <c r="Q242" s="952"/>
      <c r="R242" s="1659"/>
      <c r="S242" s="1170">
        <v>10</v>
      </c>
      <c r="T242" s="1170"/>
      <c r="U242" s="952">
        <v>2500</v>
      </c>
      <c r="V242" s="952">
        <f t="shared" si="3"/>
        <v>0</v>
      </c>
    </row>
    <row r="243" spans="4:23" ht="15" x14ac:dyDescent="0.2">
      <c r="D243" s="956">
        <v>227</v>
      </c>
      <c r="E243" s="333">
        <v>36846</v>
      </c>
      <c r="F243" s="1160" t="s">
        <v>214</v>
      </c>
      <c r="G243" s="334">
        <v>61</v>
      </c>
      <c r="H243" s="334">
        <v>617</v>
      </c>
      <c r="I243" s="334">
        <v>35104</v>
      </c>
      <c r="J243" s="334">
        <v>1</v>
      </c>
      <c r="K243" s="1180" t="s">
        <v>182</v>
      </c>
      <c r="L243" s="334"/>
      <c r="M243" s="334" t="s">
        <v>81</v>
      </c>
      <c r="N243" s="334" t="s">
        <v>291</v>
      </c>
      <c r="O243" s="1037">
        <v>1382.4</v>
      </c>
      <c r="P243" s="338">
        <v>10</v>
      </c>
      <c r="Q243" s="952"/>
      <c r="R243" s="1659"/>
      <c r="S243" s="1170">
        <v>10</v>
      </c>
      <c r="T243" s="1170"/>
      <c r="U243" s="952">
        <v>1382.4</v>
      </c>
      <c r="V243" s="952">
        <f t="shared" si="3"/>
        <v>0</v>
      </c>
    </row>
    <row r="244" spans="4:23" ht="15" x14ac:dyDescent="0.2">
      <c r="D244" s="956">
        <v>228</v>
      </c>
      <c r="E244" s="333">
        <v>36846</v>
      </c>
      <c r="F244" s="1160" t="s">
        <v>214</v>
      </c>
      <c r="G244" s="334">
        <v>61</v>
      </c>
      <c r="H244" s="334">
        <v>617</v>
      </c>
      <c r="I244" s="334">
        <v>126837</v>
      </c>
      <c r="J244" s="334">
        <v>1</v>
      </c>
      <c r="K244" s="1180" t="s">
        <v>297</v>
      </c>
      <c r="L244" s="334"/>
      <c r="M244" s="334" t="s">
        <v>298</v>
      </c>
      <c r="N244" s="334" t="s">
        <v>291</v>
      </c>
      <c r="O244" s="1037">
        <v>7100</v>
      </c>
      <c r="P244" s="338">
        <v>10</v>
      </c>
      <c r="Q244" s="952"/>
      <c r="R244" s="1659"/>
      <c r="S244" s="1170">
        <v>10</v>
      </c>
      <c r="T244" s="1170"/>
      <c r="U244" s="952">
        <v>7100</v>
      </c>
      <c r="V244" s="952">
        <f t="shared" si="3"/>
        <v>0</v>
      </c>
    </row>
    <row r="245" spans="4:23" ht="15" x14ac:dyDescent="0.2">
      <c r="D245" s="956">
        <v>229</v>
      </c>
      <c r="E245" s="333">
        <v>36846</v>
      </c>
      <c r="F245" s="1160" t="s">
        <v>214</v>
      </c>
      <c r="G245" s="334">
        <v>61</v>
      </c>
      <c r="H245" s="334">
        <v>617</v>
      </c>
      <c r="I245" s="334">
        <v>35091</v>
      </c>
      <c r="J245" s="334">
        <v>1</v>
      </c>
      <c r="K245" s="1180" t="s">
        <v>216</v>
      </c>
      <c r="L245" s="334"/>
      <c r="M245" s="334"/>
      <c r="N245" s="334" t="s">
        <v>291</v>
      </c>
      <c r="O245" s="1037">
        <v>1200</v>
      </c>
      <c r="P245" s="338">
        <v>10</v>
      </c>
      <c r="Q245" s="952"/>
      <c r="R245" s="1659"/>
      <c r="S245" s="1170">
        <v>10</v>
      </c>
      <c r="T245" s="1170"/>
      <c r="U245" s="952">
        <v>1200</v>
      </c>
      <c r="V245" s="952">
        <f t="shared" si="3"/>
        <v>0</v>
      </c>
    </row>
    <row r="246" spans="4:23" ht="30" x14ac:dyDescent="0.2">
      <c r="D246" s="956">
        <v>230</v>
      </c>
      <c r="E246" s="333">
        <v>36846</v>
      </c>
      <c r="F246" s="1160" t="s">
        <v>214</v>
      </c>
      <c r="G246" s="334">
        <v>61</v>
      </c>
      <c r="H246" s="334">
        <v>617</v>
      </c>
      <c r="I246" s="334"/>
      <c r="J246" s="334">
        <v>1</v>
      </c>
      <c r="K246" s="1180" t="s">
        <v>299</v>
      </c>
      <c r="L246" s="334"/>
      <c r="M246" s="334"/>
      <c r="N246" s="334" t="s">
        <v>305</v>
      </c>
      <c r="O246" s="1037">
        <v>1200</v>
      </c>
      <c r="P246" s="338">
        <v>10</v>
      </c>
      <c r="Q246" s="952"/>
      <c r="R246" s="1659"/>
      <c r="S246" s="1170">
        <v>10</v>
      </c>
      <c r="T246" s="1170"/>
      <c r="U246" s="952">
        <v>1200</v>
      </c>
      <c r="V246" s="952">
        <f t="shared" si="3"/>
        <v>0</v>
      </c>
    </row>
    <row r="247" spans="4:23" ht="15" x14ac:dyDescent="0.2">
      <c r="D247" s="956">
        <v>231</v>
      </c>
      <c r="E247" s="333">
        <v>36846</v>
      </c>
      <c r="F247" s="1160" t="s">
        <v>214</v>
      </c>
      <c r="G247" s="334">
        <v>61</v>
      </c>
      <c r="H247" s="334">
        <v>617</v>
      </c>
      <c r="I247" s="334"/>
      <c r="J247" s="334">
        <v>1</v>
      </c>
      <c r="K247" s="1180" t="s">
        <v>20</v>
      </c>
      <c r="L247" s="334"/>
      <c r="M247" s="334" t="s">
        <v>19</v>
      </c>
      <c r="N247" s="334" t="s">
        <v>291</v>
      </c>
      <c r="O247" s="1037">
        <v>2664.81</v>
      </c>
      <c r="P247" s="338">
        <v>10</v>
      </c>
      <c r="Q247" s="952"/>
      <c r="R247" s="1659"/>
      <c r="S247" s="1170">
        <v>10</v>
      </c>
      <c r="T247" s="1170"/>
      <c r="U247" s="952">
        <v>2664.81</v>
      </c>
      <c r="V247" s="952">
        <f t="shared" si="3"/>
        <v>0</v>
      </c>
    </row>
    <row r="248" spans="4:23" ht="15" x14ac:dyDescent="0.2">
      <c r="D248" s="956">
        <v>232</v>
      </c>
      <c r="E248" s="333">
        <v>36846</v>
      </c>
      <c r="F248" s="1160" t="s">
        <v>214</v>
      </c>
      <c r="G248" s="334">
        <v>61</v>
      </c>
      <c r="H248" s="334">
        <v>617</v>
      </c>
      <c r="I248" s="334"/>
      <c r="J248" s="334">
        <v>1</v>
      </c>
      <c r="K248" s="1180" t="s">
        <v>230</v>
      </c>
      <c r="L248" s="334"/>
      <c r="M248" s="334"/>
      <c r="N248" s="334" t="s">
        <v>291</v>
      </c>
      <c r="O248" s="1037">
        <v>4000</v>
      </c>
      <c r="P248" s="338">
        <v>10</v>
      </c>
      <c r="Q248" s="952"/>
      <c r="R248" s="1659"/>
      <c r="S248" s="1170">
        <v>10</v>
      </c>
      <c r="T248" s="1170"/>
      <c r="U248" s="952">
        <v>4000</v>
      </c>
      <c r="V248" s="952">
        <f t="shared" si="3"/>
        <v>0</v>
      </c>
    </row>
    <row r="249" spans="4:23" ht="15" x14ac:dyDescent="0.2">
      <c r="D249" s="956">
        <v>233</v>
      </c>
      <c r="E249" s="333">
        <v>36846</v>
      </c>
      <c r="F249" s="1160" t="s">
        <v>214</v>
      </c>
      <c r="G249" s="334">
        <v>61</v>
      </c>
      <c r="H249" s="334">
        <v>617</v>
      </c>
      <c r="I249" s="334"/>
      <c r="J249" s="334">
        <v>2</v>
      </c>
      <c r="K249" s="1180" t="s">
        <v>150</v>
      </c>
      <c r="L249" s="334"/>
      <c r="M249" s="334"/>
      <c r="N249" s="334" t="s">
        <v>291</v>
      </c>
      <c r="O249" s="1037">
        <v>600</v>
      </c>
      <c r="P249" s="338">
        <v>10</v>
      </c>
      <c r="Q249" s="952"/>
      <c r="R249" s="1659"/>
      <c r="S249" s="1170">
        <v>10</v>
      </c>
      <c r="T249" s="1170"/>
      <c r="U249" s="952">
        <v>600</v>
      </c>
      <c r="V249" s="952">
        <f t="shared" si="3"/>
        <v>0</v>
      </c>
    </row>
    <row r="250" spans="4:23" ht="30" x14ac:dyDescent="0.2">
      <c r="D250" s="956">
        <v>234</v>
      </c>
      <c r="E250" s="333">
        <v>36846</v>
      </c>
      <c r="F250" s="1160" t="s">
        <v>214</v>
      </c>
      <c r="G250" s="334">
        <v>61</v>
      </c>
      <c r="H250" s="334">
        <v>617</v>
      </c>
      <c r="I250" s="334"/>
      <c r="J250" s="334">
        <v>1</v>
      </c>
      <c r="K250" s="1180" t="s">
        <v>300</v>
      </c>
      <c r="L250" s="334"/>
      <c r="M250" s="334"/>
      <c r="N250" s="334" t="s">
        <v>291</v>
      </c>
      <c r="O250" s="1037">
        <v>1000</v>
      </c>
      <c r="P250" s="338">
        <v>10</v>
      </c>
      <c r="Q250" s="952"/>
      <c r="R250" s="1659"/>
      <c r="S250" s="1170">
        <v>10</v>
      </c>
      <c r="T250" s="1170"/>
      <c r="U250" s="952">
        <v>1000</v>
      </c>
      <c r="V250" s="952">
        <f t="shared" si="3"/>
        <v>0</v>
      </c>
    </row>
    <row r="251" spans="4:23" ht="15" x14ac:dyDescent="0.2">
      <c r="D251" s="956">
        <v>235</v>
      </c>
      <c r="E251" s="333">
        <v>36846</v>
      </c>
      <c r="F251" s="1160" t="s">
        <v>214</v>
      </c>
      <c r="G251" s="334">
        <v>61</v>
      </c>
      <c r="H251" s="334">
        <v>617</v>
      </c>
      <c r="I251" s="334">
        <v>126055</v>
      </c>
      <c r="J251" s="334">
        <v>1</v>
      </c>
      <c r="K251" s="1180" t="s">
        <v>301</v>
      </c>
      <c r="L251" s="334"/>
      <c r="M251" s="334"/>
      <c r="N251" s="334" t="s">
        <v>291</v>
      </c>
      <c r="O251" s="1037">
        <v>800</v>
      </c>
      <c r="P251" s="338">
        <v>10</v>
      </c>
      <c r="Q251" s="952"/>
      <c r="R251" s="1659"/>
      <c r="S251" s="1170">
        <v>10</v>
      </c>
      <c r="T251" s="1170"/>
      <c r="U251" s="952">
        <v>800</v>
      </c>
      <c r="V251" s="952">
        <f t="shared" si="3"/>
        <v>0</v>
      </c>
    </row>
    <row r="252" spans="4:23" ht="15" x14ac:dyDescent="0.2">
      <c r="D252" s="956">
        <v>236</v>
      </c>
      <c r="E252" s="333">
        <v>36846</v>
      </c>
      <c r="F252" s="1160" t="s">
        <v>214</v>
      </c>
      <c r="G252" s="334">
        <v>61</v>
      </c>
      <c r="H252" s="334">
        <v>617</v>
      </c>
      <c r="I252" s="334">
        <v>127990</v>
      </c>
      <c r="J252" s="334">
        <v>1</v>
      </c>
      <c r="K252" s="1180" t="s">
        <v>301</v>
      </c>
      <c r="L252" s="334"/>
      <c r="M252" s="334"/>
      <c r="N252" s="334" t="s">
        <v>291</v>
      </c>
      <c r="O252" s="1037">
        <v>800</v>
      </c>
      <c r="P252" s="338">
        <v>10</v>
      </c>
      <c r="Q252" s="952"/>
      <c r="R252" s="1659"/>
      <c r="S252" s="1170">
        <v>10</v>
      </c>
      <c r="T252" s="1170"/>
      <c r="U252" s="952">
        <v>800</v>
      </c>
      <c r="V252" s="952">
        <f t="shared" si="3"/>
        <v>0</v>
      </c>
    </row>
    <row r="253" spans="4:23" ht="15" x14ac:dyDescent="0.2">
      <c r="D253" s="956">
        <v>237</v>
      </c>
      <c r="E253" s="333">
        <v>36846</v>
      </c>
      <c r="F253" s="1160" t="s">
        <v>214</v>
      </c>
      <c r="G253" s="334">
        <v>61</v>
      </c>
      <c r="H253" s="334">
        <v>617</v>
      </c>
      <c r="I253" s="334">
        <v>127077</v>
      </c>
      <c r="J253" s="334">
        <v>1</v>
      </c>
      <c r="K253" s="1180" t="s">
        <v>301</v>
      </c>
      <c r="L253" s="334"/>
      <c r="M253" s="334"/>
      <c r="N253" s="334" t="s">
        <v>291</v>
      </c>
      <c r="O253" s="1037">
        <v>800</v>
      </c>
      <c r="P253" s="338">
        <v>10</v>
      </c>
      <c r="Q253" s="952"/>
      <c r="R253" s="1659"/>
      <c r="S253" s="1170">
        <v>10</v>
      </c>
      <c r="T253" s="1170"/>
      <c r="U253" s="952">
        <v>800</v>
      </c>
      <c r="V253" s="952">
        <f t="shared" si="3"/>
        <v>0</v>
      </c>
    </row>
    <row r="254" spans="4:23" ht="15" x14ac:dyDescent="0.2">
      <c r="D254" s="956">
        <v>238</v>
      </c>
      <c r="E254" s="333">
        <v>36846</v>
      </c>
      <c r="F254" s="1160" t="s">
        <v>214</v>
      </c>
      <c r="G254" s="334">
        <v>61</v>
      </c>
      <c r="H254" s="334">
        <v>617</v>
      </c>
      <c r="I254" s="334">
        <v>127998</v>
      </c>
      <c r="J254" s="334">
        <v>1</v>
      </c>
      <c r="K254" s="1180" t="s">
        <v>301</v>
      </c>
      <c r="L254" s="334"/>
      <c r="M254" s="334"/>
      <c r="N254" s="334" t="s">
        <v>291</v>
      </c>
      <c r="O254" s="1037">
        <v>800</v>
      </c>
      <c r="P254" s="338">
        <v>10</v>
      </c>
      <c r="Q254" s="952"/>
      <c r="R254" s="1659"/>
      <c r="S254" s="1170">
        <v>10</v>
      </c>
      <c r="T254" s="1170"/>
      <c r="U254" s="952">
        <v>800</v>
      </c>
      <c r="V254" s="952">
        <f t="shared" si="3"/>
        <v>0</v>
      </c>
      <c r="W254" s="1038">
        <v>1</v>
      </c>
    </row>
    <row r="255" spans="4:23" ht="15" x14ac:dyDescent="0.2">
      <c r="D255" s="956">
        <v>239</v>
      </c>
      <c r="E255" s="333">
        <v>36846</v>
      </c>
      <c r="F255" s="1160" t="s">
        <v>214</v>
      </c>
      <c r="G255" s="334">
        <v>61</v>
      </c>
      <c r="H255" s="334">
        <v>617</v>
      </c>
      <c r="I255" s="334">
        <v>127141</v>
      </c>
      <c r="J255" s="334">
        <v>1</v>
      </c>
      <c r="K255" s="1180" t="s">
        <v>301</v>
      </c>
      <c r="L255" s="334"/>
      <c r="M255" s="334"/>
      <c r="N255" s="334" t="s">
        <v>291</v>
      </c>
      <c r="O255" s="1037">
        <v>800</v>
      </c>
      <c r="P255" s="338">
        <v>10</v>
      </c>
      <c r="Q255" s="952"/>
      <c r="R255" s="1659"/>
      <c r="S255" s="1170">
        <v>10</v>
      </c>
      <c r="T255" s="1170"/>
      <c r="U255" s="952">
        <v>800</v>
      </c>
      <c r="V255" s="952">
        <f t="shared" si="3"/>
        <v>0</v>
      </c>
    </row>
    <row r="256" spans="4:23" ht="15" x14ac:dyDescent="0.2">
      <c r="D256" s="956">
        <v>240</v>
      </c>
      <c r="E256" s="333">
        <v>36846</v>
      </c>
      <c r="F256" s="1160" t="s">
        <v>214</v>
      </c>
      <c r="G256" s="334">
        <v>61</v>
      </c>
      <c r="H256" s="334">
        <v>617</v>
      </c>
      <c r="I256" s="334">
        <v>126875</v>
      </c>
      <c r="J256" s="334">
        <v>1</v>
      </c>
      <c r="K256" s="1180" t="s">
        <v>301</v>
      </c>
      <c r="L256" s="334"/>
      <c r="M256" s="334"/>
      <c r="N256" s="334" t="s">
        <v>291</v>
      </c>
      <c r="O256" s="1037">
        <v>800</v>
      </c>
      <c r="P256" s="338">
        <v>10</v>
      </c>
      <c r="Q256" s="952"/>
      <c r="R256" s="1659"/>
      <c r="S256" s="1170">
        <v>10</v>
      </c>
      <c r="T256" s="1170"/>
      <c r="U256" s="952">
        <v>800</v>
      </c>
      <c r="V256" s="952">
        <f t="shared" si="3"/>
        <v>0</v>
      </c>
    </row>
    <row r="257" spans="4:24" ht="15" x14ac:dyDescent="0.2">
      <c r="D257" s="956">
        <v>241</v>
      </c>
      <c r="E257" s="333">
        <v>36846</v>
      </c>
      <c r="F257" s="1160" t="s">
        <v>214</v>
      </c>
      <c r="G257" s="334">
        <v>61</v>
      </c>
      <c r="H257" s="334">
        <v>617</v>
      </c>
      <c r="I257" s="334">
        <v>126096</v>
      </c>
      <c r="J257" s="334">
        <v>1</v>
      </c>
      <c r="K257" s="1180" t="s">
        <v>301</v>
      </c>
      <c r="L257" s="334"/>
      <c r="M257" s="334"/>
      <c r="N257" s="334" t="s">
        <v>291</v>
      </c>
      <c r="O257" s="1037">
        <v>800</v>
      </c>
      <c r="P257" s="338">
        <v>10</v>
      </c>
      <c r="Q257" s="952"/>
      <c r="R257" s="1659"/>
      <c r="S257" s="1170">
        <v>10</v>
      </c>
      <c r="T257" s="1170"/>
      <c r="U257" s="952">
        <v>800</v>
      </c>
      <c r="V257" s="952">
        <f t="shared" si="3"/>
        <v>0</v>
      </c>
    </row>
    <row r="258" spans="4:24" ht="15" x14ac:dyDescent="0.2">
      <c r="D258" s="956">
        <v>242</v>
      </c>
      <c r="E258" s="333">
        <v>36846</v>
      </c>
      <c r="F258" s="1160" t="s">
        <v>214</v>
      </c>
      <c r="G258" s="334">
        <v>61</v>
      </c>
      <c r="H258" s="334">
        <v>617</v>
      </c>
      <c r="I258" s="334">
        <v>126100</v>
      </c>
      <c r="J258" s="334">
        <v>1</v>
      </c>
      <c r="K258" s="1180" t="s">
        <v>301</v>
      </c>
      <c r="L258" s="334"/>
      <c r="M258" s="334"/>
      <c r="N258" s="334" t="s">
        <v>291</v>
      </c>
      <c r="O258" s="1037">
        <v>800</v>
      </c>
      <c r="P258" s="338">
        <v>10</v>
      </c>
      <c r="Q258" s="952"/>
      <c r="R258" s="1659"/>
      <c r="S258" s="1170">
        <v>10</v>
      </c>
      <c r="T258" s="1170"/>
      <c r="U258" s="952">
        <v>800</v>
      </c>
      <c r="V258" s="952">
        <f t="shared" si="3"/>
        <v>0</v>
      </c>
    </row>
    <row r="259" spans="4:24" ht="15" x14ac:dyDescent="0.2">
      <c r="D259" s="956">
        <v>243</v>
      </c>
      <c r="E259" s="333">
        <v>36846</v>
      </c>
      <c r="F259" s="1160" t="s">
        <v>214</v>
      </c>
      <c r="G259" s="334">
        <v>61</v>
      </c>
      <c r="H259" s="334">
        <v>617</v>
      </c>
      <c r="I259" s="334">
        <v>126074</v>
      </c>
      <c r="J259" s="334">
        <v>1</v>
      </c>
      <c r="K259" s="1180" t="s">
        <v>301</v>
      </c>
      <c r="L259" s="334"/>
      <c r="M259" s="334"/>
      <c r="N259" s="334" t="s">
        <v>291</v>
      </c>
      <c r="O259" s="1037">
        <v>800</v>
      </c>
      <c r="P259" s="338">
        <v>10</v>
      </c>
      <c r="Q259" s="952"/>
      <c r="R259" s="1659"/>
      <c r="S259" s="1170">
        <v>10</v>
      </c>
      <c r="T259" s="1170"/>
      <c r="U259" s="952">
        <v>800</v>
      </c>
      <c r="V259" s="952">
        <f t="shared" si="3"/>
        <v>0</v>
      </c>
    </row>
    <row r="260" spans="4:24" ht="15" x14ac:dyDescent="0.2">
      <c r="D260" s="956">
        <v>244</v>
      </c>
      <c r="E260" s="333">
        <v>36846</v>
      </c>
      <c r="F260" s="1160" t="s">
        <v>214</v>
      </c>
      <c r="G260" s="334">
        <v>61</v>
      </c>
      <c r="H260" s="334">
        <v>617</v>
      </c>
      <c r="I260" s="334">
        <v>35046</v>
      </c>
      <c r="J260" s="334">
        <v>1</v>
      </c>
      <c r="K260" s="1180" t="s">
        <v>302</v>
      </c>
      <c r="L260" s="334"/>
      <c r="M260" s="334"/>
      <c r="N260" s="334" t="s">
        <v>291</v>
      </c>
      <c r="O260" s="1037">
        <v>500</v>
      </c>
      <c r="P260" s="338">
        <v>10</v>
      </c>
      <c r="Q260" s="952"/>
      <c r="R260" s="1659"/>
      <c r="S260" s="1170">
        <v>10</v>
      </c>
      <c r="T260" s="1170"/>
      <c r="U260" s="952">
        <v>500</v>
      </c>
      <c r="V260" s="952">
        <f t="shared" si="3"/>
        <v>0</v>
      </c>
    </row>
    <row r="261" spans="4:24" ht="15" x14ac:dyDescent="0.2">
      <c r="D261" s="956">
        <v>245</v>
      </c>
      <c r="E261" s="333">
        <v>36846</v>
      </c>
      <c r="F261" s="1160" t="s">
        <v>214</v>
      </c>
      <c r="G261" s="334">
        <v>61</v>
      </c>
      <c r="H261" s="334">
        <v>617</v>
      </c>
      <c r="I261" s="334">
        <v>35169</v>
      </c>
      <c r="J261" s="334">
        <v>1</v>
      </c>
      <c r="K261" s="1180" t="s">
        <v>85</v>
      </c>
      <c r="L261" s="334"/>
      <c r="M261" s="334"/>
      <c r="N261" s="334" t="s">
        <v>291</v>
      </c>
      <c r="O261" s="1037">
        <v>2664.81</v>
      </c>
      <c r="P261" s="338">
        <v>10</v>
      </c>
      <c r="Q261" s="952"/>
      <c r="R261" s="1659"/>
      <c r="S261" s="1170">
        <v>10</v>
      </c>
      <c r="T261" s="1170"/>
      <c r="U261" s="952">
        <v>2664.81</v>
      </c>
      <c r="V261" s="952">
        <f t="shared" si="3"/>
        <v>0</v>
      </c>
    </row>
    <row r="262" spans="4:24" ht="15" x14ac:dyDescent="0.2">
      <c r="D262" s="956">
        <v>246</v>
      </c>
      <c r="E262" s="333">
        <v>36846</v>
      </c>
      <c r="F262" s="1160" t="s">
        <v>214</v>
      </c>
      <c r="G262" s="334">
        <v>61</v>
      </c>
      <c r="H262" s="334">
        <v>617</v>
      </c>
      <c r="I262" s="334">
        <v>7804</v>
      </c>
      <c r="J262" s="334">
        <v>1</v>
      </c>
      <c r="K262" s="1180" t="s">
        <v>85</v>
      </c>
      <c r="L262" s="334"/>
      <c r="M262" s="334"/>
      <c r="N262" s="334" t="s">
        <v>291</v>
      </c>
      <c r="O262" s="1037">
        <v>2664.81</v>
      </c>
      <c r="P262" s="338">
        <v>10</v>
      </c>
      <c r="Q262" s="952"/>
      <c r="R262" s="1659"/>
      <c r="S262" s="1170">
        <v>10</v>
      </c>
      <c r="T262" s="1170"/>
      <c r="U262" s="952">
        <v>2664.81</v>
      </c>
      <c r="V262" s="952">
        <f t="shared" si="3"/>
        <v>0</v>
      </c>
    </row>
    <row r="263" spans="4:24" ht="15.75" x14ac:dyDescent="0.2">
      <c r="D263" s="956">
        <v>247</v>
      </c>
      <c r="E263" s="1034">
        <v>40394</v>
      </c>
      <c r="F263" s="1160" t="s">
        <v>214</v>
      </c>
      <c r="G263" s="334">
        <v>61</v>
      </c>
      <c r="H263" s="334">
        <v>614</v>
      </c>
      <c r="I263" s="334"/>
      <c r="J263" s="334">
        <v>1</v>
      </c>
      <c r="K263" s="1299" t="s">
        <v>130</v>
      </c>
      <c r="L263" s="334" t="s">
        <v>134</v>
      </c>
      <c r="M263" s="334" t="s">
        <v>949</v>
      </c>
      <c r="N263" s="334" t="s">
        <v>291</v>
      </c>
      <c r="O263" s="1257">
        <v>5011.2</v>
      </c>
      <c r="P263" s="338">
        <v>3</v>
      </c>
      <c r="Q263" s="952"/>
      <c r="R263" s="1659"/>
      <c r="S263" s="1170">
        <v>3</v>
      </c>
      <c r="T263" s="1170"/>
      <c r="U263" s="952">
        <v>5011.2</v>
      </c>
      <c r="V263" s="952">
        <f t="shared" si="3"/>
        <v>0</v>
      </c>
    </row>
    <row r="264" spans="4:24" ht="15" x14ac:dyDescent="0.2">
      <c r="D264" s="956">
        <v>248</v>
      </c>
      <c r="E264" s="333">
        <v>39402</v>
      </c>
      <c r="F264" s="1160" t="s">
        <v>214</v>
      </c>
      <c r="G264" s="334">
        <v>61</v>
      </c>
      <c r="H264" s="334">
        <v>617</v>
      </c>
      <c r="I264" s="334"/>
      <c r="J264" s="334">
        <v>1</v>
      </c>
      <c r="K264" s="1180" t="s">
        <v>304</v>
      </c>
      <c r="L264" s="334"/>
      <c r="M264" s="334"/>
      <c r="N264" s="334" t="s">
        <v>305</v>
      </c>
      <c r="O264" s="1037">
        <v>4000</v>
      </c>
      <c r="P264" s="338">
        <v>10</v>
      </c>
      <c r="Q264" s="339">
        <f>IF(P264=0,"N/A",+O264/P264)</f>
        <v>400</v>
      </c>
      <c r="R264" s="1658">
        <f>IF(P264=0,"N/A",+Q264/12)</f>
        <v>33.333333333333336</v>
      </c>
      <c r="S264" s="1161">
        <v>9</v>
      </c>
      <c r="T264" s="1161">
        <v>7</v>
      </c>
      <c r="U264" s="339">
        <f>IF(P264=0,"N/A",+Q264*S264+R264*T264)</f>
        <v>3833.3333333333335</v>
      </c>
      <c r="V264" s="339">
        <f t="shared" si="3"/>
        <v>166.66666666666652</v>
      </c>
    </row>
    <row r="265" spans="4:24" ht="15" x14ac:dyDescent="0.2">
      <c r="D265" s="956">
        <v>249</v>
      </c>
      <c r="E265" s="333">
        <v>37512</v>
      </c>
      <c r="F265" s="1160" t="s">
        <v>214</v>
      </c>
      <c r="G265" s="334">
        <v>61</v>
      </c>
      <c r="H265" s="334">
        <v>617</v>
      </c>
      <c r="I265" s="334"/>
      <c r="J265" s="334">
        <v>1</v>
      </c>
      <c r="K265" s="1180" t="s">
        <v>197</v>
      </c>
      <c r="L265" s="334"/>
      <c r="M265" s="334" t="s">
        <v>416</v>
      </c>
      <c r="N265" s="334" t="s">
        <v>305</v>
      </c>
      <c r="O265" s="1037">
        <v>22571.46</v>
      </c>
      <c r="P265" s="338">
        <v>10</v>
      </c>
      <c r="Q265" s="952"/>
      <c r="R265" s="1659"/>
      <c r="S265" s="1170">
        <v>10</v>
      </c>
      <c r="T265" s="1170"/>
      <c r="U265" s="952">
        <v>22571.46</v>
      </c>
      <c r="V265" s="952">
        <f t="shared" si="3"/>
        <v>0</v>
      </c>
    </row>
    <row r="266" spans="4:24" ht="15" x14ac:dyDescent="0.2">
      <c r="D266" s="956">
        <v>250</v>
      </c>
      <c r="E266" s="333">
        <v>37512</v>
      </c>
      <c r="F266" s="1160" t="s">
        <v>214</v>
      </c>
      <c r="G266" s="334">
        <v>61</v>
      </c>
      <c r="H266" s="334">
        <v>617</v>
      </c>
      <c r="I266" s="334">
        <v>107891</v>
      </c>
      <c r="J266" s="334">
        <v>1</v>
      </c>
      <c r="K266" s="1180" t="s">
        <v>306</v>
      </c>
      <c r="L266" s="334"/>
      <c r="M266" s="334"/>
      <c r="N266" s="334" t="s">
        <v>305</v>
      </c>
      <c r="O266" s="1037">
        <v>500</v>
      </c>
      <c r="P266" s="338">
        <v>10</v>
      </c>
      <c r="Q266" s="952"/>
      <c r="R266" s="1659"/>
      <c r="S266" s="1170">
        <v>10</v>
      </c>
      <c r="T266" s="1170"/>
      <c r="U266" s="952">
        <v>500</v>
      </c>
      <c r="V266" s="952">
        <f t="shared" si="3"/>
        <v>0</v>
      </c>
    </row>
    <row r="267" spans="4:24" ht="30" x14ac:dyDescent="0.2">
      <c r="D267" s="956">
        <v>251</v>
      </c>
      <c r="E267" s="333">
        <v>38881</v>
      </c>
      <c r="F267" s="1160" t="s">
        <v>214</v>
      </c>
      <c r="G267" s="334">
        <v>61</v>
      </c>
      <c r="H267" s="334">
        <v>617</v>
      </c>
      <c r="I267" s="334"/>
      <c r="J267" s="334">
        <v>10</v>
      </c>
      <c r="K267" s="1180" t="s">
        <v>521</v>
      </c>
      <c r="L267" s="334"/>
      <c r="M267" s="334"/>
      <c r="N267" s="334" t="s">
        <v>305</v>
      </c>
      <c r="O267" s="1037">
        <v>28773.8</v>
      </c>
      <c r="P267" s="338">
        <v>10</v>
      </c>
      <c r="Q267" s="952"/>
      <c r="R267" s="1659"/>
      <c r="S267" s="1170">
        <v>10</v>
      </c>
      <c r="T267" s="1170"/>
      <c r="U267" s="952">
        <v>28773.8</v>
      </c>
      <c r="V267" s="952">
        <f t="shared" si="3"/>
        <v>0</v>
      </c>
    </row>
    <row r="268" spans="4:24" ht="15" x14ac:dyDescent="0.2">
      <c r="D268" s="951"/>
      <c r="E268" s="966"/>
      <c r="F268" s="966"/>
      <c r="G268" s="1698"/>
      <c r="H268" s="1698"/>
      <c r="I268" s="966"/>
      <c r="J268" s="966"/>
      <c r="K268" s="1338"/>
      <c r="L268" s="966"/>
      <c r="M268" s="966"/>
      <c r="N268" s="966"/>
      <c r="O268" s="1339">
        <f>SUM(O17:O267)</f>
        <v>2134172.2799999989</v>
      </c>
      <c r="P268" s="1339"/>
      <c r="Q268" s="1339">
        <f>SUM(Q17:Q267)</f>
        <v>69005.995666666669</v>
      </c>
      <c r="R268" s="1860">
        <f>SUM(R20:R267)</f>
        <v>5750.4996388888894</v>
      </c>
      <c r="S268" s="1339"/>
      <c r="T268" s="1339"/>
      <c r="U268" s="1339">
        <f>SUM(U17:U267)</f>
        <v>1732227.8986944447</v>
      </c>
      <c r="V268" s="1339">
        <f>SUM(V17:V267)</f>
        <v>401944.38130555558</v>
      </c>
      <c r="W268" s="1326">
        <f>SUM(U268:V268)</f>
        <v>2134172.2800000003</v>
      </c>
      <c r="X268" s="1326"/>
    </row>
    <row r="269" spans="4:24" ht="15" x14ac:dyDescent="0.2">
      <c r="D269" s="951"/>
      <c r="E269" s="966"/>
      <c r="F269" s="966"/>
      <c r="G269" s="1698">
        <v>613</v>
      </c>
      <c r="H269" s="1699">
        <v>142.52000000000001</v>
      </c>
      <c r="I269" s="966"/>
      <c r="J269" s="966"/>
      <c r="K269" s="1338"/>
      <c r="L269" s="966"/>
      <c r="M269" s="966"/>
      <c r="N269" s="966"/>
      <c r="O269" s="1248"/>
      <c r="P269" s="1310"/>
      <c r="Q269" s="1310"/>
      <c r="R269" s="1340"/>
      <c r="S269" s="1340"/>
      <c r="T269" s="1310"/>
      <c r="U269" s="1310"/>
      <c r="V269" s="1310"/>
    </row>
    <row r="270" spans="4:24" ht="15" x14ac:dyDescent="0.2">
      <c r="D270" s="951"/>
      <c r="E270" s="966"/>
      <c r="F270" s="966"/>
      <c r="G270" s="1698">
        <v>614</v>
      </c>
      <c r="H270" s="1699">
        <v>2626.08</v>
      </c>
      <c r="I270" s="966"/>
      <c r="J270" s="966"/>
      <c r="K270" s="1338"/>
      <c r="L270" s="966"/>
      <c r="M270" s="966"/>
      <c r="N270" s="966"/>
      <c r="O270" s="1248"/>
      <c r="P270" s="1310"/>
      <c r="Q270" s="1310"/>
      <c r="R270" s="1341"/>
      <c r="S270" s="1340"/>
      <c r="T270" s="1310"/>
      <c r="U270" s="1310"/>
      <c r="V270" s="1310"/>
    </row>
    <row r="271" spans="4:24" ht="15" x14ac:dyDescent="0.2">
      <c r="D271" s="951"/>
      <c r="E271" s="966"/>
      <c r="F271" s="966"/>
      <c r="G271" s="1698">
        <v>617</v>
      </c>
      <c r="H271" s="1699">
        <v>2981.9</v>
      </c>
      <c r="I271" s="966"/>
      <c r="J271" s="966"/>
      <c r="K271" s="1338"/>
      <c r="L271" s="966"/>
      <c r="M271" s="966"/>
      <c r="N271" s="966"/>
      <c r="O271" s="1248"/>
      <c r="P271" s="1310"/>
      <c r="Q271" s="1310"/>
      <c r="R271" s="1342"/>
      <c r="S271" s="1310"/>
      <c r="T271" s="1310"/>
      <c r="U271" s="1310"/>
      <c r="V271" s="1310"/>
    </row>
    <row r="272" spans="4:24" ht="15" x14ac:dyDescent="0.2">
      <c r="D272" s="951"/>
      <c r="E272" s="1310"/>
      <c r="F272" s="1310"/>
      <c r="G272" s="1693"/>
      <c r="H272" s="1694">
        <f>SUM(H269:H271)</f>
        <v>5750.5</v>
      </c>
      <c r="I272" s="1310"/>
      <c r="J272" s="1310"/>
      <c r="K272" s="1310"/>
      <c r="L272" s="1310"/>
      <c r="M272" s="1310"/>
      <c r="N272" s="1310"/>
      <c r="O272" s="1328"/>
      <c r="P272" s="1328"/>
      <c r="Q272" s="1310"/>
      <c r="R272" s="1310"/>
      <c r="S272" s="1310"/>
      <c r="T272" s="1310"/>
      <c r="U272" s="1310"/>
      <c r="V272" s="1310"/>
    </row>
    <row r="273" spans="4:22" ht="15" x14ac:dyDescent="0.2">
      <c r="D273" s="951"/>
      <c r="E273" s="1310"/>
      <c r="F273" s="1310"/>
      <c r="G273" s="1310"/>
      <c r="H273" s="1310"/>
      <c r="I273" s="1310"/>
      <c r="J273" s="1310"/>
      <c r="K273" s="1310"/>
      <c r="L273" s="1310"/>
      <c r="M273" s="1310"/>
      <c r="N273" s="1310"/>
      <c r="O273" s="1328"/>
      <c r="P273" s="1328"/>
      <c r="Q273" s="1310"/>
      <c r="R273" s="1310"/>
      <c r="S273" s="1310"/>
      <c r="T273" s="1310"/>
      <c r="U273" s="1310"/>
      <c r="V273" s="1310"/>
    </row>
    <row r="274" spans="4:22" x14ac:dyDescent="0.2">
      <c r="D274" s="1330"/>
      <c r="E274" s="1343"/>
      <c r="F274" s="1343"/>
      <c r="G274" s="1343"/>
      <c r="H274" s="1343"/>
      <c r="I274" s="1343"/>
      <c r="J274" s="1343"/>
      <c r="K274" s="1344"/>
      <c r="L274" s="1343"/>
      <c r="M274" s="1343"/>
      <c r="N274" s="1345"/>
      <c r="O274" s="1345"/>
      <c r="P274" s="1047"/>
    </row>
    <row r="275" spans="4:22" x14ac:dyDescent="0.2">
      <c r="D275" s="45"/>
      <c r="E275" s="45"/>
      <c r="F275" s="45"/>
      <c r="G275" s="45"/>
      <c r="H275" s="1346"/>
      <c r="I275" s="45"/>
      <c r="J275" s="45"/>
      <c r="K275" s="3"/>
      <c r="L275" s="45"/>
      <c r="M275" s="45"/>
      <c r="N275" s="1048"/>
      <c r="O275" s="1048"/>
      <c r="P275" s="14"/>
      <c r="Q275" s="14"/>
      <c r="R275" s="1048"/>
      <c r="S275" s="1048"/>
      <c r="T275" s="45"/>
      <c r="U275" s="45"/>
      <c r="V275" s="45"/>
    </row>
    <row r="276" spans="4:22" x14ac:dyDescent="0.2">
      <c r="D276" s="1905" t="s">
        <v>51</v>
      </c>
      <c r="E276" s="1905"/>
      <c r="F276" s="1905"/>
      <c r="G276" s="1905"/>
      <c r="H276" s="1905"/>
      <c r="I276" s="1905"/>
      <c r="J276" s="1905"/>
      <c r="K276" s="1348"/>
      <c r="L276" s="1906" t="s">
        <v>1625</v>
      </c>
      <c r="M276" s="1906"/>
      <c r="N276" s="1906"/>
      <c r="O276" s="1906"/>
      <c r="P276" s="34"/>
      <c r="Q276" s="34"/>
      <c r="R276" s="1905" t="s">
        <v>1621</v>
      </c>
      <c r="S276" s="1905"/>
      <c r="T276" s="1905"/>
      <c r="U276" s="1905"/>
      <c r="V276" s="1905"/>
    </row>
    <row r="277" spans="4:22" x14ac:dyDescent="0.2">
      <c r="D277" s="1330"/>
      <c r="E277" s="1343"/>
      <c r="F277" s="1343"/>
      <c r="G277" s="1343"/>
      <c r="H277" s="1343"/>
      <c r="I277" s="1343"/>
      <c r="J277" s="1343"/>
      <c r="K277" s="1344"/>
      <c r="L277" s="1343"/>
      <c r="M277" s="1343"/>
      <c r="N277" s="1345"/>
      <c r="O277" s="1345"/>
      <c r="P277" s="1047"/>
    </row>
    <row r="278" spans="4:22" x14ac:dyDescent="0.2">
      <c r="D278" s="1330"/>
      <c r="E278" s="1343"/>
      <c r="F278" s="1343"/>
      <c r="G278" s="1343"/>
      <c r="H278" s="1343"/>
      <c r="I278" s="1343"/>
      <c r="J278" s="1343"/>
      <c r="K278" s="1344"/>
      <c r="L278" s="1343"/>
      <c r="M278" s="1343"/>
      <c r="N278" s="1345"/>
      <c r="O278" s="1345"/>
      <c r="P278" s="1047"/>
    </row>
    <row r="279" spans="4:22" x14ac:dyDescent="0.2">
      <c r="D279" s="1330"/>
      <c r="E279" s="1343"/>
      <c r="F279" s="1343"/>
      <c r="G279" s="1343"/>
      <c r="H279" s="1343"/>
      <c r="I279" s="1343"/>
      <c r="J279" s="1343"/>
      <c r="K279" s="1344"/>
      <c r="L279" s="1343"/>
      <c r="M279" s="1343"/>
      <c r="N279" s="1345"/>
      <c r="O279" s="1345"/>
      <c r="P279" s="1047"/>
    </row>
    <row r="280" spans="4:22" x14ac:dyDescent="0.2">
      <c r="D280" s="1330"/>
      <c r="E280" s="1343"/>
      <c r="F280" s="1343"/>
      <c r="G280" s="1343"/>
      <c r="H280" s="1343"/>
      <c r="I280" s="1343"/>
      <c r="J280" s="1343"/>
      <c r="K280" s="1344"/>
      <c r="L280" s="1343"/>
      <c r="M280" s="1343"/>
      <c r="N280" s="1345"/>
      <c r="O280" s="1345"/>
      <c r="P280" s="1047"/>
    </row>
    <row r="281" spans="4:22" x14ac:dyDescent="0.2">
      <c r="D281" s="1330"/>
      <c r="E281" s="1343"/>
      <c r="F281" s="1343"/>
      <c r="G281" s="1343"/>
      <c r="H281" s="1343"/>
      <c r="I281" s="1343"/>
      <c r="J281" s="1343"/>
      <c r="K281" s="1344"/>
      <c r="L281" s="1343"/>
      <c r="M281" s="1343"/>
      <c r="N281" s="1345"/>
      <c r="O281" s="1345"/>
      <c r="P281" s="1047"/>
    </row>
    <row r="282" spans="4:22" x14ac:dyDescent="0.2">
      <c r="D282" s="1330"/>
      <c r="E282" s="1343"/>
      <c r="F282" s="1343"/>
      <c r="G282" s="1343"/>
      <c r="H282" s="1343"/>
      <c r="I282" s="1343"/>
      <c r="J282" s="1343"/>
      <c r="K282" s="1344"/>
      <c r="L282" s="1343"/>
      <c r="M282" s="1343"/>
      <c r="N282" s="1345"/>
      <c r="O282" s="1345"/>
      <c r="P282" s="1047"/>
    </row>
    <row r="283" spans="4:22" x14ac:dyDescent="0.2">
      <c r="D283" s="1330"/>
      <c r="E283" s="1343"/>
      <c r="F283" s="1343"/>
      <c r="G283" s="1343"/>
      <c r="H283" s="1343"/>
      <c r="I283" s="1343"/>
      <c r="J283" s="1343"/>
      <c r="K283" s="1344"/>
      <c r="L283" s="1343"/>
      <c r="M283" s="1343"/>
      <c r="N283" s="1345"/>
      <c r="O283" s="1345"/>
      <c r="P283" s="1047"/>
    </row>
    <row r="284" spans="4:22" x14ac:dyDescent="0.2">
      <c r="D284" s="1330"/>
    </row>
    <row r="292" spans="1:22" customFormat="1" x14ac:dyDescent="0.2">
      <c r="A292" s="45"/>
      <c r="B292" s="45"/>
      <c r="C292" s="45"/>
      <c r="D292" s="1038"/>
      <c r="E292" s="1038"/>
      <c r="F292" s="1038"/>
      <c r="G292" s="1038"/>
      <c r="H292" s="1038"/>
      <c r="I292" s="1038"/>
      <c r="J292" s="1038"/>
      <c r="K292" s="1038"/>
      <c r="L292" s="1038"/>
      <c r="M292" s="1038"/>
      <c r="N292" s="1038"/>
      <c r="O292" s="1038"/>
      <c r="P292" s="1038"/>
      <c r="Q292" s="1038"/>
      <c r="R292" s="1038"/>
      <c r="S292" s="1038"/>
      <c r="T292" s="1038"/>
      <c r="U292" s="1038"/>
      <c r="V292" s="1038"/>
    </row>
    <row r="293" spans="1:22" customFormat="1" x14ac:dyDescent="0.2">
      <c r="A293" s="1347" t="s">
        <v>51</v>
      </c>
      <c r="B293" s="1347"/>
      <c r="C293" s="1347"/>
      <c r="D293" s="1038"/>
      <c r="E293" s="1038"/>
      <c r="F293" s="1038"/>
      <c r="G293" s="1038"/>
      <c r="H293" s="1038"/>
      <c r="I293" s="1038"/>
      <c r="J293" s="1038"/>
      <c r="K293" s="1038"/>
      <c r="L293" s="1038"/>
      <c r="M293" s="1038"/>
      <c r="N293" s="1038"/>
      <c r="O293" s="1038"/>
      <c r="P293" s="1038"/>
      <c r="Q293" s="1038"/>
      <c r="R293" s="1038"/>
      <c r="S293" s="1038"/>
      <c r="T293" s="1038"/>
      <c r="U293" s="1038"/>
      <c r="V293" s="1038"/>
    </row>
    <row r="304" spans="1:22" ht="15" x14ac:dyDescent="0.2">
      <c r="D304" s="956">
        <v>25</v>
      </c>
      <c r="E304" s="1334">
        <v>40260</v>
      </c>
      <c r="F304" s="1160" t="s">
        <v>214</v>
      </c>
      <c r="G304" s="334">
        <v>61</v>
      </c>
      <c r="H304" s="334">
        <v>614</v>
      </c>
      <c r="I304" s="334"/>
      <c r="J304" s="334">
        <v>1</v>
      </c>
      <c r="K304" s="1180" t="s">
        <v>856</v>
      </c>
      <c r="L304" s="334"/>
      <c r="M304" s="334" t="s">
        <v>73</v>
      </c>
      <c r="N304" s="334" t="s">
        <v>940</v>
      </c>
      <c r="O304" s="1037">
        <v>564.91999999999996</v>
      </c>
      <c r="P304" s="338">
        <v>3</v>
      </c>
      <c r="Q304" s="952"/>
      <c r="R304" s="952"/>
      <c r="S304" s="1170">
        <v>3</v>
      </c>
      <c r="T304" s="1170"/>
      <c r="U304" s="952">
        <v>564.91999999999996</v>
      </c>
      <c r="V304" s="952">
        <f>IF(P304=0,"N/A",+O304-U304)</f>
        <v>0</v>
      </c>
    </row>
    <row r="305" spans="4:22" ht="15" x14ac:dyDescent="0.2">
      <c r="D305" s="956">
        <v>176</v>
      </c>
      <c r="E305" s="333">
        <v>36889</v>
      </c>
      <c r="F305" s="1160" t="s">
        <v>214</v>
      </c>
      <c r="G305" s="334">
        <v>61</v>
      </c>
      <c r="H305" s="334">
        <v>617</v>
      </c>
      <c r="I305" s="334">
        <v>7897</v>
      </c>
      <c r="J305" s="334">
        <v>1</v>
      </c>
      <c r="K305" s="1180" t="s">
        <v>1099</v>
      </c>
      <c r="L305" s="334"/>
      <c r="M305" s="334"/>
      <c r="N305" s="334" t="s">
        <v>276</v>
      </c>
      <c r="O305" s="1037">
        <v>500</v>
      </c>
      <c r="P305" s="338">
        <v>10</v>
      </c>
      <c r="Q305" s="952"/>
      <c r="R305" s="952"/>
      <c r="S305" s="1170">
        <v>10</v>
      </c>
      <c r="T305" s="1170"/>
      <c r="U305" s="952">
        <v>500</v>
      </c>
      <c r="V305" s="952">
        <f>IF(P305=0,"N/A",+O305-U305)</f>
        <v>0</v>
      </c>
    </row>
    <row r="306" spans="4:22" ht="15" x14ac:dyDescent="0.2">
      <c r="D306" s="956">
        <v>183</v>
      </c>
      <c r="E306" s="333">
        <v>41145</v>
      </c>
      <c r="F306" s="1160" t="s">
        <v>214</v>
      </c>
      <c r="G306" s="334">
        <v>61</v>
      </c>
      <c r="H306" s="334">
        <v>617</v>
      </c>
      <c r="I306" s="334"/>
      <c r="J306" s="334">
        <v>1</v>
      </c>
      <c r="K306" s="1180" t="s">
        <v>799</v>
      </c>
      <c r="L306" s="334"/>
      <c r="M306" s="334" t="s">
        <v>116</v>
      </c>
      <c r="N306" s="334" t="s">
        <v>201</v>
      </c>
      <c r="O306" s="1037">
        <v>4295</v>
      </c>
      <c r="P306" s="338">
        <v>10</v>
      </c>
      <c r="Q306" s="339">
        <f>IF(P306=0,"N/A",+O306/P306)</f>
        <v>429.5</v>
      </c>
      <c r="R306" s="339">
        <f>IF(P306=0,"N/A",+Q306/12)</f>
        <v>35.791666666666664</v>
      </c>
      <c r="S306" s="1161">
        <v>4</v>
      </c>
      <c r="T306" s="1161">
        <v>4</v>
      </c>
      <c r="U306" s="339">
        <f>IF(P306=0,"N/A",+Q306*S306+R306*T306)</f>
        <v>1861.1666666666667</v>
      </c>
      <c r="V306" s="339">
        <f>IF(P306=0,"N/A",+O306-U306)</f>
        <v>2433.833333333333</v>
      </c>
    </row>
  </sheetData>
  <mergeCells count="8">
    <mergeCell ref="D276:J276"/>
    <mergeCell ref="R276:V276"/>
    <mergeCell ref="L276:O276"/>
    <mergeCell ref="D10:V10"/>
    <mergeCell ref="D9:V9"/>
    <mergeCell ref="D12:V12"/>
    <mergeCell ref="D11:V11"/>
    <mergeCell ref="D13:V13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2"/>
  <sheetViews>
    <sheetView topLeftCell="B4" zoomScale="80" zoomScaleNormal="80" workbookViewId="0">
      <selection activeCell="Q33" sqref="Q33"/>
    </sheetView>
  </sheetViews>
  <sheetFormatPr baseColWidth="10" defaultColWidth="9.140625" defaultRowHeight="12.75" x14ac:dyDescent="0.2"/>
  <cols>
    <col min="1" max="1" width="4.140625" customWidth="1"/>
    <col min="2" max="2" width="12" customWidth="1"/>
    <col min="3" max="4" width="9.28515625" customWidth="1"/>
    <col min="5" max="5" width="16.42578125" customWidth="1"/>
    <col min="6" max="7" width="9" customWidth="1"/>
    <col min="8" max="8" width="32.85546875" style="58" customWidth="1"/>
    <col min="9" max="9" width="12" customWidth="1"/>
    <col min="10" max="10" width="14.28515625" customWidth="1"/>
    <col min="11" max="11" width="22" customWidth="1"/>
    <col min="12" max="12" width="16.28515625" customWidth="1"/>
    <col min="13" max="13" width="7.140625" customWidth="1"/>
    <col min="14" max="14" width="17" customWidth="1"/>
    <col min="15" max="15" width="13.5703125" customWidth="1"/>
    <col min="16" max="16" width="9.140625" customWidth="1"/>
    <col min="17" max="17" width="7.140625" customWidth="1"/>
    <col min="18" max="18" width="17.140625" customWidth="1"/>
    <col min="19" max="19" width="13.28515625" customWidth="1"/>
  </cols>
  <sheetData>
    <row r="2" spans="1:19" x14ac:dyDescent="0.2">
      <c r="C2" s="13"/>
      <c r="D2" s="13"/>
      <c r="E2" s="13"/>
      <c r="G2" s="1"/>
    </row>
    <row r="3" spans="1:19" x14ac:dyDescent="0.2">
      <c r="C3" s="13"/>
      <c r="D3" s="13"/>
      <c r="E3" s="13"/>
      <c r="G3" s="1"/>
    </row>
    <row r="4" spans="1:19" x14ac:dyDescent="0.2">
      <c r="C4" s="13"/>
      <c r="D4" s="13"/>
      <c r="E4" s="13"/>
      <c r="G4" s="1"/>
    </row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A7" s="1910" t="s">
        <v>0</v>
      </c>
      <c r="B7" s="1910"/>
      <c r="C7" s="1910"/>
      <c r="D7" s="1910"/>
      <c r="E7" s="1910"/>
      <c r="F7" s="1910"/>
      <c r="G7" s="1910"/>
      <c r="H7" s="1910"/>
      <c r="I7" s="1910"/>
      <c r="J7" s="1910"/>
      <c r="K7" s="1910"/>
      <c r="L7" s="1910"/>
      <c r="M7" s="1910"/>
      <c r="N7" s="1910"/>
      <c r="O7" s="1910"/>
      <c r="P7" s="1910"/>
      <c r="Q7" s="1910"/>
      <c r="R7" s="1910"/>
      <c r="S7" s="1910"/>
    </row>
    <row r="8" spans="1:19" x14ac:dyDescent="0.2">
      <c r="A8" s="1910" t="s">
        <v>1</v>
      </c>
      <c r="B8" s="1910"/>
      <c r="C8" s="1910"/>
      <c r="D8" s="1910"/>
      <c r="E8" s="1910"/>
      <c r="F8" s="1910"/>
      <c r="G8" s="1910"/>
      <c r="H8" s="1910"/>
      <c r="I8" s="1910"/>
      <c r="J8" s="1910"/>
      <c r="K8" s="1910"/>
      <c r="L8" s="1910"/>
      <c r="M8" s="1910"/>
      <c r="N8" s="1910"/>
      <c r="O8" s="1910"/>
      <c r="P8" s="1910"/>
      <c r="Q8" s="1910"/>
      <c r="R8" s="1910"/>
      <c r="S8" s="1910"/>
    </row>
    <row r="9" spans="1:19" x14ac:dyDescent="0.2">
      <c r="A9" s="1910" t="s">
        <v>2</v>
      </c>
      <c r="B9" s="1910"/>
      <c r="C9" s="1910"/>
      <c r="D9" s="1910"/>
      <c r="E9" s="1910"/>
      <c r="F9" s="1910"/>
      <c r="G9" s="1910"/>
      <c r="H9" s="1910"/>
      <c r="I9" s="1910"/>
      <c r="J9" s="1910"/>
      <c r="K9" s="1910"/>
      <c r="L9" s="1910"/>
      <c r="M9" s="1910"/>
      <c r="N9" s="1910"/>
      <c r="O9" s="1910"/>
      <c r="P9" s="1910"/>
      <c r="Q9" s="1910"/>
      <c r="R9" s="1910"/>
      <c r="S9" s="1910"/>
    </row>
    <row r="10" spans="1:19" x14ac:dyDescent="0.2">
      <c r="A10" s="1910" t="s">
        <v>3</v>
      </c>
      <c r="B10" s="1910"/>
      <c r="C10" s="1910"/>
      <c r="D10" s="1910"/>
      <c r="E10" s="1910"/>
      <c r="F10" s="1910"/>
      <c r="G10" s="1910"/>
      <c r="H10" s="1910"/>
      <c r="I10" s="1910"/>
      <c r="J10" s="1910"/>
      <c r="K10" s="1910"/>
      <c r="L10" s="1910"/>
      <c r="M10" s="1910"/>
      <c r="N10" s="1910"/>
      <c r="O10" s="1910"/>
      <c r="P10" s="1910"/>
      <c r="Q10" s="1910"/>
      <c r="R10" s="1910"/>
      <c r="S10" s="1910"/>
    </row>
    <row r="11" spans="1:19" x14ac:dyDescent="0.2">
      <c r="A11" s="1907" t="s">
        <v>1803</v>
      </c>
      <c r="B11" s="1907"/>
      <c r="C11" s="1907"/>
      <c r="D11" s="1907"/>
      <c r="E11" s="1907"/>
      <c r="F11" s="1907"/>
      <c r="G11" s="1907"/>
      <c r="H11" s="1907"/>
      <c r="I11" s="1907"/>
      <c r="J11" s="1907"/>
      <c r="K11" s="1907"/>
      <c r="L11" s="1907"/>
      <c r="M11" s="1907"/>
      <c r="N11" s="1907"/>
      <c r="O11" s="1907"/>
      <c r="P11" s="1907"/>
      <c r="Q11" s="1907"/>
      <c r="R11" s="1907"/>
      <c r="S11" s="1907"/>
    </row>
    <row r="12" spans="1:19" ht="15" x14ac:dyDescent="0.3">
      <c r="A12" s="80"/>
      <c r="B12" s="80"/>
      <c r="C12" s="80"/>
      <c r="D12" s="80"/>
      <c r="E12" s="80"/>
      <c r="F12" s="80"/>
      <c r="G12" s="80"/>
      <c r="H12" s="1155"/>
      <c r="I12" s="80"/>
      <c r="J12" s="80"/>
      <c r="K12" s="80"/>
      <c r="L12" s="80"/>
      <c r="M12" s="115"/>
      <c r="N12" s="115"/>
      <c r="O12" s="115"/>
      <c r="P12" s="115"/>
      <c r="Q12" s="115"/>
      <c r="R12" s="115"/>
      <c r="S12" s="115"/>
    </row>
    <row r="13" spans="1:19" s="1047" customFormat="1" ht="36" x14ac:dyDescent="0.2">
      <c r="A13" s="962" t="s">
        <v>4</v>
      </c>
      <c r="B13" s="962" t="s">
        <v>5</v>
      </c>
      <c r="C13" s="1045" t="s">
        <v>1627</v>
      </c>
      <c r="D13" s="1045" t="s">
        <v>7</v>
      </c>
      <c r="E13" s="1045" t="s">
        <v>1612</v>
      </c>
      <c r="F13" s="962" t="s">
        <v>9</v>
      </c>
      <c r="G13" s="962" t="s">
        <v>10</v>
      </c>
      <c r="H13" s="1730" t="s">
        <v>11</v>
      </c>
      <c r="I13" s="962" t="s">
        <v>12</v>
      </c>
      <c r="J13" s="962" t="s">
        <v>13</v>
      </c>
      <c r="K13" s="962" t="s">
        <v>820</v>
      </c>
      <c r="L13" s="1046" t="s">
        <v>1613</v>
      </c>
      <c r="M13" s="1049" t="s">
        <v>1616</v>
      </c>
      <c r="N13" s="1050" t="s">
        <v>1615</v>
      </c>
      <c r="O13" s="1050" t="s">
        <v>1614</v>
      </c>
      <c r="P13" s="1051" t="s">
        <v>1618</v>
      </c>
      <c r="Q13" s="1050" t="s">
        <v>1617</v>
      </c>
      <c r="R13" s="1051" t="s">
        <v>1787</v>
      </c>
      <c r="S13" s="1051" t="s">
        <v>1619</v>
      </c>
    </row>
    <row r="14" spans="1:19" x14ac:dyDescent="0.2">
      <c r="A14" s="1276">
        <v>1</v>
      </c>
      <c r="B14" s="1276">
        <v>2</v>
      </c>
      <c r="C14" s="1276">
        <v>3</v>
      </c>
      <c r="D14" s="1276">
        <v>4</v>
      </c>
      <c r="E14" s="1276">
        <v>5</v>
      </c>
      <c r="F14" s="1276">
        <v>6</v>
      </c>
      <c r="G14" s="1276">
        <v>7</v>
      </c>
      <c r="H14" s="1277">
        <v>8</v>
      </c>
      <c r="I14" s="1276">
        <v>9</v>
      </c>
      <c r="J14" s="1276">
        <v>10</v>
      </c>
      <c r="K14" s="1276">
        <v>11</v>
      </c>
      <c r="L14" s="1276">
        <v>12</v>
      </c>
      <c r="M14" s="1276">
        <v>13</v>
      </c>
      <c r="N14" s="1276">
        <v>14</v>
      </c>
      <c r="O14" s="1276">
        <v>15</v>
      </c>
      <c r="P14" s="1276">
        <v>16</v>
      </c>
      <c r="Q14" s="1276">
        <v>17</v>
      </c>
      <c r="R14" s="1276">
        <v>18</v>
      </c>
      <c r="S14" s="1276">
        <v>19</v>
      </c>
    </row>
    <row r="15" spans="1:19" ht="15" x14ac:dyDescent="0.2">
      <c r="A15" s="1278">
        <v>1</v>
      </c>
      <c r="B15" s="1279">
        <v>38442</v>
      </c>
      <c r="C15" s="1280">
        <v>8</v>
      </c>
      <c r="D15" s="1280">
        <v>61</v>
      </c>
      <c r="E15" s="1219">
        <v>617</v>
      </c>
      <c r="F15" s="1166">
        <v>127568</v>
      </c>
      <c r="G15" s="1166">
        <v>1</v>
      </c>
      <c r="H15" s="1289" t="s">
        <v>345</v>
      </c>
      <c r="I15" s="1166"/>
      <c r="J15" s="1166" t="s">
        <v>19</v>
      </c>
      <c r="K15" s="1281" t="s">
        <v>941</v>
      </c>
      <c r="L15" s="1037">
        <v>1780</v>
      </c>
      <c r="M15" s="338">
        <v>10</v>
      </c>
      <c r="N15" s="1697"/>
      <c r="O15" s="1232"/>
      <c r="P15" s="1282">
        <v>10</v>
      </c>
      <c r="Q15" s="1282"/>
      <c r="R15" s="1232">
        <v>1780</v>
      </c>
      <c r="S15" s="1232">
        <f t="shared" ref="S15:S31" si="0">IF(M15=0,"N/A",+L15-R15)</f>
        <v>0</v>
      </c>
    </row>
    <row r="16" spans="1:19" ht="15" x14ac:dyDescent="0.2">
      <c r="A16" s="1278">
        <v>2</v>
      </c>
      <c r="B16" s="1279">
        <v>39316</v>
      </c>
      <c r="C16" s="1280">
        <v>8</v>
      </c>
      <c r="D16" s="1280">
        <v>61</v>
      </c>
      <c r="E16" s="1219">
        <v>617</v>
      </c>
      <c r="F16" s="1166"/>
      <c r="G16" s="1166">
        <v>1</v>
      </c>
      <c r="H16" s="1290" t="s">
        <v>347</v>
      </c>
      <c r="I16" s="1166"/>
      <c r="J16" s="1166" t="s">
        <v>19</v>
      </c>
      <c r="K16" s="1281" t="s">
        <v>941</v>
      </c>
      <c r="L16" s="1168">
        <v>7502.88</v>
      </c>
      <c r="M16" s="1169">
        <v>10</v>
      </c>
      <c r="N16" s="1216">
        <f>IF(M16=0,"N/A",+L16/M16)</f>
        <v>750.28800000000001</v>
      </c>
      <c r="O16" s="1724">
        <f>IF(M16=0,"N/A",+N16/12)</f>
        <v>62.524000000000001</v>
      </c>
      <c r="P16" s="1217">
        <v>9</v>
      </c>
      <c r="Q16" s="1218">
        <v>10</v>
      </c>
      <c r="R16" s="1216">
        <f t="shared" ref="R16:R31" si="1">IF(M16=0,"N/A",+N16*P16+O16*Q16)</f>
        <v>7377.8320000000003</v>
      </c>
      <c r="S16" s="1216">
        <f t="shared" si="0"/>
        <v>125.04799999999977</v>
      </c>
    </row>
    <row r="17" spans="1:20" ht="15" x14ac:dyDescent="0.2">
      <c r="A17" s="1278">
        <v>3</v>
      </c>
      <c r="B17" s="1279">
        <v>39316</v>
      </c>
      <c r="C17" s="1280">
        <v>8</v>
      </c>
      <c r="D17" s="1280">
        <v>61</v>
      </c>
      <c r="E17" s="1219">
        <v>617</v>
      </c>
      <c r="F17" s="1166"/>
      <c r="G17" s="1164">
        <v>1</v>
      </c>
      <c r="H17" s="1290" t="s">
        <v>18</v>
      </c>
      <c r="I17" s="1166"/>
      <c r="J17" s="1166" t="s">
        <v>19</v>
      </c>
      <c r="K17" s="1281" t="s">
        <v>941</v>
      </c>
      <c r="L17" s="1168">
        <v>6380</v>
      </c>
      <c r="M17" s="1169">
        <v>10</v>
      </c>
      <c r="N17" s="1216">
        <f>IF(M17=0,"N/A",+L17/M17)</f>
        <v>638</v>
      </c>
      <c r="O17" s="1724">
        <f>IF(M17=0,"N/A",+N17/12)</f>
        <v>53.166666666666664</v>
      </c>
      <c r="P17" s="1217">
        <v>9</v>
      </c>
      <c r="Q17" s="1218">
        <v>10</v>
      </c>
      <c r="R17" s="1216">
        <f t="shared" si="1"/>
        <v>6273.666666666667</v>
      </c>
      <c r="S17" s="1216">
        <f t="shared" si="0"/>
        <v>106.33333333333303</v>
      </c>
    </row>
    <row r="18" spans="1:20" ht="15" x14ac:dyDescent="0.2">
      <c r="A18" s="1278">
        <v>5</v>
      </c>
      <c r="B18" s="1283">
        <v>39316</v>
      </c>
      <c r="C18" s="1284">
        <v>8</v>
      </c>
      <c r="D18" s="1284">
        <v>61</v>
      </c>
      <c r="E18" s="1285">
        <v>617</v>
      </c>
      <c r="F18" s="1286"/>
      <c r="G18" s="1237">
        <v>1</v>
      </c>
      <c r="H18" s="1291" t="s">
        <v>296</v>
      </c>
      <c r="I18" s="1286"/>
      <c r="J18" s="1286" t="s">
        <v>19</v>
      </c>
      <c r="K18" s="1287" t="s">
        <v>941</v>
      </c>
      <c r="L18" s="1241">
        <v>5742</v>
      </c>
      <c r="M18" s="1242">
        <v>10</v>
      </c>
      <c r="N18" s="339">
        <f>IF(M18=0,"N/A",+L18/M18)</f>
        <v>574.20000000000005</v>
      </c>
      <c r="O18" s="1658">
        <f>IF(M18=0,"N/A",+N18/12)</f>
        <v>47.85</v>
      </c>
      <c r="P18" s="1161">
        <v>9</v>
      </c>
      <c r="Q18" s="1288">
        <v>10</v>
      </c>
      <c r="R18" s="339">
        <f t="shared" si="1"/>
        <v>5646.3</v>
      </c>
      <c r="S18" s="339">
        <f t="shared" si="0"/>
        <v>95.699999999999818</v>
      </c>
    </row>
    <row r="19" spans="1:20" ht="15" x14ac:dyDescent="0.2">
      <c r="A19" s="1278">
        <v>6</v>
      </c>
      <c r="B19" s="1034">
        <v>42549</v>
      </c>
      <c r="C19" s="1256">
        <v>8</v>
      </c>
      <c r="D19" s="1256">
        <v>61</v>
      </c>
      <c r="E19" s="1183">
        <v>632</v>
      </c>
      <c r="F19" s="1160"/>
      <c r="G19" s="334">
        <v>1</v>
      </c>
      <c r="H19" s="1180" t="s">
        <v>1497</v>
      </c>
      <c r="I19" s="1160">
        <v>4076066</v>
      </c>
      <c r="J19" s="1160" t="s">
        <v>36</v>
      </c>
      <c r="K19" s="1160" t="s">
        <v>1498</v>
      </c>
      <c r="L19" s="1037">
        <v>37878</v>
      </c>
      <c r="M19" s="338">
        <v>5</v>
      </c>
      <c r="N19" s="339">
        <f t="shared" ref="N19:N26" si="2">IF(M19=0,"N/A",+L19/M19)</f>
        <v>7575.6</v>
      </c>
      <c r="O19" s="1658">
        <f t="shared" ref="O19:O26" si="3">IF(M19=0,"N/A",+N19/12)</f>
        <v>631.30000000000007</v>
      </c>
      <c r="P19" s="1161">
        <v>1</v>
      </c>
      <c r="Q19" s="1288"/>
      <c r="R19" s="339">
        <f t="shared" si="1"/>
        <v>7575.6</v>
      </c>
      <c r="S19" s="339">
        <f t="shared" si="0"/>
        <v>30302.400000000001</v>
      </c>
    </row>
    <row r="20" spans="1:20" ht="15" x14ac:dyDescent="0.2">
      <c r="A20" s="1278">
        <v>7</v>
      </c>
      <c r="B20" s="1034">
        <v>42537</v>
      </c>
      <c r="C20" s="1256">
        <v>8</v>
      </c>
      <c r="D20" s="1256">
        <v>61</v>
      </c>
      <c r="E20" s="1183">
        <v>617</v>
      </c>
      <c r="F20" s="1160"/>
      <c r="G20" s="334">
        <v>1</v>
      </c>
      <c r="H20" s="1180" t="s">
        <v>66</v>
      </c>
      <c r="I20" s="1160"/>
      <c r="J20" s="1160" t="s">
        <v>1499</v>
      </c>
      <c r="K20" s="1160" t="s">
        <v>1498</v>
      </c>
      <c r="L20" s="1037">
        <v>6018</v>
      </c>
      <c r="M20" s="338">
        <v>10</v>
      </c>
      <c r="N20" s="339">
        <f t="shared" si="2"/>
        <v>601.79999999999995</v>
      </c>
      <c r="O20" s="1658">
        <f t="shared" si="3"/>
        <v>50.15</v>
      </c>
      <c r="P20" s="1161">
        <v>1</v>
      </c>
      <c r="Q20" s="1288"/>
      <c r="R20" s="339">
        <f t="shared" si="1"/>
        <v>601.79999999999995</v>
      </c>
      <c r="S20" s="339">
        <f t="shared" si="0"/>
        <v>5416.2</v>
      </c>
    </row>
    <row r="21" spans="1:20" ht="30" x14ac:dyDescent="0.2">
      <c r="A21" s="1278">
        <v>8</v>
      </c>
      <c r="B21" s="1034">
        <v>42669</v>
      </c>
      <c r="C21" s="1256">
        <v>8</v>
      </c>
      <c r="D21" s="1256">
        <v>61</v>
      </c>
      <c r="E21" s="1183">
        <v>2613</v>
      </c>
      <c r="F21" s="1160"/>
      <c r="G21" s="334">
        <v>3</v>
      </c>
      <c r="H21" s="1180" t="s">
        <v>1646</v>
      </c>
      <c r="I21" s="1160" t="s">
        <v>1520</v>
      </c>
      <c r="J21" s="1160" t="s">
        <v>1521</v>
      </c>
      <c r="K21" s="1160" t="s">
        <v>1498</v>
      </c>
      <c r="L21" s="1037">
        <v>43389.04</v>
      </c>
      <c r="M21" s="338">
        <v>3</v>
      </c>
      <c r="N21" s="339">
        <f t="shared" si="2"/>
        <v>14463.013333333334</v>
      </c>
      <c r="O21" s="1658">
        <f t="shared" si="3"/>
        <v>1205.2511111111112</v>
      </c>
      <c r="P21" s="1161"/>
      <c r="Q21" s="1288">
        <v>8</v>
      </c>
      <c r="R21" s="339">
        <f t="shared" si="1"/>
        <v>9642.0088888888895</v>
      </c>
      <c r="S21" s="339">
        <f t="shared" si="0"/>
        <v>33747.031111111108</v>
      </c>
    </row>
    <row r="22" spans="1:20" ht="15" x14ac:dyDescent="0.2">
      <c r="A22" s="1278">
        <v>9</v>
      </c>
      <c r="B22" s="1034">
        <v>42611</v>
      </c>
      <c r="C22" s="1256">
        <v>8</v>
      </c>
      <c r="D22" s="1256">
        <v>61</v>
      </c>
      <c r="E22" s="1183">
        <v>2651</v>
      </c>
      <c r="F22" s="1160"/>
      <c r="G22" s="334">
        <v>2</v>
      </c>
      <c r="H22" s="1180" t="s">
        <v>390</v>
      </c>
      <c r="I22" s="1160">
        <v>8530</v>
      </c>
      <c r="J22" s="1160" t="s">
        <v>1522</v>
      </c>
      <c r="K22" s="1160" t="s">
        <v>1498</v>
      </c>
      <c r="L22" s="1037">
        <v>57000</v>
      </c>
      <c r="M22" s="338">
        <v>10</v>
      </c>
      <c r="N22" s="339">
        <f t="shared" si="2"/>
        <v>5700</v>
      </c>
      <c r="O22" s="1658">
        <f t="shared" si="3"/>
        <v>475</v>
      </c>
      <c r="P22" s="1161"/>
      <c r="Q22" s="1288">
        <v>10</v>
      </c>
      <c r="R22" s="339">
        <f t="shared" si="1"/>
        <v>4750</v>
      </c>
      <c r="S22" s="339">
        <f t="shared" si="0"/>
        <v>52250</v>
      </c>
    </row>
    <row r="23" spans="1:20" ht="30" x14ac:dyDescent="0.2">
      <c r="A23" s="1278">
        <v>10</v>
      </c>
      <c r="B23" s="1034">
        <v>42517</v>
      </c>
      <c r="C23" s="1256">
        <v>8</v>
      </c>
      <c r="D23" s="1256">
        <v>61</v>
      </c>
      <c r="E23" s="1183">
        <v>2611</v>
      </c>
      <c r="F23" s="1160"/>
      <c r="G23" s="334">
        <v>1</v>
      </c>
      <c r="H23" s="1180" t="s">
        <v>1524</v>
      </c>
      <c r="I23" s="1160" t="s">
        <v>1466</v>
      </c>
      <c r="J23" s="1160" t="s">
        <v>1525</v>
      </c>
      <c r="K23" s="1160" t="s">
        <v>1498</v>
      </c>
      <c r="L23" s="1037">
        <v>7799.99</v>
      </c>
      <c r="M23" s="338">
        <v>10</v>
      </c>
      <c r="N23" s="339">
        <f t="shared" si="2"/>
        <v>779.99900000000002</v>
      </c>
      <c r="O23" s="1658">
        <f t="shared" si="3"/>
        <v>64.999916666666664</v>
      </c>
      <c r="P23" s="1161">
        <v>1</v>
      </c>
      <c r="Q23" s="1288">
        <v>1</v>
      </c>
      <c r="R23" s="339">
        <f t="shared" si="1"/>
        <v>844.99891666666667</v>
      </c>
      <c r="S23" s="339">
        <f t="shared" si="0"/>
        <v>6954.9910833333333</v>
      </c>
    </row>
    <row r="24" spans="1:20" ht="15" x14ac:dyDescent="0.2">
      <c r="A24" s="1278">
        <v>11</v>
      </c>
      <c r="B24" s="1034">
        <v>42452</v>
      </c>
      <c r="C24" s="1256">
        <v>8</v>
      </c>
      <c r="D24" s="1256">
        <v>61</v>
      </c>
      <c r="E24" s="1183">
        <v>2651</v>
      </c>
      <c r="F24" s="1160"/>
      <c r="G24" s="1188">
        <v>2</v>
      </c>
      <c r="H24" s="1180" t="s">
        <v>1526</v>
      </c>
      <c r="I24" s="1160" t="s">
        <v>1527</v>
      </c>
      <c r="J24" s="1160" t="s">
        <v>344</v>
      </c>
      <c r="K24" s="1160" t="s">
        <v>1498</v>
      </c>
      <c r="L24" s="1037">
        <v>55460</v>
      </c>
      <c r="M24" s="338">
        <v>10</v>
      </c>
      <c r="N24" s="339">
        <f t="shared" si="2"/>
        <v>5546</v>
      </c>
      <c r="O24" s="1658">
        <f t="shared" si="3"/>
        <v>462.16666666666669</v>
      </c>
      <c r="P24" s="1161">
        <v>1</v>
      </c>
      <c r="Q24" s="1288">
        <v>3</v>
      </c>
      <c r="R24" s="339">
        <f t="shared" si="1"/>
        <v>6932.5</v>
      </c>
      <c r="S24" s="339">
        <f t="shared" si="0"/>
        <v>48527.5</v>
      </c>
    </row>
    <row r="25" spans="1:20" ht="15" x14ac:dyDescent="0.2">
      <c r="A25" s="1278">
        <v>12</v>
      </c>
      <c r="B25" s="1034">
        <v>42452</v>
      </c>
      <c r="C25" s="1256">
        <v>8</v>
      </c>
      <c r="D25" s="1256">
        <v>61</v>
      </c>
      <c r="E25" s="1183">
        <v>2651</v>
      </c>
      <c r="F25" s="1160"/>
      <c r="G25" s="1188">
        <v>4</v>
      </c>
      <c r="H25" s="1180" t="s">
        <v>925</v>
      </c>
      <c r="I25" s="1160" t="s">
        <v>975</v>
      </c>
      <c r="J25" s="1160" t="s">
        <v>344</v>
      </c>
      <c r="K25" s="1160" t="s">
        <v>1498</v>
      </c>
      <c r="L25" s="1037">
        <v>112572</v>
      </c>
      <c r="M25" s="338">
        <v>10</v>
      </c>
      <c r="N25" s="339">
        <f t="shared" si="2"/>
        <v>11257.2</v>
      </c>
      <c r="O25" s="1658">
        <f t="shared" si="3"/>
        <v>938.1</v>
      </c>
      <c r="P25" s="1161">
        <v>1</v>
      </c>
      <c r="Q25" s="1288">
        <v>3</v>
      </c>
      <c r="R25" s="339">
        <f t="shared" si="1"/>
        <v>14071.5</v>
      </c>
      <c r="S25" s="339">
        <f t="shared" si="0"/>
        <v>98500.5</v>
      </c>
    </row>
    <row r="26" spans="1:20" ht="15" x14ac:dyDescent="0.2">
      <c r="A26" s="1278">
        <v>13</v>
      </c>
      <c r="B26" s="1034">
        <v>42452</v>
      </c>
      <c r="C26" s="1256">
        <v>8</v>
      </c>
      <c r="D26" s="1256">
        <v>61</v>
      </c>
      <c r="E26" s="1183">
        <v>2651</v>
      </c>
      <c r="F26" s="1160"/>
      <c r="G26" s="1188">
        <v>1</v>
      </c>
      <c r="H26" s="1180" t="s">
        <v>1528</v>
      </c>
      <c r="I26" s="1160" t="s">
        <v>1529</v>
      </c>
      <c r="J26" s="1160" t="s">
        <v>344</v>
      </c>
      <c r="K26" s="1160" t="s">
        <v>1498</v>
      </c>
      <c r="L26" s="1037">
        <v>29700</v>
      </c>
      <c r="M26" s="338">
        <v>10</v>
      </c>
      <c r="N26" s="339">
        <f t="shared" si="2"/>
        <v>2970</v>
      </c>
      <c r="O26" s="1658">
        <f t="shared" si="3"/>
        <v>247.5</v>
      </c>
      <c r="P26" s="1161">
        <v>1</v>
      </c>
      <c r="Q26" s="1288">
        <v>3</v>
      </c>
      <c r="R26" s="339">
        <f t="shared" si="1"/>
        <v>3712.5</v>
      </c>
      <c r="S26" s="339">
        <f t="shared" si="0"/>
        <v>25987.5</v>
      </c>
    </row>
    <row r="27" spans="1:20" ht="15" x14ac:dyDescent="0.2">
      <c r="A27" s="1278"/>
      <c r="B27" s="1034">
        <v>38799</v>
      </c>
      <c r="C27" s="1256">
        <v>8</v>
      </c>
      <c r="D27" s="1256">
        <v>61</v>
      </c>
      <c r="E27" s="1183">
        <v>2651</v>
      </c>
      <c r="F27" s="1160"/>
      <c r="G27" s="1188">
        <v>2</v>
      </c>
      <c r="H27" s="1180" t="s">
        <v>1741</v>
      </c>
      <c r="I27" s="1160" t="s">
        <v>1742</v>
      </c>
      <c r="J27" s="1160" t="s">
        <v>344</v>
      </c>
      <c r="K27" s="1160" t="s">
        <v>1195</v>
      </c>
      <c r="L27" s="1037">
        <v>62540</v>
      </c>
      <c r="M27" s="338">
        <v>10</v>
      </c>
      <c r="N27" s="339">
        <f>IF(M27=0,"N/A",+L27/M27)</f>
        <v>6254</v>
      </c>
      <c r="O27" s="1658">
        <f>IF(M27=0,"N/A",+N27/12)</f>
        <v>521.16666666666663</v>
      </c>
      <c r="P27" s="1161">
        <v>1</v>
      </c>
      <c r="Q27" s="1288">
        <v>3</v>
      </c>
      <c r="R27" s="339">
        <f>IF(M27=0,"N/A",+N27*P27+O27*Q27)</f>
        <v>7817.5</v>
      </c>
      <c r="S27" s="339">
        <f>IF(M27=0,"N/A",+L27-R27)</f>
        <v>54722.5</v>
      </c>
    </row>
    <row r="28" spans="1:20" ht="30" x14ac:dyDescent="0.2">
      <c r="A28" s="1278">
        <v>14</v>
      </c>
      <c r="B28" s="1034">
        <v>42452</v>
      </c>
      <c r="C28" s="1256">
        <v>8</v>
      </c>
      <c r="D28" s="1256">
        <v>61</v>
      </c>
      <c r="E28" s="1183">
        <v>2651</v>
      </c>
      <c r="F28" s="1160"/>
      <c r="G28" s="1188">
        <v>6</v>
      </c>
      <c r="H28" s="1180" t="s">
        <v>1530</v>
      </c>
      <c r="I28" s="1160">
        <v>518771</v>
      </c>
      <c r="J28" s="1160" t="s">
        <v>1531</v>
      </c>
      <c r="K28" s="1160" t="s">
        <v>1498</v>
      </c>
      <c r="L28" s="1037">
        <v>12600</v>
      </c>
      <c r="M28" s="338">
        <v>10</v>
      </c>
      <c r="N28" s="339">
        <f>IF(M28=0,"N/A",+L28/M28)</f>
        <v>1260</v>
      </c>
      <c r="O28" s="1658">
        <f>IF(M28=0,"N/A",+N28/12)</f>
        <v>105</v>
      </c>
      <c r="P28" s="1161">
        <v>1</v>
      </c>
      <c r="Q28" s="1288">
        <v>3</v>
      </c>
      <c r="R28" s="339">
        <f t="shared" si="1"/>
        <v>1575</v>
      </c>
      <c r="S28" s="339">
        <f t="shared" si="0"/>
        <v>11025</v>
      </c>
    </row>
    <row r="29" spans="1:20" ht="15" x14ac:dyDescent="0.2">
      <c r="A29" s="1278">
        <v>15</v>
      </c>
      <c r="B29" s="1034">
        <v>42373</v>
      </c>
      <c r="C29" s="1256">
        <v>8</v>
      </c>
      <c r="D29" s="1256">
        <v>61</v>
      </c>
      <c r="E29" s="1183">
        <v>2651</v>
      </c>
      <c r="F29" s="1160"/>
      <c r="G29" s="1188">
        <v>1</v>
      </c>
      <c r="H29" s="1180" t="s">
        <v>1532</v>
      </c>
      <c r="I29" s="1160" t="s">
        <v>1533</v>
      </c>
      <c r="J29" s="1160" t="s">
        <v>344</v>
      </c>
      <c r="K29" s="1160" t="s">
        <v>1498</v>
      </c>
      <c r="L29" s="1037">
        <v>31313.119999999999</v>
      </c>
      <c r="M29" s="338">
        <v>10</v>
      </c>
      <c r="N29" s="339">
        <f>IF(M29=0,"N/A",+L29/M29)</f>
        <v>3131.3119999999999</v>
      </c>
      <c r="O29" s="1658">
        <f>IF(M29=0,"N/A",+N29/12)</f>
        <v>260.94266666666664</v>
      </c>
      <c r="P29" s="1161">
        <v>1</v>
      </c>
      <c r="Q29" s="1288">
        <v>5</v>
      </c>
      <c r="R29" s="339">
        <f t="shared" si="1"/>
        <v>4436.025333333333</v>
      </c>
      <c r="S29" s="339">
        <f t="shared" si="0"/>
        <v>26877.094666666664</v>
      </c>
    </row>
    <row r="30" spans="1:20" ht="30" x14ac:dyDescent="0.2">
      <c r="A30" s="1735">
        <v>16</v>
      </c>
      <c r="B30" s="1736">
        <v>42517</v>
      </c>
      <c r="C30" s="1737">
        <v>8</v>
      </c>
      <c r="D30" s="1737">
        <v>61</v>
      </c>
      <c r="E30" s="1738">
        <v>2614</v>
      </c>
      <c r="F30" s="1739"/>
      <c r="G30" s="1240">
        <v>1</v>
      </c>
      <c r="H30" s="1793" t="s">
        <v>1534</v>
      </c>
      <c r="I30" s="1739"/>
      <c r="J30" s="1739" t="s">
        <v>1396</v>
      </c>
      <c r="K30" s="1739" t="s">
        <v>1535</v>
      </c>
      <c r="L30" s="1740">
        <v>99000.01</v>
      </c>
      <c r="M30" s="1741">
        <v>10</v>
      </c>
      <c r="N30" s="1742">
        <f>IF(M30=0,"N/A",+L30/M30)</f>
        <v>9900.0010000000002</v>
      </c>
      <c r="O30" s="1782">
        <f>IF(M30=0,"N/A",+N30/12)</f>
        <v>825.00008333333335</v>
      </c>
      <c r="P30" s="1743">
        <v>1</v>
      </c>
      <c r="Q30" s="1744">
        <v>1</v>
      </c>
      <c r="R30" s="1742">
        <f t="shared" si="1"/>
        <v>10725.001083333333</v>
      </c>
      <c r="S30" s="1742">
        <f t="shared" si="0"/>
        <v>88275.008916666658</v>
      </c>
    </row>
    <row r="31" spans="1:20" ht="15" x14ac:dyDescent="0.2">
      <c r="A31" s="956"/>
      <c r="B31" s="1034">
        <v>42395</v>
      </c>
      <c r="C31" s="1256">
        <v>8</v>
      </c>
      <c r="D31" s="1256">
        <v>61</v>
      </c>
      <c r="E31" s="1183" t="s">
        <v>1695</v>
      </c>
      <c r="F31" s="1160"/>
      <c r="G31" s="334">
        <v>3</v>
      </c>
      <c r="H31" s="1180" t="s">
        <v>66</v>
      </c>
      <c r="I31" s="1160"/>
      <c r="J31" s="1160" t="s">
        <v>1696</v>
      </c>
      <c r="K31" s="1160"/>
      <c r="L31" s="1037">
        <v>14084.63</v>
      </c>
      <c r="M31" s="338">
        <v>10</v>
      </c>
      <c r="N31" s="339">
        <f>IF(M31=0,"N/A",+L31/M31)</f>
        <v>1408.463</v>
      </c>
      <c r="O31" s="1658">
        <f>IF(M31=0,"N/A",+N31/12)</f>
        <v>117.37191666666666</v>
      </c>
      <c r="P31" s="1161">
        <v>1</v>
      </c>
      <c r="Q31" s="1288">
        <v>5</v>
      </c>
      <c r="R31" s="339">
        <f t="shared" si="1"/>
        <v>1995.3225833333333</v>
      </c>
      <c r="S31" s="339">
        <f t="shared" si="0"/>
        <v>12089.307416666667</v>
      </c>
    </row>
    <row r="32" spans="1:20" ht="15" x14ac:dyDescent="0.2">
      <c r="A32" s="951"/>
      <c r="B32" s="1830">
        <v>38950</v>
      </c>
      <c r="C32" s="1256">
        <v>8</v>
      </c>
      <c r="D32" s="1256">
        <v>61</v>
      </c>
      <c r="E32" s="1183">
        <v>2653</v>
      </c>
      <c r="F32" s="1160"/>
      <c r="G32" s="334">
        <v>1</v>
      </c>
      <c r="H32" s="1180" t="s">
        <v>1750</v>
      </c>
      <c r="I32" s="1160">
        <v>4008</v>
      </c>
      <c r="J32" s="1160"/>
      <c r="K32" s="1160" t="s">
        <v>1498</v>
      </c>
      <c r="L32" s="1833">
        <v>692790</v>
      </c>
      <c r="M32" s="1834">
        <v>10</v>
      </c>
      <c r="N32" s="1697"/>
      <c r="O32" s="1232"/>
      <c r="P32" s="1282">
        <v>10</v>
      </c>
      <c r="Q32" s="1282"/>
      <c r="R32" s="1232">
        <v>692790</v>
      </c>
      <c r="S32" s="1232">
        <v>0</v>
      </c>
      <c r="T32" s="1742"/>
    </row>
    <row r="33" spans="1:20" ht="15" x14ac:dyDescent="0.3">
      <c r="A33" s="115"/>
      <c r="C33" s="115"/>
      <c r="D33" s="115"/>
      <c r="E33" s="115"/>
      <c r="F33" s="115"/>
      <c r="G33" s="115"/>
      <c r="H33" s="1041"/>
      <c r="I33" s="115"/>
      <c r="J33" s="115"/>
      <c r="K33" s="115"/>
      <c r="L33" s="273">
        <f>SUM(L15:L32)</f>
        <v>1283549.67</v>
      </c>
      <c r="M33" s="273"/>
      <c r="N33" s="1750">
        <f>SUM(N16:N32)</f>
        <v>72809.876333333334</v>
      </c>
      <c r="O33" s="273">
        <f>SUM(O16:O32)</f>
        <v>6067.4896944444454</v>
      </c>
      <c r="P33" s="273"/>
      <c r="Q33" s="273"/>
      <c r="R33" s="273">
        <f>SUM(R15:R32)</f>
        <v>788547.55547222227</v>
      </c>
      <c r="S33" s="1831">
        <f>SUM(S15:S32)</f>
        <v>495002.11452777777</v>
      </c>
      <c r="T33" s="18"/>
    </row>
    <row r="34" spans="1:20" ht="15" x14ac:dyDescent="0.3">
      <c r="A34" s="115"/>
      <c r="B34" s="115"/>
      <c r="C34" s="115"/>
      <c r="D34" s="1671">
        <v>611</v>
      </c>
      <c r="E34" s="1656">
        <v>65</v>
      </c>
      <c r="F34" s="115"/>
      <c r="G34" s="115"/>
      <c r="H34" s="1041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</row>
    <row r="35" spans="1:20" ht="15" x14ac:dyDescent="0.3">
      <c r="A35" s="115"/>
      <c r="B35" s="115"/>
      <c r="C35" s="115"/>
      <c r="D35" s="1671">
        <v>613</v>
      </c>
      <c r="E35" s="1656">
        <v>1205.25</v>
      </c>
      <c r="F35" s="115"/>
      <c r="G35" s="115"/>
      <c r="H35" s="1041"/>
      <c r="I35" s="115"/>
      <c r="J35" s="115"/>
      <c r="K35" s="1671" t="s">
        <v>1368</v>
      </c>
      <c r="L35" s="115"/>
      <c r="M35" s="115"/>
      <c r="N35" s="115"/>
      <c r="O35" s="115"/>
      <c r="P35" s="115"/>
      <c r="Q35" s="115"/>
      <c r="R35" s="118"/>
      <c r="S35" s="115"/>
    </row>
    <row r="36" spans="1:20" ht="15" x14ac:dyDescent="0.3">
      <c r="A36" s="115"/>
      <c r="B36" s="115"/>
      <c r="C36" s="115"/>
      <c r="D36" s="1671">
        <v>614</v>
      </c>
      <c r="E36" s="1656">
        <v>942.37</v>
      </c>
      <c r="F36" s="115"/>
      <c r="G36" s="115"/>
      <c r="H36" s="1041"/>
      <c r="I36" s="115"/>
      <c r="J36" s="115" t="s">
        <v>348</v>
      </c>
      <c r="K36" s="115"/>
      <c r="L36" s="115"/>
      <c r="M36" s="115"/>
      <c r="N36" s="115"/>
      <c r="O36" s="115"/>
      <c r="P36" s="115"/>
      <c r="Q36" s="115"/>
      <c r="R36" s="115"/>
      <c r="S36" s="115"/>
    </row>
    <row r="37" spans="1:20" ht="15" x14ac:dyDescent="0.3">
      <c r="A37" s="115"/>
      <c r="B37" s="115"/>
      <c r="C37" s="115"/>
      <c r="D37" s="1671">
        <v>617</v>
      </c>
      <c r="E37" s="1656">
        <v>213.69</v>
      </c>
      <c r="F37" s="115"/>
      <c r="G37" s="115"/>
      <c r="H37" s="1041"/>
      <c r="I37" s="115"/>
      <c r="J37" s="115"/>
      <c r="K37" s="115"/>
      <c r="L37" s="115"/>
      <c r="M37" s="115"/>
      <c r="N37" s="115"/>
      <c r="O37" s="115"/>
      <c r="P37" s="115"/>
      <c r="Q37" s="115"/>
      <c r="R37" s="118"/>
      <c r="S37" s="115"/>
    </row>
    <row r="38" spans="1:20" ht="15" x14ac:dyDescent="0.3">
      <c r="A38" s="115"/>
      <c r="B38" s="115"/>
      <c r="C38" s="115"/>
      <c r="D38" s="1671">
        <v>2632</v>
      </c>
      <c r="E38" s="1656">
        <v>631.29999999999995</v>
      </c>
      <c r="F38" s="115"/>
      <c r="G38" s="115"/>
      <c r="H38" s="1041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</row>
    <row r="39" spans="1:20" ht="15" x14ac:dyDescent="0.3">
      <c r="A39" s="115"/>
      <c r="B39" s="115"/>
      <c r="C39" s="115"/>
      <c r="D39" s="1671">
        <v>2651</v>
      </c>
      <c r="E39" s="1656">
        <v>3009.88</v>
      </c>
      <c r="F39" s="115"/>
      <c r="G39" s="115"/>
      <c r="H39" s="1041"/>
      <c r="I39" s="115"/>
      <c r="J39" s="115"/>
      <c r="K39" s="1832"/>
      <c r="L39" s="115"/>
      <c r="M39" s="115"/>
      <c r="N39" s="115"/>
      <c r="O39" s="115"/>
      <c r="P39" s="115"/>
      <c r="Q39" s="115"/>
      <c r="R39" s="115"/>
      <c r="S39" s="115"/>
    </row>
    <row r="40" spans="1:20" ht="15" x14ac:dyDescent="0.3">
      <c r="A40" s="115"/>
      <c r="B40" s="115"/>
      <c r="C40" s="115"/>
      <c r="D40" s="1671"/>
      <c r="E40" s="1656">
        <f>SUM(E34:E39)</f>
        <v>6067.49</v>
      </c>
      <c r="F40" s="115"/>
      <c r="G40" s="115"/>
      <c r="H40" s="1041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</row>
    <row r="41" spans="1:20" ht="15" x14ac:dyDescent="0.3">
      <c r="A41" s="115"/>
      <c r="B41" s="115"/>
      <c r="C41" s="115"/>
      <c r="D41" s="115"/>
      <c r="E41" s="115"/>
      <c r="F41" s="115"/>
      <c r="G41" s="115"/>
      <c r="H41" s="1041"/>
      <c r="I41" s="115"/>
      <c r="J41" s="115"/>
      <c r="K41" s="115"/>
      <c r="L41" s="114"/>
      <c r="M41" s="114"/>
      <c r="N41" s="115"/>
      <c r="O41" s="115"/>
      <c r="P41" s="115"/>
      <c r="Q41" s="115"/>
      <c r="R41" s="115"/>
      <c r="S41" s="115"/>
    </row>
    <row r="42" spans="1:20" x14ac:dyDescent="0.2">
      <c r="A42" s="1905" t="s">
        <v>51</v>
      </c>
      <c r="B42" s="1905"/>
      <c r="C42" s="1905"/>
      <c r="D42" s="1905"/>
      <c r="E42" s="1905"/>
      <c r="F42" s="1905"/>
      <c r="G42" s="1905"/>
      <c r="H42" s="1206"/>
      <c r="I42" s="1906" t="s">
        <v>1620</v>
      </c>
      <c r="J42" s="1906"/>
      <c r="K42" s="1906"/>
      <c r="L42" s="1906"/>
      <c r="M42" s="1906"/>
      <c r="O42" s="1905" t="s">
        <v>1621</v>
      </c>
      <c r="P42" s="1905"/>
      <c r="Q42" s="1905"/>
      <c r="R42" s="1905"/>
      <c r="S42" s="1905"/>
    </row>
  </sheetData>
  <mergeCells count="8">
    <mergeCell ref="A42:G42"/>
    <mergeCell ref="I42:M42"/>
    <mergeCell ref="O42:S42"/>
    <mergeCell ref="A7:S7"/>
    <mergeCell ref="A8:S8"/>
    <mergeCell ref="A9:S9"/>
    <mergeCell ref="A10:S10"/>
    <mergeCell ref="A11:S11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opLeftCell="D25" zoomScale="80" zoomScaleNormal="80" workbookViewId="0">
      <selection activeCell="L47" sqref="L47"/>
    </sheetView>
  </sheetViews>
  <sheetFormatPr baseColWidth="10" defaultColWidth="9.140625" defaultRowHeight="12.75" x14ac:dyDescent="0.2"/>
  <cols>
    <col min="1" max="1" width="4.140625" customWidth="1"/>
    <col min="2" max="2" width="12.42578125" customWidth="1"/>
    <col min="3" max="3" width="9.140625" customWidth="1"/>
    <col min="4" max="4" width="11" customWidth="1"/>
    <col min="5" max="5" width="15.42578125" customWidth="1"/>
    <col min="6" max="6" width="8.7109375" customWidth="1"/>
    <col min="7" max="7" width="6.5703125" customWidth="1"/>
    <col min="8" max="8" width="34.5703125" customWidth="1"/>
    <col min="9" max="9" width="12.42578125" customWidth="1"/>
    <col min="10" max="10" width="15" customWidth="1"/>
    <col min="11" max="11" width="25.7109375" customWidth="1"/>
    <col min="12" max="12" width="15.42578125" customWidth="1"/>
    <col min="13" max="13" width="9.140625" customWidth="1"/>
    <col min="14" max="14" width="17.5703125" customWidth="1"/>
    <col min="15" max="15" width="17.42578125" customWidth="1"/>
    <col min="16" max="16" width="6.28515625" customWidth="1"/>
    <col min="17" max="17" width="5.5703125" customWidth="1"/>
    <col min="18" max="18" width="19.28515625" customWidth="1"/>
    <col min="19" max="19" width="11.7109375" customWidth="1"/>
  </cols>
  <sheetData>
    <row r="1" spans="1:19" x14ac:dyDescent="0.2">
      <c r="A1" s="781"/>
    </row>
    <row r="4" spans="1:19" x14ac:dyDescent="0.2">
      <c r="C4" s="13"/>
      <c r="D4" s="13"/>
      <c r="E4" s="13"/>
      <c r="G4" s="1"/>
    </row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A9" s="1910" t="s">
        <v>0</v>
      </c>
      <c r="B9" s="1910"/>
      <c r="C9" s="1910"/>
      <c r="D9" s="1910"/>
      <c r="E9" s="1910"/>
      <c r="F9" s="1910"/>
      <c r="G9" s="1910"/>
      <c r="H9" s="1910"/>
      <c r="I9" s="1910"/>
      <c r="J9" s="1910"/>
      <c r="K9" s="1910"/>
      <c r="L9" s="1910"/>
      <c r="M9" s="1910"/>
      <c r="N9" s="1910"/>
      <c r="O9" s="1910"/>
      <c r="P9" s="1910"/>
      <c r="Q9" s="1910"/>
      <c r="R9" s="1910"/>
      <c r="S9" s="1910"/>
    </row>
    <row r="10" spans="1:19" x14ac:dyDescent="0.2">
      <c r="A10" s="1910" t="s">
        <v>1</v>
      </c>
      <c r="B10" s="1910"/>
      <c r="C10" s="1910"/>
      <c r="D10" s="1910"/>
      <c r="E10" s="1910"/>
      <c r="F10" s="1910"/>
      <c r="G10" s="1910"/>
      <c r="H10" s="1910"/>
      <c r="I10" s="1910"/>
      <c r="J10" s="1910"/>
      <c r="K10" s="1910"/>
      <c r="L10" s="1910"/>
      <c r="M10" s="1910"/>
      <c r="N10" s="1910"/>
      <c r="O10" s="1910"/>
      <c r="P10" s="1910"/>
      <c r="Q10" s="1910"/>
      <c r="R10" s="1910"/>
      <c r="S10" s="1910"/>
    </row>
    <row r="11" spans="1:19" x14ac:dyDescent="0.2">
      <c r="A11" s="1910" t="s">
        <v>2</v>
      </c>
      <c r="B11" s="1910"/>
      <c r="C11" s="1910"/>
      <c r="D11" s="1910"/>
      <c r="E11" s="1910"/>
      <c r="F11" s="1910"/>
      <c r="G11" s="1910"/>
      <c r="H11" s="1910"/>
      <c r="I11" s="1910"/>
      <c r="J11" s="1910"/>
      <c r="K11" s="1910"/>
      <c r="L11" s="1910"/>
      <c r="M11" s="1910"/>
      <c r="N11" s="1910"/>
      <c r="O11" s="1910"/>
      <c r="P11" s="1910"/>
      <c r="Q11" s="1910"/>
      <c r="R11" s="1910"/>
      <c r="S11" s="1910"/>
    </row>
    <row r="12" spans="1:19" x14ac:dyDescent="0.2">
      <c r="A12" s="1910" t="s">
        <v>3</v>
      </c>
      <c r="B12" s="1910"/>
      <c r="C12" s="1910"/>
      <c r="D12" s="1910"/>
      <c r="E12" s="1910"/>
      <c r="F12" s="1910"/>
      <c r="G12" s="1910"/>
      <c r="H12" s="1910"/>
      <c r="I12" s="1910"/>
      <c r="J12" s="1910"/>
      <c r="K12" s="1910"/>
      <c r="L12" s="1910"/>
      <c r="M12" s="1910"/>
      <c r="N12" s="1910"/>
      <c r="O12" s="1910"/>
      <c r="P12" s="1910"/>
      <c r="Q12" s="1910"/>
      <c r="R12" s="1910"/>
      <c r="S12" s="1910"/>
    </row>
    <row r="13" spans="1:19" x14ac:dyDescent="0.2">
      <c r="A13" s="1907" t="s">
        <v>1752</v>
      </c>
      <c r="B13" s="1907"/>
      <c r="C13" s="1907"/>
      <c r="D13" s="1907"/>
      <c r="E13" s="1907"/>
      <c r="F13" s="1907"/>
      <c r="G13" s="1907"/>
      <c r="H13" s="1907"/>
      <c r="I13" s="1907"/>
      <c r="J13" s="1907"/>
      <c r="K13" s="1907"/>
      <c r="L13" s="1907"/>
      <c r="M13" s="1907"/>
      <c r="N13" s="1907"/>
      <c r="O13" s="1907"/>
      <c r="P13" s="1907"/>
      <c r="Q13" s="1907"/>
      <c r="R13" s="1907"/>
      <c r="S13" s="1907"/>
    </row>
    <row r="14" spans="1:19" x14ac:dyDescent="0.2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19" s="1047" customFormat="1" ht="48" x14ac:dyDescent="0.2">
      <c r="A15" s="962" t="s">
        <v>4</v>
      </c>
      <c r="B15" s="962" t="s">
        <v>5</v>
      </c>
      <c r="C15" s="1045" t="s">
        <v>1627</v>
      </c>
      <c r="D15" s="1045" t="s">
        <v>7</v>
      </c>
      <c r="E15" s="1045" t="s">
        <v>1612</v>
      </c>
      <c r="F15" s="962" t="s">
        <v>9</v>
      </c>
      <c r="G15" s="962" t="s">
        <v>10</v>
      </c>
      <c r="H15" s="1046" t="s">
        <v>11</v>
      </c>
      <c r="I15" s="962" t="s">
        <v>12</v>
      </c>
      <c r="J15" s="962" t="s">
        <v>13</v>
      </c>
      <c r="K15" s="962" t="s">
        <v>820</v>
      </c>
      <c r="L15" s="1046" t="s">
        <v>1613</v>
      </c>
      <c r="M15" s="1049" t="s">
        <v>1616</v>
      </c>
      <c r="N15" s="1050" t="s">
        <v>1615</v>
      </c>
      <c r="O15" s="1050" t="s">
        <v>1614</v>
      </c>
      <c r="P15" s="1051" t="s">
        <v>1618</v>
      </c>
      <c r="Q15" s="1050" t="s">
        <v>1617</v>
      </c>
      <c r="R15" s="1051" t="s">
        <v>1753</v>
      </c>
      <c r="S15" s="1051" t="s">
        <v>1619</v>
      </c>
    </row>
    <row r="16" spans="1:19" x14ac:dyDescent="0.2">
      <c r="A16" s="1109">
        <v>1</v>
      </c>
      <c r="B16" s="1109">
        <v>2</v>
      </c>
      <c r="C16" s="1109">
        <v>3</v>
      </c>
      <c r="D16" s="1109">
        <v>4</v>
      </c>
      <c r="E16" s="1109">
        <v>5</v>
      </c>
      <c r="F16" s="1109">
        <v>6</v>
      </c>
      <c r="G16" s="1109">
        <v>7</v>
      </c>
      <c r="H16" s="1109">
        <v>8</v>
      </c>
      <c r="I16" s="1109">
        <v>9</v>
      </c>
      <c r="J16" s="1109">
        <v>10</v>
      </c>
      <c r="K16" s="1109">
        <v>11</v>
      </c>
      <c r="L16" s="1109">
        <v>12</v>
      </c>
      <c r="M16" s="1109">
        <v>13</v>
      </c>
      <c r="N16" s="1109">
        <v>14</v>
      </c>
      <c r="O16" s="1109">
        <v>15</v>
      </c>
      <c r="P16" s="1109">
        <v>16</v>
      </c>
      <c r="Q16" s="1109">
        <v>17</v>
      </c>
      <c r="R16" s="1109">
        <v>18</v>
      </c>
      <c r="S16" s="1109">
        <v>19</v>
      </c>
    </row>
    <row r="17" spans="1:20" ht="15" x14ac:dyDescent="0.3">
      <c r="A17" s="1109">
        <v>1</v>
      </c>
      <c r="B17" s="284">
        <v>41562</v>
      </c>
      <c r="C17" s="317">
        <v>8</v>
      </c>
      <c r="D17" s="317">
        <v>61</v>
      </c>
      <c r="E17" s="320">
        <v>612</v>
      </c>
      <c r="F17" s="268"/>
      <c r="G17" s="268">
        <v>1</v>
      </c>
      <c r="H17" s="280" t="s">
        <v>919</v>
      </c>
      <c r="I17" s="268"/>
      <c r="J17" s="268" t="s">
        <v>167</v>
      </c>
      <c r="K17" s="86" t="s">
        <v>942</v>
      </c>
      <c r="L17" s="267">
        <v>24984</v>
      </c>
      <c r="M17" s="268">
        <v>10</v>
      </c>
      <c r="N17" s="101">
        <f>IF(M17=0,"N/A",+L17/M17)</f>
        <v>2498.4</v>
      </c>
      <c r="O17" s="1664">
        <f>IF(M17=0,"N/A",+N17/12)</f>
        <v>208.20000000000002</v>
      </c>
      <c r="P17" s="187">
        <v>3</v>
      </c>
      <c r="Q17" s="188">
        <v>7</v>
      </c>
      <c r="R17" s="101">
        <f>IF(M17=0,"N/A",+N17*P17+O17*Q17)</f>
        <v>8952.6</v>
      </c>
      <c r="S17" s="101">
        <f t="shared" ref="S17:S27" si="0">IF(M17=0,"N/A",+L17-R17)</f>
        <v>16031.4</v>
      </c>
    </row>
    <row r="18" spans="1:20" ht="15" x14ac:dyDescent="0.3">
      <c r="A18" s="1109">
        <v>2</v>
      </c>
      <c r="B18" s="125">
        <v>40142</v>
      </c>
      <c r="C18" s="235">
        <v>8</v>
      </c>
      <c r="D18" s="235">
        <v>61</v>
      </c>
      <c r="E18" s="272">
        <v>614</v>
      </c>
      <c r="F18" s="87"/>
      <c r="G18" s="86">
        <v>1</v>
      </c>
      <c r="H18" s="192" t="s">
        <v>411</v>
      </c>
      <c r="I18" s="86"/>
      <c r="J18" s="86" t="s">
        <v>412</v>
      </c>
      <c r="K18" s="86" t="s">
        <v>942</v>
      </c>
      <c r="L18" s="111">
        <v>6360</v>
      </c>
      <c r="M18" s="112">
        <v>3</v>
      </c>
      <c r="N18" s="89"/>
      <c r="O18" s="89"/>
      <c r="P18" s="194">
        <v>3</v>
      </c>
      <c r="Q18" s="194"/>
      <c r="R18" s="89">
        <v>6360</v>
      </c>
      <c r="S18" s="89">
        <f t="shared" si="0"/>
        <v>0</v>
      </c>
    </row>
    <row r="19" spans="1:20" ht="15" x14ac:dyDescent="0.3">
      <c r="A19" s="1109">
        <v>3</v>
      </c>
      <c r="B19" s="125">
        <v>40142</v>
      </c>
      <c r="C19" s="235">
        <v>8</v>
      </c>
      <c r="D19" s="235">
        <v>61</v>
      </c>
      <c r="E19" s="272">
        <v>614</v>
      </c>
      <c r="F19" s="87"/>
      <c r="G19" s="86">
        <v>1</v>
      </c>
      <c r="H19" s="192" t="s">
        <v>88</v>
      </c>
      <c r="I19" s="86"/>
      <c r="J19" s="86" t="s">
        <v>76</v>
      </c>
      <c r="K19" s="86" t="s">
        <v>942</v>
      </c>
      <c r="L19" s="111">
        <v>140</v>
      </c>
      <c r="M19" s="112">
        <v>3</v>
      </c>
      <c r="N19" s="89"/>
      <c r="O19" s="89"/>
      <c r="P19" s="194">
        <v>3</v>
      </c>
      <c r="Q19" s="194"/>
      <c r="R19" s="89">
        <v>140</v>
      </c>
      <c r="S19" s="89">
        <f t="shared" si="0"/>
        <v>0</v>
      </c>
    </row>
    <row r="20" spans="1:20" ht="15" x14ac:dyDescent="0.3">
      <c r="A20" s="1109">
        <v>4</v>
      </c>
      <c r="B20" s="125">
        <v>40142</v>
      </c>
      <c r="C20" s="235">
        <v>8</v>
      </c>
      <c r="D20" s="235">
        <v>61</v>
      </c>
      <c r="E20" s="272">
        <v>614</v>
      </c>
      <c r="F20" s="87"/>
      <c r="G20" s="86">
        <v>1</v>
      </c>
      <c r="H20" s="192" t="s">
        <v>340</v>
      </c>
      <c r="I20" s="86"/>
      <c r="J20" s="86" t="s">
        <v>413</v>
      </c>
      <c r="K20" s="86" t="s">
        <v>942</v>
      </c>
      <c r="L20" s="111">
        <v>410</v>
      </c>
      <c r="M20" s="112">
        <v>3</v>
      </c>
      <c r="N20" s="89"/>
      <c r="O20" s="89"/>
      <c r="P20" s="194">
        <v>3</v>
      </c>
      <c r="Q20" s="194"/>
      <c r="R20" s="89">
        <v>410</v>
      </c>
      <c r="S20" s="89">
        <f t="shared" si="0"/>
        <v>0</v>
      </c>
    </row>
    <row r="21" spans="1:20" ht="15" x14ac:dyDescent="0.3">
      <c r="A21" s="1109">
        <v>5</v>
      </c>
      <c r="B21" s="125">
        <v>40960</v>
      </c>
      <c r="C21" s="235">
        <v>8</v>
      </c>
      <c r="D21" s="235">
        <v>61</v>
      </c>
      <c r="E21" s="272">
        <v>614</v>
      </c>
      <c r="F21" s="87"/>
      <c r="G21" s="86">
        <v>1</v>
      </c>
      <c r="H21" s="192" t="s">
        <v>30</v>
      </c>
      <c r="I21" s="86"/>
      <c r="J21" s="86" t="s">
        <v>129</v>
      </c>
      <c r="K21" s="86" t="s">
        <v>942</v>
      </c>
      <c r="L21" s="111">
        <v>1690</v>
      </c>
      <c r="M21" s="112">
        <v>3</v>
      </c>
      <c r="N21" s="89">
        <v>0</v>
      </c>
      <c r="O21" s="89">
        <f>IF(M21=0,"N/A",+N21/12)</f>
        <v>0</v>
      </c>
      <c r="P21" s="194">
        <v>3</v>
      </c>
      <c r="Q21" s="194"/>
      <c r="R21" s="89">
        <v>1690</v>
      </c>
      <c r="S21" s="89">
        <f t="shared" si="0"/>
        <v>0</v>
      </c>
    </row>
    <row r="22" spans="1:20" ht="15" x14ac:dyDescent="0.3">
      <c r="A22" s="1109">
        <v>6</v>
      </c>
      <c r="B22" s="285">
        <v>41632</v>
      </c>
      <c r="C22" s="281">
        <v>8</v>
      </c>
      <c r="D22" s="281">
        <v>61</v>
      </c>
      <c r="E22" s="245">
        <v>614</v>
      </c>
      <c r="F22" s="321">
        <v>127568</v>
      </c>
      <c r="G22" s="282">
        <v>1</v>
      </c>
      <c r="H22" s="321" t="s">
        <v>31</v>
      </c>
      <c r="I22" s="282"/>
      <c r="J22" s="282" t="s">
        <v>141</v>
      </c>
      <c r="K22" s="86" t="s">
        <v>942</v>
      </c>
      <c r="L22" s="111">
        <v>6579</v>
      </c>
      <c r="M22" s="112">
        <v>3</v>
      </c>
      <c r="N22" s="89"/>
      <c r="O22" s="91"/>
      <c r="P22" s="237">
        <v>3</v>
      </c>
      <c r="Q22" s="237"/>
      <c r="R22" s="91">
        <v>6579</v>
      </c>
      <c r="S22" s="91">
        <f t="shared" si="0"/>
        <v>0</v>
      </c>
    </row>
    <row r="23" spans="1:20" ht="15" x14ac:dyDescent="0.3">
      <c r="A23" s="1109">
        <v>7</v>
      </c>
      <c r="B23" s="124">
        <v>41558</v>
      </c>
      <c r="C23" s="86">
        <v>8</v>
      </c>
      <c r="D23" s="85">
        <v>61</v>
      </c>
      <c r="E23" s="202">
        <v>616</v>
      </c>
      <c r="F23" s="86"/>
      <c r="G23" s="86">
        <v>1</v>
      </c>
      <c r="H23" s="87" t="s">
        <v>308</v>
      </c>
      <c r="I23" s="85"/>
      <c r="J23" s="85" t="s">
        <v>38</v>
      </c>
      <c r="K23" s="86" t="s">
        <v>942</v>
      </c>
      <c r="L23" s="88">
        <v>5310</v>
      </c>
      <c r="M23" s="112">
        <v>3</v>
      </c>
      <c r="N23" s="89"/>
      <c r="O23" s="89"/>
      <c r="P23" s="194">
        <v>3</v>
      </c>
      <c r="Q23" s="194"/>
      <c r="R23" s="89">
        <v>5310</v>
      </c>
      <c r="S23" s="89">
        <f>IF(M23=0,"N/A",+L23-R23)</f>
        <v>0</v>
      </c>
    </row>
    <row r="24" spans="1:20" ht="15" x14ac:dyDescent="0.3">
      <c r="A24" s="1109">
        <v>8</v>
      </c>
      <c r="B24" s="125">
        <v>36816</v>
      </c>
      <c r="C24" s="235">
        <v>8</v>
      </c>
      <c r="D24" s="235">
        <v>61</v>
      </c>
      <c r="E24" s="272">
        <v>617</v>
      </c>
      <c r="F24" s="87"/>
      <c r="G24" s="86">
        <v>1</v>
      </c>
      <c r="H24" s="87" t="s">
        <v>342</v>
      </c>
      <c r="I24" s="86"/>
      <c r="J24" s="85" t="s">
        <v>19</v>
      </c>
      <c r="K24" s="86" t="s">
        <v>942</v>
      </c>
      <c r="L24" s="271">
        <v>800</v>
      </c>
      <c r="M24" s="112">
        <v>10</v>
      </c>
      <c r="N24" s="89"/>
      <c r="O24" s="89"/>
      <c r="P24" s="194">
        <v>10</v>
      </c>
      <c r="Q24" s="194"/>
      <c r="R24" s="89">
        <v>800</v>
      </c>
      <c r="S24" s="89">
        <f t="shared" si="0"/>
        <v>0</v>
      </c>
    </row>
    <row r="25" spans="1:20" ht="15" x14ac:dyDescent="0.3">
      <c r="A25" s="1109">
        <v>9</v>
      </c>
      <c r="B25" s="124">
        <v>40200</v>
      </c>
      <c r="C25" s="86">
        <v>8</v>
      </c>
      <c r="D25" s="85">
        <v>61</v>
      </c>
      <c r="E25" s="202">
        <v>617</v>
      </c>
      <c r="F25" s="231"/>
      <c r="G25" s="85">
        <v>1</v>
      </c>
      <c r="H25" s="192" t="s">
        <v>296</v>
      </c>
      <c r="I25" s="86"/>
      <c r="J25" s="86" t="s">
        <v>19</v>
      </c>
      <c r="K25" s="86" t="s">
        <v>942</v>
      </c>
      <c r="L25" s="111">
        <v>3835.54</v>
      </c>
      <c r="M25" s="112">
        <v>10</v>
      </c>
      <c r="N25" s="101">
        <v>196.91</v>
      </c>
      <c r="O25" s="1664">
        <f>IF(M25=0,"N/A",+N25/12)</f>
        <v>16.409166666666668</v>
      </c>
      <c r="P25" s="187">
        <v>7</v>
      </c>
      <c r="Q25" s="188">
        <v>4</v>
      </c>
      <c r="R25" s="101">
        <f>IF(M25=0,"N/A",+N25*P25+O25*Q25)</f>
        <v>1444.0066666666667</v>
      </c>
      <c r="S25" s="101">
        <f t="shared" si="0"/>
        <v>2391.5333333333333</v>
      </c>
    </row>
    <row r="26" spans="1:20" ht="15" x14ac:dyDescent="0.3">
      <c r="A26" s="1109">
        <v>10</v>
      </c>
      <c r="B26" s="275">
        <v>40389</v>
      </c>
      <c r="C26" s="86">
        <v>8</v>
      </c>
      <c r="D26" s="85">
        <v>61</v>
      </c>
      <c r="E26" s="202">
        <v>617</v>
      </c>
      <c r="F26" s="86"/>
      <c r="G26" s="86">
        <v>1</v>
      </c>
      <c r="H26" s="192" t="s">
        <v>25</v>
      </c>
      <c r="I26" s="85"/>
      <c r="J26" s="85" t="s">
        <v>523</v>
      </c>
      <c r="K26" s="86" t="s">
        <v>942</v>
      </c>
      <c r="L26" s="88">
        <v>8133.51</v>
      </c>
      <c r="M26" s="112">
        <v>10</v>
      </c>
      <c r="N26" s="101">
        <f>IF(M26=0,"N/A",+L26/M26)</f>
        <v>813.351</v>
      </c>
      <c r="O26" s="1664">
        <f>IF(M26=0,"N/A",+N26/12)</f>
        <v>67.779250000000005</v>
      </c>
      <c r="P26" s="187">
        <v>6</v>
      </c>
      <c r="Q26" s="188">
        <v>10</v>
      </c>
      <c r="R26" s="101">
        <f>IF(M26=0,"N/A",+N26*P26+O26*Q26)</f>
        <v>5557.8984999999993</v>
      </c>
      <c r="S26" s="101">
        <f t="shared" si="0"/>
        <v>2575.6115000000009</v>
      </c>
    </row>
    <row r="27" spans="1:20" ht="15" x14ac:dyDescent="0.3">
      <c r="A27" s="84">
        <v>11</v>
      </c>
      <c r="B27" s="125">
        <v>42517</v>
      </c>
      <c r="C27" s="99">
        <v>8</v>
      </c>
      <c r="D27" s="99">
        <v>61</v>
      </c>
      <c r="E27" s="235">
        <v>2611</v>
      </c>
      <c r="F27" s="192"/>
      <c r="G27" s="85">
        <v>3</v>
      </c>
      <c r="H27" s="87" t="s">
        <v>1523</v>
      </c>
      <c r="I27" s="86" t="s">
        <v>1461</v>
      </c>
      <c r="J27" s="86"/>
      <c r="K27" s="86" t="s">
        <v>1238</v>
      </c>
      <c r="L27" s="111">
        <v>21523.200000000001</v>
      </c>
      <c r="M27" s="112">
        <v>10</v>
      </c>
      <c r="N27" s="101">
        <f>IF(M27=0,"N/A",+L27/M27)</f>
        <v>2152.3200000000002</v>
      </c>
      <c r="O27" s="1664">
        <f>IF(M27=0,"N/A",+N27/12)</f>
        <v>179.36</v>
      </c>
      <c r="P27" s="187">
        <v>1</v>
      </c>
      <c r="Q27" s="188"/>
      <c r="R27" s="1664">
        <f>IF(M27=0,"N/A",+N27*P27+O27*Q27)</f>
        <v>2152.3200000000002</v>
      </c>
      <c r="S27" s="101">
        <f t="shared" si="0"/>
        <v>19370.88</v>
      </c>
      <c r="T27" s="781" t="s">
        <v>1645</v>
      </c>
    </row>
    <row r="28" spans="1:20" ht="15" x14ac:dyDescent="0.3">
      <c r="A28" s="84">
        <v>12</v>
      </c>
      <c r="B28" s="125">
        <v>42800</v>
      </c>
      <c r="C28" s="99">
        <v>8</v>
      </c>
      <c r="D28" s="99">
        <v>61</v>
      </c>
      <c r="E28" s="235">
        <v>2611</v>
      </c>
      <c r="F28" s="192"/>
      <c r="G28" s="85">
        <v>1</v>
      </c>
      <c r="H28" s="87" t="s">
        <v>1781</v>
      </c>
      <c r="I28" s="86" t="s">
        <v>1782</v>
      </c>
      <c r="J28" s="86"/>
      <c r="K28" s="86" t="s">
        <v>1498</v>
      </c>
      <c r="L28" s="111">
        <v>2198.34</v>
      </c>
      <c r="M28" s="112">
        <v>10</v>
      </c>
      <c r="N28" s="101">
        <f>IF(M28=0,"N/A",+L28/M28)</f>
        <v>219.834</v>
      </c>
      <c r="O28" s="1664">
        <f>IF(M28=0,"N/A",+N28/12)</f>
        <v>18.319500000000001</v>
      </c>
      <c r="P28" s="187">
        <v>1</v>
      </c>
      <c r="Q28" s="188"/>
      <c r="R28" s="1664">
        <f>IF(M28=0,"N/A",+N28*P28+O28*Q28)</f>
        <v>219.834</v>
      </c>
      <c r="S28" s="101">
        <f>IF(M28=0,"N/A",+L28-R28)</f>
        <v>1978.5060000000001</v>
      </c>
      <c r="T28" s="781"/>
    </row>
    <row r="29" spans="1:20" ht="15" x14ac:dyDescent="0.3">
      <c r="A29" s="80"/>
      <c r="B29" s="356"/>
      <c r="C29" s="357"/>
      <c r="D29" s="357"/>
      <c r="E29" s="357"/>
      <c r="F29" s="203"/>
      <c r="G29" s="184"/>
      <c r="H29" s="203"/>
      <c r="I29" s="114"/>
      <c r="J29" s="203"/>
      <c r="K29" s="114"/>
      <c r="L29" s="221">
        <f>SUM(L17:L27)</f>
        <v>79765.25</v>
      </c>
      <c r="M29" s="221"/>
      <c r="N29" s="221">
        <f>SUM(N17:N27)</f>
        <v>5660.9809999999998</v>
      </c>
      <c r="O29" s="221">
        <f>SUM(O17:O28)</f>
        <v>490.06791666666669</v>
      </c>
      <c r="P29" s="221"/>
      <c r="Q29" s="221"/>
      <c r="R29" s="221">
        <f>SUM(R17:R27)</f>
        <v>39395.825166666669</v>
      </c>
      <c r="S29" s="221">
        <f>SUM(S17:S27)</f>
        <v>40369.424833333338</v>
      </c>
      <c r="T29" s="18"/>
    </row>
    <row r="30" spans="1:20" ht="15" x14ac:dyDescent="0.3">
      <c r="A30" s="80"/>
      <c r="B30" s="356"/>
      <c r="C30" s="357"/>
      <c r="D30" s="1642">
        <v>611</v>
      </c>
      <c r="E30" s="1644">
        <v>197.68</v>
      </c>
      <c r="F30" s="203"/>
      <c r="G30" s="184"/>
      <c r="H30" s="203"/>
      <c r="I30" s="203"/>
      <c r="J30" s="203"/>
      <c r="K30" s="114"/>
      <c r="L30" s="316"/>
      <c r="M30" s="345"/>
      <c r="N30" s="346"/>
      <c r="O30" s="346"/>
      <c r="P30" s="347"/>
      <c r="Q30" s="347"/>
      <c r="R30" s="348"/>
      <c r="S30" s="349"/>
    </row>
    <row r="31" spans="1:20" ht="15" x14ac:dyDescent="0.3">
      <c r="A31" s="80"/>
      <c r="B31" s="356"/>
      <c r="C31" s="357"/>
      <c r="D31" s="1642">
        <v>612</v>
      </c>
      <c r="E31" s="1644">
        <v>208.2</v>
      </c>
      <c r="F31" s="203"/>
      <c r="G31" s="184"/>
      <c r="H31" s="203"/>
      <c r="I31" s="203"/>
      <c r="J31" s="203"/>
      <c r="K31" s="114"/>
      <c r="L31" s="316"/>
      <c r="M31" s="345"/>
      <c r="N31" s="346"/>
      <c r="O31" s="346"/>
      <c r="P31" s="347"/>
      <c r="Q31" s="347"/>
      <c r="R31" s="348"/>
      <c r="S31" s="349"/>
    </row>
    <row r="32" spans="1:20" ht="15" x14ac:dyDescent="0.3">
      <c r="A32" s="80"/>
      <c r="B32" s="356"/>
      <c r="C32" s="357"/>
      <c r="D32" s="1642">
        <v>617</v>
      </c>
      <c r="E32" s="1644">
        <v>84.19</v>
      </c>
      <c r="F32" s="203"/>
      <c r="G32" s="184"/>
      <c r="H32" s="203"/>
      <c r="I32" s="203"/>
      <c r="J32" s="203"/>
      <c r="K32" s="114"/>
      <c r="L32" s="316"/>
      <c r="M32" s="345"/>
      <c r="N32" s="346"/>
      <c r="O32" s="346"/>
      <c r="P32" s="347"/>
      <c r="Q32" s="347"/>
      <c r="R32" s="348"/>
      <c r="S32" s="349"/>
    </row>
    <row r="33" spans="1:19" ht="15" x14ac:dyDescent="0.3">
      <c r="A33" s="80"/>
      <c r="B33" s="356"/>
      <c r="C33" s="357"/>
      <c r="D33" s="1642"/>
      <c r="E33" s="1644">
        <f>SUM(E30:E32)</f>
        <v>490.07</v>
      </c>
      <c r="F33" s="203"/>
      <c r="G33" s="184"/>
      <c r="H33" s="203"/>
      <c r="I33" s="203"/>
      <c r="J33" s="203"/>
      <c r="K33" s="114"/>
      <c r="L33" s="316"/>
      <c r="M33" s="345"/>
      <c r="N33" s="346"/>
      <c r="O33" s="346"/>
      <c r="P33" s="347"/>
      <c r="Q33" s="347"/>
      <c r="R33" s="348"/>
      <c r="S33" s="349"/>
    </row>
    <row r="34" spans="1:19" ht="15" x14ac:dyDescent="0.3">
      <c r="A34" s="80"/>
      <c r="B34" s="356"/>
      <c r="C34" s="357"/>
      <c r="D34" s="357"/>
      <c r="E34" s="357"/>
      <c r="F34" s="203"/>
      <c r="G34" s="184"/>
      <c r="H34" s="203"/>
      <c r="I34" s="203"/>
      <c r="J34" s="203"/>
      <c r="K34" s="114"/>
      <c r="L34" s="316"/>
      <c r="M34" s="345"/>
      <c r="N34" s="346"/>
      <c r="O34" s="346"/>
      <c r="P34" s="347"/>
      <c r="Q34" s="347"/>
      <c r="R34" s="348"/>
      <c r="S34" s="349"/>
    </row>
    <row r="35" spans="1:19" ht="15" x14ac:dyDescent="0.3">
      <c r="A35" s="80"/>
      <c r="B35" s="356"/>
      <c r="C35" s="357"/>
      <c r="D35" s="357"/>
      <c r="E35" s="357"/>
      <c r="F35" s="203"/>
      <c r="G35" s="184"/>
      <c r="H35" s="203"/>
      <c r="I35" s="203"/>
      <c r="J35" s="203"/>
      <c r="K35" s="114"/>
      <c r="L35" s="316"/>
      <c r="M35" s="345"/>
      <c r="N35" s="346"/>
      <c r="O35" s="346"/>
      <c r="P35" s="347"/>
      <c r="Q35" s="347"/>
      <c r="R35" s="348"/>
      <c r="S35" s="349"/>
    </row>
    <row r="36" spans="1:19" ht="15" x14ac:dyDescent="0.3">
      <c r="A36" s="80"/>
      <c r="B36" s="356"/>
      <c r="C36" s="357"/>
      <c r="D36" s="357"/>
      <c r="E36" s="357"/>
      <c r="F36" s="203"/>
      <c r="G36" s="184"/>
      <c r="H36" s="203"/>
      <c r="I36" s="203"/>
      <c r="J36" s="203"/>
      <c r="K36" s="114"/>
      <c r="L36" s="316"/>
      <c r="M36" s="345"/>
      <c r="N36" s="346"/>
      <c r="O36" s="346"/>
      <c r="P36" s="347"/>
      <c r="Q36" s="347"/>
      <c r="R36" s="348"/>
      <c r="S36" s="349"/>
    </row>
    <row r="37" spans="1:19" ht="15" x14ac:dyDescent="0.3">
      <c r="A37" s="80"/>
      <c r="B37" s="356"/>
      <c r="C37" s="357"/>
      <c r="D37" s="357"/>
      <c r="E37" s="357"/>
      <c r="F37" s="203"/>
      <c r="G37" s="184"/>
      <c r="H37" s="203"/>
      <c r="I37" s="203"/>
      <c r="J37" s="203"/>
      <c r="K37" s="114"/>
      <c r="L37" s="316"/>
      <c r="M37" s="345"/>
      <c r="N37" s="346"/>
      <c r="O37" s="346"/>
      <c r="P37" s="347"/>
      <c r="Q37" s="347"/>
      <c r="R37" s="348"/>
      <c r="S37" s="349"/>
    </row>
    <row r="38" spans="1:19" ht="15" x14ac:dyDescent="0.3">
      <c r="A38" s="80"/>
      <c r="B38" s="238"/>
      <c r="C38" s="238"/>
      <c r="D38" s="239"/>
      <c r="E38" s="239"/>
      <c r="F38" s="239"/>
      <c r="G38" s="117"/>
      <c r="H38" s="315"/>
      <c r="I38" s="117"/>
      <c r="J38" s="117"/>
      <c r="K38" s="117"/>
      <c r="L38" s="117"/>
      <c r="M38" s="114"/>
      <c r="N38" s="115"/>
      <c r="O38" s="115"/>
      <c r="P38" s="115"/>
      <c r="Q38" s="115"/>
      <c r="R38" s="115"/>
      <c r="S38" s="115"/>
    </row>
    <row r="39" spans="1:19" ht="15" x14ac:dyDescent="0.3">
      <c r="A39" s="80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4"/>
      <c r="M39" s="114"/>
      <c r="N39" s="115"/>
      <c r="O39" s="115"/>
      <c r="P39" s="115"/>
      <c r="Q39" s="115"/>
      <c r="R39" s="115"/>
      <c r="S39" s="115"/>
    </row>
    <row r="40" spans="1:19" ht="15" x14ac:dyDescent="0.3">
      <c r="A40" s="115"/>
      <c r="B40" s="115"/>
      <c r="C40" s="121"/>
      <c r="D40" s="121"/>
      <c r="E40" s="121"/>
      <c r="F40" s="115"/>
      <c r="G40" s="1921"/>
      <c r="H40" s="1921"/>
      <c r="I40" s="115"/>
      <c r="J40" s="114"/>
      <c r="K40" s="114"/>
      <c r="L40" s="114"/>
      <c r="M40" s="114"/>
      <c r="N40" s="115"/>
      <c r="O40" s="114"/>
      <c r="P40" s="115"/>
      <c r="Q40" s="115"/>
      <c r="R40" s="115"/>
      <c r="S40" s="115"/>
    </row>
    <row r="41" spans="1:19" x14ac:dyDescent="0.2">
      <c r="A41" s="45"/>
      <c r="B41" s="1154"/>
      <c r="C41" s="45"/>
      <c r="D41" s="45"/>
      <c r="E41" s="45"/>
      <c r="F41" s="45"/>
      <c r="G41" s="45"/>
      <c r="H41" s="58"/>
      <c r="I41" s="45"/>
      <c r="J41" s="45"/>
      <c r="K41" s="45"/>
      <c r="L41" s="45"/>
      <c r="M41" s="45"/>
      <c r="N41" s="15"/>
      <c r="O41" s="14"/>
      <c r="P41" s="1048"/>
      <c r="Q41" s="1048"/>
      <c r="R41" s="1048"/>
      <c r="S41" s="1048"/>
    </row>
    <row r="42" spans="1:19" x14ac:dyDescent="0.2">
      <c r="A42" s="1905" t="s">
        <v>51</v>
      </c>
      <c r="B42" s="1905"/>
      <c r="C42" s="1905"/>
      <c r="D42" s="1905"/>
      <c r="E42" s="1905"/>
      <c r="F42" s="1905"/>
      <c r="G42" s="1905"/>
      <c r="H42" s="1206"/>
      <c r="I42" s="1906" t="s">
        <v>1620</v>
      </c>
      <c r="J42" s="1906"/>
      <c r="K42" s="1906"/>
      <c r="L42" s="1906"/>
      <c r="M42" s="1906"/>
      <c r="O42" s="34"/>
      <c r="P42" s="1905" t="s">
        <v>1621</v>
      </c>
      <c r="Q42" s="1905"/>
      <c r="R42" s="1905"/>
      <c r="S42" s="1905"/>
    </row>
    <row r="43" spans="1:19" x14ac:dyDescent="0.2">
      <c r="R43" s="18"/>
    </row>
  </sheetData>
  <mergeCells count="9">
    <mergeCell ref="A9:S9"/>
    <mergeCell ref="A10:S10"/>
    <mergeCell ref="A11:S11"/>
    <mergeCell ref="A12:S12"/>
    <mergeCell ref="A42:G42"/>
    <mergeCell ref="I42:M42"/>
    <mergeCell ref="P42:S42"/>
    <mergeCell ref="A13:S13"/>
    <mergeCell ref="G40:H40"/>
  </mergeCells>
  <phoneticPr fontId="0" type="noConversion"/>
  <printOptions horizontalCentered="1"/>
  <pageMargins left="0.25" right="0.25" top="0.75" bottom="0.75" header="0.3" footer="0.3"/>
  <pageSetup paperSize="5" scale="67" firstPageNumber="0" fitToWidth="3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T42"/>
  <sheetViews>
    <sheetView topLeftCell="A8" zoomScale="80" zoomScaleNormal="80" workbookViewId="0">
      <selection activeCell="Q27" sqref="Q27"/>
    </sheetView>
  </sheetViews>
  <sheetFormatPr baseColWidth="10" defaultColWidth="9.140625" defaultRowHeight="12.75" x14ac:dyDescent="0.2"/>
  <cols>
    <col min="1" max="1" width="4.140625" customWidth="1"/>
    <col min="2" max="2" width="12.85546875" customWidth="1"/>
    <col min="3" max="3" width="10" customWidth="1"/>
    <col min="4" max="4" width="9" customWidth="1"/>
    <col min="5" max="5" width="14.28515625" customWidth="1"/>
    <col min="6" max="6" width="3.85546875" customWidth="1"/>
    <col min="7" max="7" width="6.140625" customWidth="1"/>
    <col min="8" max="8" width="40.5703125" bestFit="1" customWidth="1"/>
    <col min="9" max="9" width="15" bestFit="1" customWidth="1"/>
    <col min="10" max="10" width="9.5703125" customWidth="1"/>
    <col min="11" max="11" width="25.7109375" customWidth="1"/>
    <col min="12" max="12" width="15.7109375" customWidth="1"/>
    <col min="13" max="13" width="5" customWidth="1"/>
    <col min="14" max="14" width="13.42578125" customWidth="1"/>
    <col min="15" max="15" width="11.28515625" customWidth="1"/>
    <col min="16" max="16" width="5.85546875" customWidth="1"/>
    <col min="17" max="17" width="6.42578125" customWidth="1"/>
    <col min="18" max="18" width="16.7109375" customWidth="1"/>
    <col min="19" max="19" width="11.7109375" customWidth="1"/>
  </cols>
  <sheetData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C10" s="13"/>
      <c r="D10" s="13"/>
      <c r="E10" s="13"/>
      <c r="G10" s="1"/>
    </row>
    <row r="11" spans="1:19" x14ac:dyDescent="0.2">
      <c r="C11" s="13"/>
      <c r="D11" s="13"/>
      <c r="E11" s="13"/>
      <c r="G11" s="1"/>
    </row>
    <row r="12" spans="1:19" x14ac:dyDescent="0.2">
      <c r="A12" s="1910" t="s">
        <v>0</v>
      </c>
      <c r="B12" s="1910"/>
      <c r="C12" s="1910"/>
      <c r="D12" s="1910"/>
      <c r="E12" s="1910"/>
      <c r="F12" s="1910"/>
      <c r="G12" s="1910"/>
      <c r="H12" s="1910"/>
      <c r="I12" s="1910"/>
      <c r="J12" s="1910"/>
      <c r="K12" s="1910"/>
      <c r="L12" s="1910"/>
      <c r="M12" s="1910"/>
      <c r="N12" s="1910"/>
      <c r="O12" s="1910"/>
      <c r="P12" s="1910"/>
      <c r="Q12" s="1910"/>
      <c r="R12" s="1910"/>
      <c r="S12" s="1910"/>
    </row>
    <row r="13" spans="1:19" x14ac:dyDescent="0.2">
      <c r="A13" s="1910" t="s">
        <v>1</v>
      </c>
      <c r="B13" s="1910"/>
      <c r="C13" s="1910"/>
      <c r="D13" s="1910"/>
      <c r="E13" s="1910"/>
      <c r="F13" s="1910"/>
      <c r="G13" s="1910"/>
      <c r="H13" s="1910"/>
      <c r="I13" s="1910"/>
      <c r="J13" s="1910"/>
      <c r="K13" s="1910"/>
      <c r="L13" s="1910"/>
      <c r="M13" s="1910"/>
      <c r="N13" s="1910"/>
      <c r="O13" s="1910"/>
      <c r="P13" s="1910"/>
      <c r="Q13" s="1910"/>
      <c r="R13" s="1910"/>
      <c r="S13" s="1910"/>
    </row>
    <row r="14" spans="1:19" x14ac:dyDescent="0.2">
      <c r="A14" s="1910" t="s">
        <v>2</v>
      </c>
      <c r="B14" s="1910"/>
      <c r="C14" s="1910"/>
      <c r="D14" s="1910"/>
      <c r="E14" s="1910"/>
      <c r="F14" s="1910"/>
      <c r="G14" s="1910"/>
      <c r="H14" s="1910"/>
      <c r="I14" s="1910"/>
      <c r="J14" s="1910"/>
      <c r="K14" s="1910"/>
      <c r="L14" s="1910"/>
      <c r="M14" s="1910"/>
      <c r="N14" s="1910"/>
      <c r="O14" s="1910"/>
      <c r="P14" s="1910"/>
      <c r="Q14" s="1910"/>
      <c r="R14" s="1910"/>
      <c r="S14" s="1910"/>
    </row>
    <row r="15" spans="1:19" x14ac:dyDescent="0.2">
      <c r="A15" s="1910" t="s">
        <v>3</v>
      </c>
      <c r="B15" s="1910"/>
      <c r="C15" s="1910"/>
      <c r="D15" s="1910"/>
      <c r="E15" s="1910"/>
      <c r="F15" s="1910"/>
      <c r="G15" s="1910"/>
      <c r="H15" s="1910"/>
      <c r="I15" s="1910"/>
      <c r="J15" s="1910"/>
      <c r="K15" s="1910"/>
      <c r="L15" s="1910"/>
      <c r="M15" s="1910"/>
      <c r="N15" s="1910"/>
      <c r="O15" s="1910"/>
      <c r="P15" s="1910"/>
      <c r="Q15" s="1910"/>
      <c r="R15" s="1910"/>
      <c r="S15" s="1910"/>
    </row>
    <row r="16" spans="1:19" x14ac:dyDescent="0.2">
      <c r="A16" s="1907" t="s">
        <v>1804</v>
      </c>
      <c r="B16" s="1907"/>
      <c r="C16" s="1907"/>
      <c r="D16" s="1907"/>
      <c r="E16" s="1907"/>
      <c r="F16" s="1907"/>
      <c r="G16" s="1907"/>
      <c r="H16" s="1907"/>
      <c r="I16" s="1907"/>
      <c r="J16" s="1907"/>
      <c r="K16" s="1907"/>
      <c r="L16" s="1907"/>
      <c r="M16" s="1907"/>
      <c r="N16" s="1907"/>
      <c r="O16" s="1907"/>
      <c r="P16" s="1907"/>
      <c r="Q16" s="1907"/>
      <c r="R16" s="1907"/>
      <c r="S16" s="1907"/>
    </row>
    <row r="17" spans="1:20" x14ac:dyDescent="0.2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</row>
    <row r="18" spans="1:20" s="1047" customFormat="1" ht="48" x14ac:dyDescent="0.2">
      <c r="A18" s="962" t="s">
        <v>4</v>
      </c>
      <c r="B18" s="962" t="s">
        <v>5</v>
      </c>
      <c r="C18" s="1045" t="s">
        <v>1627</v>
      </c>
      <c r="D18" s="1045" t="s">
        <v>7</v>
      </c>
      <c r="E18" s="1045" t="s">
        <v>1612</v>
      </c>
      <c r="F18" s="962" t="s">
        <v>9</v>
      </c>
      <c r="G18" s="962" t="s">
        <v>10</v>
      </c>
      <c r="H18" s="1046" t="s">
        <v>11</v>
      </c>
      <c r="I18" s="962" t="s">
        <v>12</v>
      </c>
      <c r="J18" s="962" t="s">
        <v>13</v>
      </c>
      <c r="K18" s="962" t="s">
        <v>820</v>
      </c>
      <c r="L18" s="1046" t="s">
        <v>1613</v>
      </c>
      <c r="M18" s="1049" t="s">
        <v>1616</v>
      </c>
      <c r="N18" s="1050" t="s">
        <v>1615</v>
      </c>
      <c r="O18" s="1050" t="s">
        <v>1614</v>
      </c>
      <c r="P18" s="1051" t="s">
        <v>1618</v>
      </c>
      <c r="Q18" s="1050" t="s">
        <v>1617</v>
      </c>
      <c r="R18" s="1051" t="s">
        <v>1787</v>
      </c>
      <c r="S18" s="1051" t="s">
        <v>1619</v>
      </c>
    </row>
    <row r="19" spans="1:20" x14ac:dyDescent="0.2">
      <c r="A19" s="222">
        <v>1</v>
      </c>
      <c r="B19" s="222">
        <v>2</v>
      </c>
      <c r="C19" s="1292">
        <v>3</v>
      </c>
      <c r="D19" s="1292">
        <v>4</v>
      </c>
      <c r="E19" s="1292">
        <v>5</v>
      </c>
      <c r="F19" s="222">
        <v>6</v>
      </c>
      <c r="G19" s="222">
        <v>7</v>
      </c>
      <c r="H19" s="222">
        <v>8</v>
      </c>
      <c r="I19" s="222">
        <v>9</v>
      </c>
      <c r="J19" s="222">
        <v>10</v>
      </c>
      <c r="K19" s="222">
        <v>11</v>
      </c>
      <c r="L19" s="222">
        <v>12</v>
      </c>
      <c r="M19" s="222">
        <v>13</v>
      </c>
      <c r="N19" s="222">
        <v>14</v>
      </c>
      <c r="O19" s="222">
        <v>15</v>
      </c>
      <c r="P19" s="222">
        <v>16</v>
      </c>
      <c r="Q19" s="222">
        <v>17</v>
      </c>
      <c r="R19" s="222">
        <v>18</v>
      </c>
      <c r="S19" s="222">
        <v>19</v>
      </c>
    </row>
    <row r="20" spans="1:20" ht="15" x14ac:dyDescent="0.3">
      <c r="A20" s="227">
        <v>1</v>
      </c>
      <c r="B20" s="125">
        <v>41920</v>
      </c>
      <c r="C20" s="235">
        <v>8</v>
      </c>
      <c r="D20" s="235">
        <v>61</v>
      </c>
      <c r="E20" s="235" t="s">
        <v>1106</v>
      </c>
      <c r="F20" s="87"/>
      <c r="G20" s="85">
        <v>1</v>
      </c>
      <c r="H20" s="87" t="s">
        <v>1046</v>
      </c>
      <c r="I20" s="85"/>
      <c r="J20" s="85" t="s">
        <v>28</v>
      </c>
      <c r="K20" s="85" t="s">
        <v>1044</v>
      </c>
      <c r="L20" s="111">
        <v>4706.01</v>
      </c>
      <c r="M20" s="112">
        <v>3</v>
      </c>
      <c r="N20" s="101">
        <f t="shared" ref="N20:N26" si="0">IF(M20=0,"N/A",+L20/M20)</f>
        <v>1568.67</v>
      </c>
      <c r="O20" s="1725">
        <f t="shared" ref="O20:O26" si="1">IF(M20=0,"N/A",+N20/12)</f>
        <v>130.7225</v>
      </c>
      <c r="P20" s="232">
        <v>2</v>
      </c>
      <c r="Q20" s="521">
        <v>8</v>
      </c>
      <c r="R20" s="103">
        <f t="shared" ref="R20:R26" si="2">IF(M20=0,"N/A",+N20*P20+O20*Q20)</f>
        <v>4183.12</v>
      </c>
      <c r="S20" s="103">
        <f t="shared" ref="S20:S26" si="3">IF(M20=0,"N/A",+L20-R20)</f>
        <v>522.89000000000033</v>
      </c>
    </row>
    <row r="21" spans="1:20" ht="15" x14ac:dyDescent="0.3">
      <c r="A21" s="310">
        <v>2</v>
      </c>
      <c r="B21" s="125">
        <v>41920</v>
      </c>
      <c r="C21" s="235">
        <v>8</v>
      </c>
      <c r="D21" s="235">
        <v>61</v>
      </c>
      <c r="E21" s="235" t="s">
        <v>1109</v>
      </c>
      <c r="F21" s="87"/>
      <c r="G21" s="85">
        <v>1</v>
      </c>
      <c r="H21" s="87" t="s">
        <v>1047</v>
      </c>
      <c r="I21" s="85"/>
      <c r="J21" s="85" t="s">
        <v>73</v>
      </c>
      <c r="K21" s="85" t="s">
        <v>1044</v>
      </c>
      <c r="L21" s="111">
        <v>1672</v>
      </c>
      <c r="M21" s="112">
        <v>3</v>
      </c>
      <c r="N21" s="101">
        <f t="shared" si="0"/>
        <v>557.33333333333337</v>
      </c>
      <c r="O21" s="1725">
        <f t="shared" si="1"/>
        <v>46.44444444444445</v>
      </c>
      <c r="P21" s="232">
        <v>2</v>
      </c>
      <c r="Q21" s="521">
        <v>8</v>
      </c>
      <c r="R21" s="103">
        <f t="shared" si="2"/>
        <v>1486.2222222222224</v>
      </c>
      <c r="S21" s="103">
        <f t="shared" si="3"/>
        <v>185.7777777777776</v>
      </c>
    </row>
    <row r="22" spans="1:20" ht="15" x14ac:dyDescent="0.3">
      <c r="A22" s="227">
        <v>3</v>
      </c>
      <c r="B22" s="285">
        <v>41920</v>
      </c>
      <c r="C22" s="244">
        <v>8</v>
      </c>
      <c r="D22" s="244">
        <v>61</v>
      </c>
      <c r="E22" s="244" t="s">
        <v>1106</v>
      </c>
      <c r="F22" s="93"/>
      <c r="G22" s="92">
        <v>1</v>
      </c>
      <c r="H22" s="93" t="s">
        <v>31</v>
      </c>
      <c r="I22" s="92" t="s">
        <v>1048</v>
      </c>
      <c r="J22" s="92" t="s">
        <v>566</v>
      </c>
      <c r="K22" s="85" t="s">
        <v>1044</v>
      </c>
      <c r="L22" s="111">
        <v>6749</v>
      </c>
      <c r="M22" s="112">
        <v>3</v>
      </c>
      <c r="N22" s="101">
        <f t="shared" si="0"/>
        <v>2249.6666666666665</v>
      </c>
      <c r="O22" s="1725">
        <f t="shared" si="1"/>
        <v>187.4722222222222</v>
      </c>
      <c r="P22" s="232">
        <v>2</v>
      </c>
      <c r="Q22" s="521">
        <v>8</v>
      </c>
      <c r="R22" s="103">
        <f t="shared" si="2"/>
        <v>5999.1111111111104</v>
      </c>
      <c r="S22" s="103">
        <f t="shared" si="3"/>
        <v>749.8888888888896</v>
      </c>
    </row>
    <row r="23" spans="1:20" ht="15" x14ac:dyDescent="0.3">
      <c r="A23" s="310">
        <v>4</v>
      </c>
      <c r="B23" s="125">
        <v>41920</v>
      </c>
      <c r="C23" s="244">
        <v>8</v>
      </c>
      <c r="D23" s="235">
        <v>61</v>
      </c>
      <c r="E23" s="235" t="s">
        <v>1106</v>
      </c>
      <c r="F23" s="87"/>
      <c r="G23" s="85">
        <v>1</v>
      </c>
      <c r="H23" s="87" t="s">
        <v>30</v>
      </c>
      <c r="I23" s="85" t="s">
        <v>986</v>
      </c>
      <c r="J23" s="85" t="s">
        <v>129</v>
      </c>
      <c r="K23" s="85" t="s">
        <v>1044</v>
      </c>
      <c r="L23" s="111">
        <v>2743.01</v>
      </c>
      <c r="M23" s="112">
        <v>3</v>
      </c>
      <c r="N23" s="101">
        <f t="shared" si="0"/>
        <v>914.3366666666667</v>
      </c>
      <c r="O23" s="1725">
        <f t="shared" si="1"/>
        <v>76.194722222222225</v>
      </c>
      <c r="P23" s="232">
        <v>2</v>
      </c>
      <c r="Q23" s="521">
        <v>8</v>
      </c>
      <c r="R23" s="103">
        <f t="shared" si="2"/>
        <v>2438.2311111111112</v>
      </c>
      <c r="S23" s="103">
        <f t="shared" si="3"/>
        <v>304.77888888888901</v>
      </c>
    </row>
    <row r="24" spans="1:20" ht="15" x14ac:dyDescent="0.3">
      <c r="A24" s="227">
        <v>5</v>
      </c>
      <c r="B24" s="125">
        <v>41920</v>
      </c>
      <c r="C24" s="244">
        <v>8</v>
      </c>
      <c r="D24" s="85">
        <v>61</v>
      </c>
      <c r="E24" s="85" t="s">
        <v>1106</v>
      </c>
      <c r="F24" s="85"/>
      <c r="G24" s="85">
        <v>1</v>
      </c>
      <c r="H24" s="87" t="s">
        <v>130</v>
      </c>
      <c r="I24" s="85" t="s">
        <v>970</v>
      </c>
      <c r="J24" s="85" t="s">
        <v>167</v>
      </c>
      <c r="K24" s="85" t="s">
        <v>1238</v>
      </c>
      <c r="L24" s="111">
        <v>11415</v>
      </c>
      <c r="M24" s="112">
        <v>3</v>
      </c>
      <c r="N24" s="101">
        <f t="shared" si="0"/>
        <v>3805</v>
      </c>
      <c r="O24" s="1725">
        <f t="shared" si="1"/>
        <v>317.08333333333331</v>
      </c>
      <c r="P24" s="232">
        <v>2</v>
      </c>
      <c r="Q24" s="521">
        <v>8</v>
      </c>
      <c r="R24" s="103">
        <f t="shared" si="2"/>
        <v>10146.666666666666</v>
      </c>
      <c r="S24" s="103">
        <f t="shared" si="3"/>
        <v>1268.3333333333339</v>
      </c>
    </row>
    <row r="25" spans="1:20" ht="15" x14ac:dyDescent="0.3">
      <c r="A25" s="310">
        <v>6</v>
      </c>
      <c r="B25" s="125">
        <v>41828</v>
      </c>
      <c r="C25" s="244">
        <v>8</v>
      </c>
      <c r="D25" s="85">
        <v>61</v>
      </c>
      <c r="E25" s="85" t="s">
        <v>1115</v>
      </c>
      <c r="F25" s="87"/>
      <c r="G25" s="85">
        <v>1</v>
      </c>
      <c r="H25" s="87" t="s">
        <v>893</v>
      </c>
      <c r="I25" s="85"/>
      <c r="J25" s="85" t="s">
        <v>1045</v>
      </c>
      <c r="K25" s="85" t="s">
        <v>1044</v>
      </c>
      <c r="L25" s="111">
        <v>3422</v>
      </c>
      <c r="M25" s="112">
        <v>5</v>
      </c>
      <c r="N25" s="101">
        <v>684.4</v>
      </c>
      <c r="O25" s="1725">
        <f t="shared" si="1"/>
        <v>57.033333333333331</v>
      </c>
      <c r="P25" s="232">
        <v>2</v>
      </c>
      <c r="Q25" s="521">
        <v>11</v>
      </c>
      <c r="R25" s="103">
        <f t="shared" si="2"/>
        <v>1996.1666666666665</v>
      </c>
      <c r="S25" s="103">
        <f t="shared" si="3"/>
        <v>1425.8333333333335</v>
      </c>
    </row>
    <row r="26" spans="1:20" ht="15" x14ac:dyDescent="0.3">
      <c r="A26" s="227">
        <v>7</v>
      </c>
      <c r="B26" s="125">
        <v>41920</v>
      </c>
      <c r="C26" s="244">
        <v>8</v>
      </c>
      <c r="D26" s="235">
        <v>61</v>
      </c>
      <c r="E26" s="235" t="s">
        <v>1113</v>
      </c>
      <c r="F26" s="87"/>
      <c r="G26" s="85">
        <v>1</v>
      </c>
      <c r="H26" s="87" t="s">
        <v>981</v>
      </c>
      <c r="I26" s="85" t="s">
        <v>982</v>
      </c>
      <c r="J26" s="85" t="s">
        <v>303</v>
      </c>
      <c r="K26" s="85" t="s">
        <v>1044</v>
      </c>
      <c r="L26" s="111">
        <v>5918</v>
      </c>
      <c r="M26" s="112">
        <v>5</v>
      </c>
      <c r="N26" s="101">
        <f t="shared" si="0"/>
        <v>1183.5999999999999</v>
      </c>
      <c r="O26" s="1725">
        <f t="shared" si="1"/>
        <v>98.633333333333326</v>
      </c>
      <c r="P26" s="232">
        <v>2</v>
      </c>
      <c r="Q26" s="521">
        <v>8</v>
      </c>
      <c r="R26" s="103">
        <f t="shared" si="2"/>
        <v>3156.2666666666664</v>
      </c>
      <c r="S26" s="103">
        <f t="shared" si="3"/>
        <v>2761.7333333333336</v>
      </c>
    </row>
    <row r="27" spans="1:20" ht="15" x14ac:dyDescent="0.3">
      <c r="A27" s="80"/>
      <c r="B27" s="356"/>
      <c r="C27" s="357"/>
      <c r="D27" s="357"/>
      <c r="E27" s="357"/>
      <c r="F27" s="203"/>
      <c r="G27" s="184"/>
      <c r="H27" s="203"/>
      <c r="I27" s="114"/>
      <c r="J27" s="203"/>
      <c r="K27" s="114"/>
      <c r="L27" s="221">
        <f>SUM(L20:L26)</f>
        <v>36625.020000000004</v>
      </c>
      <c r="M27" s="221"/>
      <c r="N27" s="221">
        <f t="shared" ref="N27:S27" si="4">SUM(N20:N26)</f>
        <v>10963.006666666668</v>
      </c>
      <c r="O27" s="221">
        <f t="shared" si="4"/>
        <v>913.58388888888874</v>
      </c>
      <c r="P27" s="221"/>
      <c r="Q27" s="221"/>
      <c r="R27" s="221">
        <f t="shared" si="4"/>
        <v>29405.784444444442</v>
      </c>
      <c r="S27" s="221">
        <f t="shared" si="4"/>
        <v>7219.2355555555569</v>
      </c>
      <c r="T27" s="18"/>
    </row>
    <row r="28" spans="1:20" ht="15" x14ac:dyDescent="0.3">
      <c r="A28" s="80"/>
      <c r="B28" s="356"/>
      <c r="C28" s="357"/>
      <c r="D28" s="1642"/>
      <c r="E28" s="1642"/>
      <c r="F28" s="203"/>
      <c r="G28" s="184"/>
      <c r="H28" s="203"/>
      <c r="I28" s="203"/>
      <c r="J28" s="203"/>
      <c r="K28" s="114"/>
      <c r="L28" s="316"/>
      <c r="M28" s="345"/>
      <c r="N28" s="346"/>
      <c r="O28" s="346"/>
      <c r="P28" s="347"/>
      <c r="Q28" s="347"/>
      <c r="R28" s="348"/>
      <c r="S28" s="349"/>
    </row>
    <row r="29" spans="1:20" ht="15" x14ac:dyDescent="0.3">
      <c r="A29" s="80"/>
      <c r="B29" s="356"/>
      <c r="C29" s="357"/>
      <c r="D29" s="1642">
        <v>613</v>
      </c>
      <c r="E29" s="1644">
        <v>711.47</v>
      </c>
      <c r="F29" s="203"/>
      <c r="G29" s="184"/>
      <c r="H29" s="203"/>
      <c r="I29" s="203"/>
      <c r="J29" s="203"/>
      <c r="K29" s="114"/>
      <c r="L29" s="316"/>
      <c r="M29" s="345"/>
      <c r="N29" s="346"/>
      <c r="O29" s="346"/>
      <c r="P29" s="347"/>
      <c r="Q29" s="347"/>
      <c r="R29" s="348"/>
      <c r="S29" s="349"/>
    </row>
    <row r="30" spans="1:20" ht="15" x14ac:dyDescent="0.3">
      <c r="A30" s="80"/>
      <c r="B30" s="356"/>
      <c r="C30" s="357"/>
      <c r="D30" s="1642">
        <v>619</v>
      </c>
      <c r="E30" s="1644">
        <v>57.03</v>
      </c>
      <c r="F30" s="203"/>
      <c r="G30" s="184"/>
      <c r="H30" s="203"/>
      <c r="I30" s="203"/>
      <c r="J30" s="203"/>
      <c r="K30" s="114"/>
      <c r="L30" s="316"/>
      <c r="M30" s="345"/>
      <c r="N30" s="346"/>
      <c r="O30" s="346"/>
      <c r="P30" s="347"/>
      <c r="Q30" s="347"/>
      <c r="R30" s="348"/>
      <c r="S30" s="349"/>
    </row>
    <row r="31" spans="1:20" ht="15" x14ac:dyDescent="0.3">
      <c r="A31" s="80"/>
      <c r="B31" s="356"/>
      <c r="C31" s="357"/>
      <c r="D31" s="1642">
        <v>2623</v>
      </c>
      <c r="E31" s="1644">
        <v>98.63</v>
      </c>
      <c r="F31" s="203"/>
      <c r="G31" s="184"/>
      <c r="H31" s="203"/>
      <c r="I31" s="203"/>
      <c r="J31" s="203"/>
      <c r="K31" s="114"/>
      <c r="L31" s="316"/>
      <c r="M31" s="345"/>
      <c r="N31" s="346"/>
      <c r="O31" s="346"/>
      <c r="P31" s="347"/>
      <c r="Q31" s="347"/>
      <c r="R31" s="348"/>
      <c r="S31" s="349"/>
    </row>
    <row r="32" spans="1:20" ht="15" x14ac:dyDescent="0.3">
      <c r="A32" s="80"/>
      <c r="B32" s="356"/>
      <c r="C32" s="357"/>
      <c r="D32" s="1642">
        <v>2392</v>
      </c>
      <c r="E32" s="1644">
        <v>46.44</v>
      </c>
      <c r="F32" s="203"/>
      <c r="G32" s="184"/>
      <c r="H32" s="203"/>
      <c r="I32" s="203"/>
      <c r="J32" s="203"/>
      <c r="K32" s="114"/>
      <c r="L32" s="316"/>
      <c r="M32" s="345"/>
      <c r="N32" s="346"/>
      <c r="O32" s="346"/>
      <c r="P32" s="347"/>
      <c r="Q32" s="347"/>
      <c r="R32" s="348"/>
      <c r="S32" s="349"/>
    </row>
    <row r="33" spans="1:19" ht="15" x14ac:dyDescent="0.3">
      <c r="A33" s="80"/>
      <c r="B33" s="238"/>
      <c r="C33" s="238"/>
      <c r="D33" s="1643"/>
      <c r="E33" s="1644">
        <f>SUM(E29:E32)</f>
        <v>913.56999999999994</v>
      </c>
      <c r="F33" s="239"/>
      <c r="G33" s="117"/>
      <c r="H33" s="315"/>
      <c r="I33" s="117"/>
      <c r="J33" s="117"/>
      <c r="K33" s="117"/>
      <c r="L33" s="117"/>
      <c r="M33" s="114"/>
      <c r="N33" s="115"/>
      <c r="O33" s="115"/>
      <c r="P33" s="115"/>
      <c r="Q33" s="115"/>
      <c r="R33" s="115"/>
      <c r="S33" s="115"/>
    </row>
    <row r="34" spans="1:19" ht="15" x14ac:dyDescent="0.3">
      <c r="A34" s="80"/>
      <c r="B34" s="238"/>
      <c r="C34" s="238"/>
      <c r="D34" s="239"/>
      <c r="E34" s="239"/>
      <c r="F34" s="239"/>
      <c r="G34" s="117"/>
      <c r="H34" s="315"/>
      <c r="I34" s="117"/>
      <c r="J34" s="117"/>
      <c r="K34" s="117"/>
      <c r="L34" s="117"/>
      <c r="M34" s="114"/>
      <c r="N34" s="115"/>
      <c r="O34" s="115"/>
      <c r="P34" s="115"/>
      <c r="Q34" s="115"/>
      <c r="R34" s="115"/>
      <c r="S34" s="115"/>
    </row>
    <row r="35" spans="1:19" ht="15" x14ac:dyDescent="0.3">
      <c r="A35" s="80"/>
      <c r="B35" s="238"/>
      <c r="C35" s="238"/>
      <c r="D35" s="239"/>
      <c r="E35" s="239"/>
      <c r="F35" s="239"/>
      <c r="G35" s="117"/>
      <c r="H35" s="315"/>
      <c r="I35" s="117"/>
      <c r="J35" s="117"/>
      <c r="K35" s="117"/>
      <c r="L35" s="117"/>
      <c r="M35" s="114"/>
      <c r="N35" s="115"/>
      <c r="O35" s="115"/>
      <c r="P35" s="115"/>
      <c r="Q35" s="115"/>
      <c r="R35" s="115"/>
      <c r="S35" s="115"/>
    </row>
    <row r="36" spans="1:19" ht="15" x14ac:dyDescent="0.3">
      <c r="A36" s="80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4"/>
      <c r="M36" s="114"/>
      <c r="N36" s="115"/>
      <c r="O36" s="115"/>
      <c r="P36" s="115"/>
      <c r="Q36" s="115"/>
      <c r="R36" s="115"/>
      <c r="S36" s="115"/>
    </row>
    <row r="37" spans="1:19" ht="15" x14ac:dyDescent="0.3">
      <c r="A37" s="115"/>
      <c r="B37" s="115"/>
      <c r="C37" s="121"/>
      <c r="D37" s="121"/>
      <c r="E37" s="121"/>
      <c r="F37" s="115"/>
      <c r="G37" s="1921"/>
      <c r="H37" s="1921"/>
      <c r="I37" s="115"/>
      <c r="J37" s="114"/>
      <c r="K37" s="114"/>
      <c r="L37" s="114"/>
      <c r="M37" s="114"/>
      <c r="N37" s="115"/>
      <c r="O37" s="114"/>
      <c r="P37" s="115"/>
      <c r="Q37" s="115"/>
      <c r="R37" s="115"/>
      <c r="S37" s="115"/>
    </row>
    <row r="38" spans="1:19" ht="15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</row>
    <row r="40" spans="1:19" x14ac:dyDescent="0.2">
      <c r="R40" s="18"/>
    </row>
    <row r="41" spans="1:19" x14ac:dyDescent="0.2">
      <c r="A41" s="45"/>
      <c r="B41" s="1154"/>
      <c r="C41" s="45"/>
      <c r="D41" s="45"/>
      <c r="E41" s="45"/>
      <c r="F41" s="45"/>
      <c r="G41" s="45"/>
      <c r="H41" s="58"/>
      <c r="I41" s="45"/>
      <c r="J41" s="45"/>
      <c r="K41" s="45"/>
      <c r="L41" s="45"/>
      <c r="M41" s="45"/>
      <c r="N41" s="15"/>
      <c r="O41" s="14"/>
      <c r="P41" s="1048"/>
      <c r="Q41" s="1048"/>
      <c r="R41" s="1048"/>
      <c r="S41" s="1048"/>
    </row>
    <row r="42" spans="1:19" x14ac:dyDescent="0.2">
      <c r="A42" s="1905" t="s">
        <v>51</v>
      </c>
      <c r="B42" s="1905"/>
      <c r="C42" s="1905"/>
      <c r="D42" s="1905"/>
      <c r="E42" s="1905"/>
      <c r="F42" s="1905"/>
      <c r="G42" s="1905"/>
      <c r="H42" s="1206"/>
      <c r="I42" s="1906" t="s">
        <v>1620</v>
      </c>
      <c r="J42" s="1906"/>
      <c r="K42" s="1906"/>
      <c r="L42" s="1906"/>
      <c r="M42" s="1906"/>
      <c r="O42" s="34"/>
      <c r="P42" s="1905" t="s">
        <v>1621</v>
      </c>
      <c r="Q42" s="1905"/>
      <c r="R42" s="1905"/>
      <c r="S42" s="1905"/>
    </row>
  </sheetData>
  <mergeCells count="9">
    <mergeCell ref="A42:G42"/>
    <mergeCell ref="I42:M42"/>
    <mergeCell ref="P42:S42"/>
    <mergeCell ref="G37:H37"/>
    <mergeCell ref="A12:S12"/>
    <mergeCell ref="A13:S13"/>
    <mergeCell ref="A14:S14"/>
    <mergeCell ref="A15:S15"/>
    <mergeCell ref="A16:S16"/>
  </mergeCells>
  <printOptions horizontalCentered="1"/>
  <pageMargins left="0.23622047244094491" right="0" top="0.19685039370078741" bottom="0.15748031496062992" header="0.51181102362204722" footer="0.51181102362204722"/>
  <pageSetup paperSize="5" scale="70" firstPageNumber="0" fitToWidth="3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2"/>
  <sheetViews>
    <sheetView view="pageBreakPreview" topLeftCell="A15" zoomScale="80" zoomScaleNormal="100" zoomScaleSheetLayoutView="80" workbookViewId="0">
      <selection activeCell="Q36" sqref="Q36"/>
    </sheetView>
  </sheetViews>
  <sheetFormatPr baseColWidth="10" defaultColWidth="9.140625" defaultRowHeight="12.75" x14ac:dyDescent="0.2"/>
  <cols>
    <col min="1" max="1" width="3.7109375" customWidth="1"/>
    <col min="2" max="2" width="11.140625" customWidth="1"/>
    <col min="3" max="3" width="11.5703125" customWidth="1"/>
    <col min="4" max="4" width="10.42578125" customWidth="1"/>
    <col min="5" max="5" width="9.7109375" customWidth="1"/>
    <col min="6" max="7" width="8" customWidth="1"/>
    <col min="8" max="8" width="23.28515625" style="58" customWidth="1"/>
    <col min="9" max="9" width="6.7109375" bestFit="1" customWidth="1"/>
    <col min="10" max="10" width="10.7109375" customWidth="1"/>
    <col min="11" max="11" width="18.28515625" customWidth="1"/>
    <col min="12" max="12" width="15.140625" customWidth="1"/>
    <col min="13" max="13" width="6.5703125" customWidth="1"/>
    <col min="14" max="14" width="14.85546875" customWidth="1"/>
    <col min="15" max="15" width="12.42578125" customWidth="1"/>
    <col min="16" max="16" width="6.42578125" customWidth="1"/>
    <col min="17" max="17" width="6.28515625" customWidth="1"/>
    <col min="18" max="18" width="17" customWidth="1"/>
    <col min="19" max="19" width="12.42578125" customWidth="1"/>
    <col min="20" max="20" width="10.5703125" customWidth="1"/>
  </cols>
  <sheetData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A10" s="1910" t="s">
        <v>0</v>
      </c>
      <c r="B10" s="1910"/>
      <c r="C10" s="1910"/>
      <c r="D10" s="1910"/>
      <c r="E10" s="1910"/>
      <c r="F10" s="1910"/>
      <c r="G10" s="1910"/>
      <c r="H10" s="1910"/>
      <c r="I10" s="1910"/>
      <c r="J10" s="1910"/>
      <c r="K10" s="1910"/>
      <c r="L10" s="1910"/>
      <c r="M10" s="1910"/>
      <c r="N10" s="1910"/>
      <c r="O10" s="1910"/>
      <c r="P10" s="1910"/>
      <c r="Q10" s="1910"/>
      <c r="R10" s="1910"/>
      <c r="S10" s="1910"/>
    </row>
    <row r="11" spans="1:19" x14ac:dyDescent="0.2">
      <c r="A11" s="1910" t="s">
        <v>1</v>
      </c>
      <c r="B11" s="1910"/>
      <c r="C11" s="1910"/>
      <c r="D11" s="1910"/>
      <c r="E11" s="1910"/>
      <c r="F11" s="1910"/>
      <c r="G11" s="1910"/>
      <c r="H11" s="1910"/>
      <c r="I11" s="1910"/>
      <c r="J11" s="1910"/>
      <c r="K11" s="1910"/>
      <c r="L11" s="1910"/>
      <c r="M11" s="1910"/>
      <c r="N11" s="1910"/>
      <c r="O11" s="1910"/>
      <c r="P11" s="1910"/>
      <c r="Q11" s="1910"/>
      <c r="R11" s="1910"/>
      <c r="S11" s="1910"/>
    </row>
    <row r="12" spans="1:19" x14ac:dyDescent="0.2">
      <c r="A12" s="1910" t="s">
        <v>2</v>
      </c>
      <c r="B12" s="1910"/>
      <c r="C12" s="1910"/>
      <c r="D12" s="1910"/>
      <c r="E12" s="1910"/>
      <c r="F12" s="1910"/>
      <c r="G12" s="1910"/>
      <c r="H12" s="1910"/>
      <c r="I12" s="1910"/>
      <c r="J12" s="1910"/>
      <c r="K12" s="1910"/>
      <c r="L12" s="1910"/>
      <c r="M12" s="1910"/>
      <c r="N12" s="1910"/>
      <c r="O12" s="1910"/>
      <c r="P12" s="1910"/>
      <c r="Q12" s="1910"/>
      <c r="R12" s="1910"/>
      <c r="S12" s="1910"/>
    </row>
    <row r="13" spans="1:19" x14ac:dyDescent="0.2">
      <c r="A13" s="1910" t="s">
        <v>3</v>
      </c>
      <c r="B13" s="1910"/>
      <c r="C13" s="1910"/>
      <c r="D13" s="1910"/>
      <c r="E13" s="1910"/>
      <c r="F13" s="1910"/>
      <c r="G13" s="1910"/>
      <c r="H13" s="1910"/>
      <c r="I13" s="1910"/>
      <c r="J13" s="1910"/>
      <c r="K13" s="1910"/>
      <c r="L13" s="1910"/>
      <c r="M13" s="1910"/>
      <c r="N13" s="1910"/>
      <c r="O13" s="1910"/>
      <c r="P13" s="1910"/>
      <c r="Q13" s="1910"/>
      <c r="R13" s="1910"/>
      <c r="S13" s="1910"/>
    </row>
    <row r="14" spans="1:19" x14ac:dyDescent="0.2">
      <c r="A14" s="1907" t="s">
        <v>1790</v>
      </c>
      <c r="B14" s="1907"/>
      <c r="C14" s="1907"/>
      <c r="D14" s="1907"/>
      <c r="E14" s="1907"/>
      <c r="F14" s="1907"/>
      <c r="G14" s="1907"/>
      <c r="H14" s="1907"/>
      <c r="I14" s="1907"/>
      <c r="J14" s="1907"/>
      <c r="K14" s="1907"/>
      <c r="L14" s="1907"/>
      <c r="M14" s="1907"/>
      <c r="N14" s="1907"/>
      <c r="O14" s="1907"/>
      <c r="P14" s="1907"/>
      <c r="Q14" s="1907"/>
      <c r="R14" s="1907"/>
      <c r="S14" s="1907"/>
    </row>
    <row r="15" spans="1:19" ht="3.75" customHeight="1" x14ac:dyDescent="0.2">
      <c r="A15" s="80"/>
      <c r="B15" s="80"/>
      <c r="C15" s="80"/>
      <c r="D15" s="80"/>
      <c r="E15" s="80"/>
      <c r="F15" s="80"/>
      <c r="G15" s="80"/>
      <c r="H15" s="1155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</row>
    <row r="16" spans="1:19" s="1047" customFormat="1" ht="48" x14ac:dyDescent="0.2">
      <c r="A16" s="962" t="s">
        <v>4</v>
      </c>
      <c r="B16" s="962" t="s">
        <v>5</v>
      </c>
      <c r="C16" s="1045" t="s">
        <v>1627</v>
      </c>
      <c r="D16" s="1045" t="s">
        <v>7</v>
      </c>
      <c r="E16" s="1045" t="s">
        <v>1612</v>
      </c>
      <c r="F16" s="962" t="s">
        <v>9</v>
      </c>
      <c r="G16" s="962" t="s">
        <v>10</v>
      </c>
      <c r="H16" s="1046" t="s">
        <v>11</v>
      </c>
      <c r="I16" s="962" t="s">
        <v>12</v>
      </c>
      <c r="J16" s="962" t="s">
        <v>13</v>
      </c>
      <c r="K16" s="962" t="s">
        <v>820</v>
      </c>
      <c r="L16" s="1046" t="s">
        <v>1613</v>
      </c>
      <c r="M16" s="1049" t="s">
        <v>1616</v>
      </c>
      <c r="N16" s="1050" t="s">
        <v>1615</v>
      </c>
      <c r="O16" s="1050" t="s">
        <v>1614</v>
      </c>
      <c r="P16" s="1051" t="s">
        <v>1618</v>
      </c>
      <c r="Q16" s="1050" t="s">
        <v>1617</v>
      </c>
      <c r="R16" s="1051" t="s">
        <v>1787</v>
      </c>
      <c r="S16" s="1051" t="s">
        <v>1619</v>
      </c>
    </row>
    <row r="17" spans="1:19" x14ac:dyDescent="0.2">
      <c r="A17" s="956">
        <v>1</v>
      </c>
      <c r="B17" s="335">
        <v>2</v>
      </c>
      <c r="C17" s="1390">
        <v>3</v>
      </c>
      <c r="D17" s="1390">
        <v>4</v>
      </c>
      <c r="E17" s="1390">
        <v>5</v>
      </c>
      <c r="F17" s="335">
        <v>6</v>
      </c>
      <c r="G17" s="335">
        <v>7</v>
      </c>
      <c r="H17" s="1391">
        <v>8</v>
      </c>
      <c r="I17" s="335">
        <v>9</v>
      </c>
      <c r="J17" s="335">
        <v>10</v>
      </c>
      <c r="K17" s="335">
        <v>11</v>
      </c>
      <c r="L17" s="335">
        <v>12</v>
      </c>
      <c r="M17" s="335">
        <v>13</v>
      </c>
      <c r="N17" s="335">
        <v>14</v>
      </c>
      <c r="O17" s="335">
        <v>15</v>
      </c>
      <c r="P17" s="335">
        <v>16</v>
      </c>
      <c r="Q17" s="335">
        <v>17</v>
      </c>
      <c r="R17" s="335">
        <v>18</v>
      </c>
      <c r="S17" s="335">
        <v>19</v>
      </c>
    </row>
    <row r="18" spans="1:19" ht="15" x14ac:dyDescent="0.2">
      <c r="A18" s="956">
        <v>1</v>
      </c>
      <c r="B18" s="1279">
        <v>36979</v>
      </c>
      <c r="C18" s="1392" t="s">
        <v>356</v>
      </c>
      <c r="D18" s="1166">
        <v>61</v>
      </c>
      <c r="E18" s="1219">
        <v>613</v>
      </c>
      <c r="F18" s="1231"/>
      <c r="G18" s="1166">
        <v>1</v>
      </c>
      <c r="H18" s="750" t="s">
        <v>370</v>
      </c>
      <c r="I18" s="1166">
        <v>1245</v>
      </c>
      <c r="J18" s="1166" t="s">
        <v>134</v>
      </c>
      <c r="K18" s="1160" t="s">
        <v>727</v>
      </c>
      <c r="L18" s="1393">
        <v>477.12</v>
      </c>
      <c r="M18" s="1169">
        <v>10</v>
      </c>
      <c r="N18" s="1232"/>
      <c r="O18" s="1232"/>
      <c r="P18" s="1282">
        <v>10</v>
      </c>
      <c r="Q18" s="1282"/>
      <c r="R18" s="1232">
        <v>477.12</v>
      </c>
      <c r="S18" s="1232">
        <f t="shared" ref="S18:S32" si="0">IF(M18=0,"N/A",+L18-R18)</f>
        <v>0</v>
      </c>
    </row>
    <row r="19" spans="1:19" ht="15" x14ac:dyDescent="0.2">
      <c r="A19" s="956">
        <v>2</v>
      </c>
      <c r="B19" s="1034">
        <v>36889</v>
      </c>
      <c r="C19" s="1394" t="s">
        <v>356</v>
      </c>
      <c r="D19" s="1160">
        <v>61</v>
      </c>
      <c r="E19" s="1183">
        <v>615</v>
      </c>
      <c r="F19" s="1171">
        <v>127611</v>
      </c>
      <c r="G19" s="1160">
        <v>1</v>
      </c>
      <c r="H19" s="1036" t="s">
        <v>357</v>
      </c>
      <c r="I19" s="1160"/>
      <c r="J19" s="1160" t="s">
        <v>358</v>
      </c>
      <c r="K19" s="1160" t="s">
        <v>727</v>
      </c>
      <c r="L19" s="1182">
        <v>40000</v>
      </c>
      <c r="M19" s="338">
        <v>10</v>
      </c>
      <c r="N19" s="952"/>
      <c r="O19" s="952"/>
      <c r="P19" s="1170">
        <v>10</v>
      </c>
      <c r="Q19" s="1170"/>
      <c r="R19" s="952">
        <v>40000</v>
      </c>
      <c r="S19" s="952">
        <f t="shared" si="0"/>
        <v>0</v>
      </c>
    </row>
    <row r="20" spans="1:19" ht="15" x14ac:dyDescent="0.2">
      <c r="A20" s="956">
        <v>3</v>
      </c>
      <c r="B20" s="1034">
        <v>40924</v>
      </c>
      <c r="C20" s="1394" t="s">
        <v>356</v>
      </c>
      <c r="D20" s="1256">
        <v>61</v>
      </c>
      <c r="E20" s="1183">
        <v>617</v>
      </c>
      <c r="F20" s="1171"/>
      <c r="G20" s="1160">
        <v>7</v>
      </c>
      <c r="H20" s="1036" t="s">
        <v>757</v>
      </c>
      <c r="I20" s="1160"/>
      <c r="J20" s="1160"/>
      <c r="K20" s="1160" t="s">
        <v>727</v>
      </c>
      <c r="L20" s="1037">
        <v>37113.589999999997</v>
      </c>
      <c r="M20" s="338">
        <v>10</v>
      </c>
      <c r="N20" s="339">
        <f>IF(M20=0,"N/A",+L20/M20)</f>
        <v>3711.3589999999995</v>
      </c>
      <c r="O20" s="1658">
        <f>IF(M20=0,"N/A",+N20/12)</f>
        <v>309.27991666666662</v>
      </c>
      <c r="P20" s="1161">
        <v>5</v>
      </c>
      <c r="Q20" s="1161">
        <v>1</v>
      </c>
      <c r="R20" s="339">
        <f>IF(M20=0,"N/A",+N20*P20+O20*Q20)</f>
        <v>18866.074916666665</v>
      </c>
      <c r="S20" s="339">
        <f t="shared" si="0"/>
        <v>18247.515083333332</v>
      </c>
    </row>
    <row r="21" spans="1:19" ht="15" x14ac:dyDescent="0.2">
      <c r="A21" s="956">
        <v>4</v>
      </c>
      <c r="B21" s="1034">
        <v>39316</v>
      </c>
      <c r="C21" s="1394" t="s">
        <v>356</v>
      </c>
      <c r="D21" s="1256">
        <v>61</v>
      </c>
      <c r="E21" s="1183">
        <v>617</v>
      </c>
      <c r="F21" s="1171">
        <v>127573</v>
      </c>
      <c r="G21" s="1160">
        <v>1</v>
      </c>
      <c r="H21" s="1036" t="s">
        <v>346</v>
      </c>
      <c r="I21" s="1160"/>
      <c r="J21" s="1160"/>
      <c r="K21" s="1160" t="s">
        <v>727</v>
      </c>
      <c r="L21" s="1037">
        <v>9378.6</v>
      </c>
      <c r="M21" s="338">
        <v>10</v>
      </c>
      <c r="N21" s="339">
        <f>IF(M21=0,"N/A",+L21/M21)</f>
        <v>937.86</v>
      </c>
      <c r="O21" s="1658">
        <f>IF(M21=0,"N/A",+N21/12)</f>
        <v>78.155000000000001</v>
      </c>
      <c r="P21" s="1161">
        <v>9</v>
      </c>
      <c r="Q21" s="1161">
        <v>10</v>
      </c>
      <c r="R21" s="339">
        <f>IF(M21=0,"N/A",+N21*P21+O21*Q21)</f>
        <v>9222.2899999999991</v>
      </c>
      <c r="S21" s="339">
        <f t="shared" si="0"/>
        <v>156.31000000000131</v>
      </c>
    </row>
    <row r="22" spans="1:19" ht="15" x14ac:dyDescent="0.2">
      <c r="A22" s="956">
        <v>5</v>
      </c>
      <c r="B22" s="1034">
        <v>36889</v>
      </c>
      <c r="C22" s="1394" t="s">
        <v>356</v>
      </c>
      <c r="D22" s="1160">
        <v>61</v>
      </c>
      <c r="E22" s="1183">
        <v>617</v>
      </c>
      <c r="F22" s="1171">
        <v>127612</v>
      </c>
      <c r="G22" s="1160">
        <v>1</v>
      </c>
      <c r="H22" s="1036" t="s">
        <v>361</v>
      </c>
      <c r="I22" s="1160"/>
      <c r="J22" s="1160"/>
      <c r="K22" s="1160" t="s">
        <v>727</v>
      </c>
      <c r="L22" s="1037">
        <v>1200</v>
      </c>
      <c r="M22" s="338">
        <v>10</v>
      </c>
      <c r="N22" s="952"/>
      <c r="O22" s="952"/>
      <c r="P22" s="1170">
        <v>10</v>
      </c>
      <c r="Q22" s="1170"/>
      <c r="R22" s="952">
        <v>1200</v>
      </c>
      <c r="S22" s="952">
        <f t="shared" si="0"/>
        <v>0</v>
      </c>
    </row>
    <row r="23" spans="1:19" ht="15" x14ac:dyDescent="0.2">
      <c r="A23" s="956">
        <v>6</v>
      </c>
      <c r="B23" s="1034">
        <v>36889</v>
      </c>
      <c r="C23" s="1394" t="s">
        <v>356</v>
      </c>
      <c r="D23" s="1160">
        <v>61</v>
      </c>
      <c r="E23" s="1183">
        <v>617</v>
      </c>
      <c r="F23" s="1171">
        <v>127620</v>
      </c>
      <c r="G23" s="1160">
        <v>1</v>
      </c>
      <c r="H23" s="1036" t="s">
        <v>361</v>
      </c>
      <c r="I23" s="1160"/>
      <c r="J23" s="1160"/>
      <c r="K23" s="1160" t="s">
        <v>727</v>
      </c>
      <c r="L23" s="1037">
        <v>1200</v>
      </c>
      <c r="M23" s="338">
        <v>10</v>
      </c>
      <c r="N23" s="952"/>
      <c r="O23" s="952"/>
      <c r="P23" s="1170">
        <v>10</v>
      </c>
      <c r="Q23" s="1170"/>
      <c r="R23" s="952">
        <v>1200</v>
      </c>
      <c r="S23" s="952">
        <f t="shared" si="0"/>
        <v>0</v>
      </c>
    </row>
    <row r="24" spans="1:19" ht="15" x14ac:dyDescent="0.2">
      <c r="A24" s="956">
        <v>7</v>
      </c>
      <c r="B24" s="1034">
        <v>36889</v>
      </c>
      <c r="C24" s="1394" t="s">
        <v>356</v>
      </c>
      <c r="D24" s="1160">
        <v>61</v>
      </c>
      <c r="E24" s="1183">
        <v>617</v>
      </c>
      <c r="F24" s="1160"/>
      <c r="G24" s="1160">
        <v>1</v>
      </c>
      <c r="H24" s="1036" t="s">
        <v>361</v>
      </c>
      <c r="I24" s="1335"/>
      <c r="J24" s="1160"/>
      <c r="K24" s="1160" t="s">
        <v>727</v>
      </c>
      <c r="L24" s="1037">
        <v>1200</v>
      </c>
      <c r="M24" s="338">
        <v>10</v>
      </c>
      <c r="N24" s="952"/>
      <c r="O24" s="952"/>
      <c r="P24" s="1170">
        <v>10</v>
      </c>
      <c r="Q24" s="1170"/>
      <c r="R24" s="952">
        <v>1200</v>
      </c>
      <c r="S24" s="952">
        <f t="shared" si="0"/>
        <v>0</v>
      </c>
    </row>
    <row r="25" spans="1:19" ht="15" x14ac:dyDescent="0.2">
      <c r="A25" s="956">
        <v>8</v>
      </c>
      <c r="B25" s="1034">
        <v>36889</v>
      </c>
      <c r="C25" s="1394" t="s">
        <v>356</v>
      </c>
      <c r="D25" s="1160">
        <v>61</v>
      </c>
      <c r="E25" s="1183">
        <v>617</v>
      </c>
      <c r="F25" s="1160">
        <v>127621</v>
      </c>
      <c r="G25" s="1160">
        <v>1</v>
      </c>
      <c r="H25" s="1036" t="s">
        <v>361</v>
      </c>
      <c r="I25" s="1335"/>
      <c r="J25" s="1160"/>
      <c r="K25" s="1160" t="s">
        <v>727</v>
      </c>
      <c r="L25" s="1037">
        <v>1200</v>
      </c>
      <c r="M25" s="338">
        <v>10</v>
      </c>
      <c r="N25" s="952"/>
      <c r="O25" s="952"/>
      <c r="P25" s="1170">
        <v>10</v>
      </c>
      <c r="Q25" s="1170"/>
      <c r="R25" s="952">
        <v>1200</v>
      </c>
      <c r="S25" s="952">
        <f t="shared" si="0"/>
        <v>0</v>
      </c>
    </row>
    <row r="26" spans="1:19" ht="15" x14ac:dyDescent="0.2">
      <c r="A26" s="956">
        <v>9</v>
      </c>
      <c r="B26" s="1034">
        <v>36889</v>
      </c>
      <c r="C26" s="1394" t="s">
        <v>356</v>
      </c>
      <c r="D26" s="1160">
        <v>61</v>
      </c>
      <c r="E26" s="1183">
        <v>617</v>
      </c>
      <c r="F26" s="1160">
        <v>127619</v>
      </c>
      <c r="G26" s="1160">
        <v>1</v>
      </c>
      <c r="H26" s="1036" t="s">
        <v>361</v>
      </c>
      <c r="I26" s="1335"/>
      <c r="J26" s="1160"/>
      <c r="K26" s="1160" t="s">
        <v>727</v>
      </c>
      <c r="L26" s="1037">
        <v>1200</v>
      </c>
      <c r="M26" s="338">
        <v>10</v>
      </c>
      <c r="N26" s="952"/>
      <c r="O26" s="952"/>
      <c r="P26" s="1170">
        <v>10</v>
      </c>
      <c r="Q26" s="1170"/>
      <c r="R26" s="952">
        <v>1200</v>
      </c>
      <c r="S26" s="952">
        <f t="shared" si="0"/>
        <v>0</v>
      </c>
    </row>
    <row r="27" spans="1:19" ht="15" x14ac:dyDescent="0.2">
      <c r="A27" s="956">
        <v>10</v>
      </c>
      <c r="B27" s="1034">
        <v>36889</v>
      </c>
      <c r="C27" s="1394" t="s">
        <v>356</v>
      </c>
      <c r="D27" s="1160">
        <v>61</v>
      </c>
      <c r="E27" s="1183">
        <v>617</v>
      </c>
      <c r="F27" s="1160">
        <v>127618</v>
      </c>
      <c r="G27" s="1160">
        <v>1</v>
      </c>
      <c r="H27" s="1036" t="s">
        <v>361</v>
      </c>
      <c r="I27" s="1335"/>
      <c r="J27" s="1160"/>
      <c r="K27" s="1160" t="s">
        <v>727</v>
      </c>
      <c r="L27" s="1037">
        <v>1200</v>
      </c>
      <c r="M27" s="338">
        <v>10</v>
      </c>
      <c r="N27" s="952"/>
      <c r="O27" s="952"/>
      <c r="P27" s="1170">
        <v>10</v>
      </c>
      <c r="Q27" s="1170"/>
      <c r="R27" s="952">
        <v>1200</v>
      </c>
      <c r="S27" s="952">
        <f t="shared" si="0"/>
        <v>0</v>
      </c>
    </row>
    <row r="28" spans="1:19" ht="15" x14ac:dyDescent="0.2">
      <c r="A28" s="956">
        <v>11</v>
      </c>
      <c r="B28" s="1034">
        <v>36889</v>
      </c>
      <c r="C28" s="1394" t="s">
        <v>356</v>
      </c>
      <c r="D28" s="1160">
        <v>61</v>
      </c>
      <c r="E28" s="1183">
        <v>617</v>
      </c>
      <c r="F28" s="1160">
        <v>127617</v>
      </c>
      <c r="G28" s="1160">
        <v>1</v>
      </c>
      <c r="H28" s="1036" t="s">
        <v>361</v>
      </c>
      <c r="I28" s="1335"/>
      <c r="J28" s="1160"/>
      <c r="K28" s="1160" t="s">
        <v>727</v>
      </c>
      <c r="L28" s="1037">
        <v>1200</v>
      </c>
      <c r="M28" s="338">
        <v>10</v>
      </c>
      <c r="N28" s="952"/>
      <c r="O28" s="952"/>
      <c r="P28" s="1170">
        <v>10</v>
      </c>
      <c r="Q28" s="1170"/>
      <c r="R28" s="952">
        <v>1200</v>
      </c>
      <c r="S28" s="952">
        <f t="shared" si="0"/>
        <v>0</v>
      </c>
    </row>
    <row r="29" spans="1:19" ht="15" x14ac:dyDescent="0.2">
      <c r="A29" s="956">
        <v>12</v>
      </c>
      <c r="B29" s="1034">
        <v>36889</v>
      </c>
      <c r="C29" s="1394" t="s">
        <v>356</v>
      </c>
      <c r="D29" s="1160">
        <v>61</v>
      </c>
      <c r="E29" s="1183">
        <v>617</v>
      </c>
      <c r="F29" s="1160">
        <v>127616</v>
      </c>
      <c r="G29" s="1160">
        <v>1</v>
      </c>
      <c r="H29" s="1036" t="s">
        <v>361</v>
      </c>
      <c r="I29" s="1335"/>
      <c r="J29" s="1160"/>
      <c r="K29" s="1160" t="s">
        <v>727</v>
      </c>
      <c r="L29" s="1037">
        <v>1200</v>
      </c>
      <c r="M29" s="338">
        <v>10</v>
      </c>
      <c r="N29" s="952"/>
      <c r="O29" s="952"/>
      <c r="P29" s="1170">
        <v>10</v>
      </c>
      <c r="Q29" s="1170"/>
      <c r="R29" s="952">
        <v>1200</v>
      </c>
      <c r="S29" s="952">
        <f t="shared" si="0"/>
        <v>0</v>
      </c>
    </row>
    <row r="30" spans="1:19" ht="15" x14ac:dyDescent="0.2">
      <c r="A30" s="956">
        <v>13</v>
      </c>
      <c r="B30" s="1034">
        <v>36889</v>
      </c>
      <c r="C30" s="1394" t="s">
        <v>356</v>
      </c>
      <c r="D30" s="1160">
        <v>61</v>
      </c>
      <c r="E30" s="1183">
        <v>617</v>
      </c>
      <c r="F30" s="1160"/>
      <c r="G30" s="1160">
        <v>1</v>
      </c>
      <c r="H30" s="1036" t="s">
        <v>230</v>
      </c>
      <c r="I30" s="1335"/>
      <c r="J30" s="1160"/>
      <c r="K30" s="1160" t="s">
        <v>727</v>
      </c>
      <c r="L30" s="1037">
        <v>800</v>
      </c>
      <c r="M30" s="338">
        <v>10</v>
      </c>
      <c r="N30" s="952"/>
      <c r="O30" s="952"/>
      <c r="P30" s="1170">
        <v>10</v>
      </c>
      <c r="Q30" s="1170"/>
      <c r="R30" s="952">
        <v>800</v>
      </c>
      <c r="S30" s="952">
        <f t="shared" si="0"/>
        <v>0</v>
      </c>
    </row>
    <row r="31" spans="1:19" ht="15" x14ac:dyDescent="0.2">
      <c r="A31" s="956">
        <v>14</v>
      </c>
      <c r="B31" s="1034">
        <v>36889</v>
      </c>
      <c r="C31" s="1394" t="s">
        <v>356</v>
      </c>
      <c r="D31" s="1160">
        <v>61</v>
      </c>
      <c r="E31" s="1183">
        <v>617</v>
      </c>
      <c r="F31" s="1160"/>
      <c r="G31" s="1160">
        <v>1</v>
      </c>
      <c r="H31" s="1180" t="s">
        <v>236</v>
      </c>
      <c r="I31" s="1335"/>
      <c r="J31" s="1160"/>
      <c r="K31" s="1160" t="s">
        <v>727</v>
      </c>
      <c r="L31" s="1037">
        <v>650</v>
      </c>
      <c r="M31" s="338">
        <v>10</v>
      </c>
      <c r="N31" s="952"/>
      <c r="O31" s="952"/>
      <c r="P31" s="1170">
        <v>10</v>
      </c>
      <c r="Q31" s="1170"/>
      <c r="R31" s="952">
        <v>650</v>
      </c>
      <c r="S31" s="952">
        <f t="shared" si="0"/>
        <v>0</v>
      </c>
    </row>
    <row r="32" spans="1:19" ht="15" x14ac:dyDescent="0.2">
      <c r="A32" s="956">
        <v>15</v>
      </c>
      <c r="B32" s="1279">
        <v>36889</v>
      </c>
      <c r="C32" s="1392" t="s">
        <v>356</v>
      </c>
      <c r="D32" s="1166">
        <v>61</v>
      </c>
      <c r="E32" s="1219">
        <v>617</v>
      </c>
      <c r="F32" s="1395"/>
      <c r="G32" s="1166">
        <v>1</v>
      </c>
      <c r="H32" s="750" t="s">
        <v>369</v>
      </c>
      <c r="I32" s="1166"/>
      <c r="J32" s="1166"/>
      <c r="K32" s="1160" t="s">
        <v>727</v>
      </c>
      <c r="L32" s="1168">
        <v>1200</v>
      </c>
      <c r="M32" s="1169">
        <v>10</v>
      </c>
      <c r="N32" s="1232"/>
      <c r="O32" s="1232"/>
      <c r="P32" s="1282">
        <v>10</v>
      </c>
      <c r="Q32" s="1282"/>
      <c r="R32" s="1232">
        <v>1200</v>
      </c>
      <c r="S32" s="1232">
        <f t="shared" si="0"/>
        <v>0</v>
      </c>
    </row>
    <row r="33" spans="1:20" ht="15" x14ac:dyDescent="0.3">
      <c r="A33" s="951"/>
      <c r="B33" s="125">
        <v>36889</v>
      </c>
      <c r="C33" s="358" t="s">
        <v>356</v>
      </c>
      <c r="D33" s="86">
        <v>61</v>
      </c>
      <c r="E33" s="235">
        <v>617</v>
      </c>
      <c r="F33" s="192">
        <v>125409</v>
      </c>
      <c r="G33" s="86">
        <v>1</v>
      </c>
      <c r="H33" s="937" t="s">
        <v>360</v>
      </c>
      <c r="I33" s="86"/>
      <c r="J33" s="86"/>
      <c r="K33" s="86" t="s">
        <v>727</v>
      </c>
      <c r="L33" s="111">
        <v>500</v>
      </c>
      <c r="M33" s="112">
        <v>10</v>
      </c>
      <c r="N33" s="89"/>
      <c r="O33" s="89"/>
      <c r="P33" s="194">
        <v>10</v>
      </c>
      <c r="Q33" s="194"/>
      <c r="R33" s="89">
        <v>500</v>
      </c>
      <c r="S33" s="89">
        <f>IF(M33=0,"N/A",+L33-R33)</f>
        <v>0</v>
      </c>
    </row>
    <row r="34" spans="1:20" ht="15" x14ac:dyDescent="0.2">
      <c r="A34" s="951"/>
      <c r="B34" s="1034">
        <v>36889</v>
      </c>
      <c r="C34" s="1394" t="s">
        <v>356</v>
      </c>
      <c r="D34" s="1160">
        <v>61</v>
      </c>
      <c r="E34" s="1183">
        <v>617</v>
      </c>
      <c r="F34" s="1160"/>
      <c r="G34" s="1160">
        <v>1</v>
      </c>
      <c r="H34" s="336" t="s">
        <v>158</v>
      </c>
      <c r="I34" s="1335"/>
      <c r="J34" s="1160"/>
      <c r="K34" s="1160" t="s">
        <v>727</v>
      </c>
      <c r="L34" s="1037">
        <v>800</v>
      </c>
      <c r="M34" s="338">
        <v>10</v>
      </c>
      <c r="N34" s="952"/>
      <c r="O34" s="952"/>
      <c r="P34" s="1170">
        <v>10</v>
      </c>
      <c r="Q34" s="1170"/>
      <c r="R34" s="952">
        <v>800</v>
      </c>
      <c r="S34" s="952">
        <f>IF(M34=0,"N/A",+L34-R34)</f>
        <v>0</v>
      </c>
    </row>
    <row r="35" spans="1:20" ht="30" x14ac:dyDescent="0.2">
      <c r="A35" s="951"/>
      <c r="B35" s="1279">
        <v>41942</v>
      </c>
      <c r="C35" s="1392" t="s">
        <v>356</v>
      </c>
      <c r="D35" s="1166">
        <v>61</v>
      </c>
      <c r="E35" s="1219" t="s">
        <v>1114</v>
      </c>
      <c r="F35" s="1395"/>
      <c r="G35" s="1166">
        <v>1</v>
      </c>
      <c r="H35" s="1036" t="s">
        <v>1032</v>
      </c>
      <c r="I35" s="1166"/>
      <c r="J35" s="1166" t="s">
        <v>1035</v>
      </c>
      <c r="K35" s="1160" t="s">
        <v>727</v>
      </c>
      <c r="L35" s="1168">
        <v>38232</v>
      </c>
      <c r="M35" s="1169">
        <v>5</v>
      </c>
      <c r="N35" s="1216">
        <f>IF(M35=0,"N/A",+L35/M35)</f>
        <v>7646.4</v>
      </c>
      <c r="O35" s="1724">
        <f>IF(M35=0,"N/A",+N35/12)</f>
        <v>637.19999999999993</v>
      </c>
      <c r="P35" s="1217">
        <v>2</v>
      </c>
      <c r="Q35" s="1217">
        <v>8</v>
      </c>
      <c r="R35" s="1216">
        <f>IF(M35=0,"N/A",+N35*P35+O35*Q35)</f>
        <v>20390.399999999998</v>
      </c>
      <c r="S35" s="1216">
        <f>IF(M35=0,"N/A",+L35-R35)</f>
        <v>17841.600000000002</v>
      </c>
    </row>
    <row r="36" spans="1:20" ht="15" x14ac:dyDescent="0.2">
      <c r="A36" s="1250"/>
      <c r="B36" s="1396"/>
      <c r="C36" s="1397"/>
      <c r="D36" s="1251"/>
      <c r="E36" s="966"/>
      <c r="F36" s="966"/>
      <c r="G36" s="1251"/>
      <c r="H36" s="1398"/>
      <c r="I36" s="1399"/>
      <c r="J36" s="1328"/>
      <c r="K36" s="966"/>
      <c r="L36" s="1400">
        <f>SUM(L18:L32)</f>
        <v>99219.31</v>
      </c>
      <c r="M36" s="1400"/>
      <c r="N36" s="1400">
        <f t="shared" ref="N36:S36" si="1">SUM(N18:N32)</f>
        <v>4649.2189999999991</v>
      </c>
      <c r="O36" s="1400">
        <f>SUM(O20:O35)</f>
        <v>1024.6349166666664</v>
      </c>
      <c r="P36" s="1400"/>
      <c r="Q36" s="1400"/>
      <c r="R36" s="1400">
        <f t="shared" si="1"/>
        <v>80815.484916666668</v>
      </c>
      <c r="S36" s="1400">
        <f t="shared" si="1"/>
        <v>18403.825083333333</v>
      </c>
      <c r="T36" s="18"/>
    </row>
    <row r="37" spans="1:20" ht="6.75" customHeight="1" x14ac:dyDescent="0.3">
      <c r="A37" s="359"/>
      <c r="B37" s="356"/>
      <c r="C37" s="360"/>
      <c r="D37" s="239"/>
      <c r="E37" s="184"/>
      <c r="F37" s="184"/>
      <c r="G37" s="239"/>
      <c r="H37" s="1388"/>
      <c r="I37" s="117"/>
      <c r="J37" s="114"/>
      <c r="K37" s="184"/>
      <c r="L37" s="344"/>
      <c r="M37" s="345"/>
      <c r="N37" s="346"/>
      <c r="O37" s="346"/>
      <c r="P37" s="347"/>
      <c r="Q37" s="361"/>
      <c r="R37" s="348"/>
      <c r="S37" s="349"/>
    </row>
    <row r="38" spans="1:20" ht="15" x14ac:dyDescent="0.3">
      <c r="A38" s="359"/>
      <c r="B38" s="356"/>
      <c r="C38" s="360"/>
      <c r="D38" s="1643">
        <v>617</v>
      </c>
      <c r="E38" s="1700">
        <v>387.43</v>
      </c>
      <c r="F38" s="184"/>
      <c r="G38" s="239"/>
      <c r="H38" s="1388"/>
      <c r="I38" s="117"/>
      <c r="J38" s="114"/>
      <c r="K38" s="184"/>
      <c r="L38" s="344"/>
      <c r="M38" s="345"/>
      <c r="N38" s="346"/>
      <c r="O38" s="346"/>
      <c r="P38" s="347"/>
      <c r="Q38" s="347"/>
      <c r="R38" s="348"/>
      <c r="S38" s="349"/>
    </row>
    <row r="39" spans="1:20" ht="15" x14ac:dyDescent="0.3">
      <c r="A39" s="115"/>
      <c r="B39" s="115"/>
      <c r="C39" s="115"/>
      <c r="D39" s="1671">
        <v>2631</v>
      </c>
      <c r="E39" s="1701">
        <v>637.20000000000005</v>
      </c>
      <c r="F39" s="116"/>
      <c r="G39" s="117"/>
      <c r="H39" s="1158"/>
      <c r="I39" s="117"/>
      <c r="J39" s="115"/>
      <c r="K39" s="115"/>
      <c r="L39" s="115"/>
      <c r="M39" s="115"/>
      <c r="N39" s="1671"/>
      <c r="O39" s="115"/>
      <c r="P39" s="115"/>
      <c r="Q39" s="115"/>
      <c r="R39" s="118"/>
      <c r="S39" s="115"/>
    </row>
    <row r="40" spans="1:20" ht="15" x14ac:dyDescent="0.3">
      <c r="A40" s="115"/>
      <c r="B40" s="115"/>
      <c r="C40" s="115"/>
      <c r="D40" s="115"/>
      <c r="E40" s="116">
        <f>SUM(E37:E39)</f>
        <v>1024.6300000000001</v>
      </c>
      <c r="F40" s="116"/>
      <c r="G40" s="117"/>
      <c r="H40" s="1158"/>
      <c r="I40" s="117"/>
      <c r="J40" s="115"/>
      <c r="K40" s="115"/>
      <c r="L40" s="115"/>
      <c r="M40" s="115"/>
      <c r="N40" s="115"/>
      <c r="O40" s="115"/>
      <c r="P40" s="115"/>
      <c r="Q40" s="115"/>
      <c r="R40" s="115"/>
      <c r="S40" s="115"/>
    </row>
    <row r="41" spans="1:20" ht="15" x14ac:dyDescent="0.3">
      <c r="A41" s="115"/>
      <c r="B41" s="115"/>
      <c r="C41" s="115"/>
      <c r="D41" s="115"/>
      <c r="E41" s="116"/>
      <c r="F41" s="116"/>
      <c r="G41" s="117"/>
      <c r="H41" s="1158"/>
      <c r="I41" s="117"/>
      <c r="J41" s="115"/>
      <c r="K41" s="115"/>
      <c r="L41" s="115"/>
      <c r="M41" s="115"/>
      <c r="N41" s="115"/>
      <c r="O41" s="115"/>
      <c r="P41" s="115"/>
      <c r="Q41" s="115"/>
      <c r="R41" s="115"/>
      <c r="S41" s="115"/>
    </row>
    <row r="42" spans="1:20" x14ac:dyDescent="0.2">
      <c r="A42" s="1905" t="s">
        <v>51</v>
      </c>
      <c r="B42" s="1905"/>
      <c r="C42" s="1905"/>
      <c r="D42" s="1905"/>
      <c r="E42" s="1905"/>
      <c r="F42" s="1905"/>
      <c r="G42" s="1905"/>
      <c r="H42" s="1206"/>
      <c r="I42" s="1906" t="s">
        <v>1620</v>
      </c>
      <c r="J42" s="1906"/>
      <c r="K42" s="1906"/>
      <c r="L42" s="1906"/>
      <c r="M42" s="1906"/>
      <c r="O42" s="34"/>
      <c r="P42" s="1905" t="s">
        <v>1621</v>
      </c>
      <c r="Q42" s="1905"/>
      <c r="R42" s="1905"/>
      <c r="S42" s="1905"/>
    </row>
  </sheetData>
  <mergeCells count="8">
    <mergeCell ref="A42:G42"/>
    <mergeCell ref="I42:M42"/>
    <mergeCell ref="P42:S42"/>
    <mergeCell ref="A10:S10"/>
    <mergeCell ref="A11:S11"/>
    <mergeCell ref="A12:S12"/>
    <mergeCell ref="A14:S14"/>
    <mergeCell ref="A13:S13"/>
  </mergeCells>
  <phoneticPr fontId="0" type="noConversion"/>
  <printOptions horizontalCentered="1"/>
  <pageMargins left="0.25" right="0.25" top="0.75" bottom="0.75" header="0.3" footer="0.3"/>
  <pageSetup paperSize="5" scale="75" firstPageNumber="0" fitToWidth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2"/>
  <sheetViews>
    <sheetView topLeftCell="C4" zoomScaleNormal="100" workbookViewId="0">
      <selection activeCell="R15" sqref="R15"/>
    </sheetView>
  </sheetViews>
  <sheetFormatPr baseColWidth="10" defaultColWidth="9.140625" defaultRowHeight="12.75" x14ac:dyDescent="0.2"/>
  <cols>
    <col min="1" max="1" width="3.5703125" customWidth="1"/>
    <col min="2" max="2" width="12.5703125" customWidth="1"/>
    <col min="3" max="3" width="9.42578125" customWidth="1"/>
    <col min="4" max="4" width="5.5703125" customWidth="1"/>
    <col min="5" max="5" width="12.28515625" customWidth="1"/>
    <col min="6" max="6" width="4.5703125" customWidth="1"/>
    <col min="7" max="7" width="6" customWidth="1"/>
    <col min="8" max="8" width="34.28515625" customWidth="1"/>
    <col min="9" max="9" width="11" customWidth="1"/>
    <col min="10" max="10" width="12.28515625" customWidth="1"/>
    <col min="11" max="11" width="13.85546875" customWidth="1"/>
    <col min="12" max="12" width="13.140625" customWidth="1"/>
    <col min="13" max="13" width="7.28515625" customWidth="1"/>
    <col min="14" max="14" width="11.85546875" customWidth="1"/>
    <col min="15" max="15" width="10.28515625" customWidth="1"/>
    <col min="16" max="16" width="6.140625" customWidth="1"/>
    <col min="17" max="17" width="5.28515625" customWidth="1"/>
    <col min="18" max="18" width="17.28515625" customWidth="1"/>
    <col min="19" max="19" width="12.140625" customWidth="1"/>
    <col min="20" max="20" width="14.85546875" customWidth="1"/>
  </cols>
  <sheetData>
    <row r="2" spans="1:19" x14ac:dyDescent="0.2">
      <c r="H2" s="14"/>
    </row>
    <row r="3" spans="1:19" x14ac:dyDescent="0.2">
      <c r="H3" s="14"/>
    </row>
    <row r="4" spans="1:19" x14ac:dyDescent="0.2">
      <c r="F4" s="1"/>
      <c r="G4" s="1"/>
      <c r="H4" s="14"/>
      <c r="J4" s="1"/>
    </row>
    <row r="5" spans="1:19" x14ac:dyDescent="0.2">
      <c r="F5" s="1"/>
      <c r="G5" s="1"/>
      <c r="H5" s="14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A9" s="1910" t="s">
        <v>0</v>
      </c>
      <c r="B9" s="1910"/>
      <c r="C9" s="1910"/>
      <c r="D9" s="1910"/>
      <c r="E9" s="1910"/>
      <c r="F9" s="1910"/>
      <c r="G9" s="1910"/>
      <c r="H9" s="1910"/>
      <c r="I9" s="1910"/>
      <c r="J9" s="1910"/>
      <c r="K9" s="1910"/>
      <c r="L9" s="1910"/>
      <c r="M9" s="1910"/>
      <c r="N9" s="1910"/>
      <c r="O9" s="1910"/>
      <c r="P9" s="1910"/>
      <c r="Q9" s="1910"/>
      <c r="R9" s="1910"/>
      <c r="S9" s="1910"/>
    </row>
    <row r="10" spans="1:19" x14ac:dyDescent="0.2">
      <c r="A10" s="1910" t="s">
        <v>1</v>
      </c>
      <c r="B10" s="1910"/>
      <c r="C10" s="1910"/>
      <c r="D10" s="1910"/>
      <c r="E10" s="1910"/>
      <c r="F10" s="1910"/>
      <c r="G10" s="1910"/>
      <c r="H10" s="1910"/>
      <c r="I10" s="1910"/>
      <c r="J10" s="1910"/>
      <c r="K10" s="1910"/>
      <c r="L10" s="1910"/>
      <c r="M10" s="1910"/>
      <c r="N10" s="1910"/>
      <c r="O10" s="1910"/>
      <c r="P10" s="1910"/>
      <c r="Q10" s="1910"/>
      <c r="R10" s="1910"/>
      <c r="S10" s="1910"/>
    </row>
    <row r="11" spans="1:19" x14ac:dyDescent="0.2">
      <c r="A11" s="1910" t="s">
        <v>2</v>
      </c>
      <c r="B11" s="1910"/>
      <c r="C11" s="1910"/>
      <c r="D11" s="1910"/>
      <c r="E11" s="1910"/>
      <c r="F11" s="1910"/>
      <c r="G11" s="1910"/>
      <c r="H11" s="1910"/>
      <c r="I11" s="1910"/>
      <c r="J11" s="1910"/>
      <c r="K11" s="1910"/>
      <c r="L11" s="1910"/>
      <c r="M11" s="1910"/>
      <c r="N11" s="1910"/>
      <c r="O11" s="1910"/>
      <c r="P11" s="1910"/>
      <c r="Q11" s="1910"/>
      <c r="R11" s="1910"/>
      <c r="S11" s="1910"/>
    </row>
    <row r="12" spans="1:19" x14ac:dyDescent="0.2">
      <c r="A12" s="1910" t="s">
        <v>3</v>
      </c>
      <c r="B12" s="1910"/>
      <c r="C12" s="1910"/>
      <c r="D12" s="1910"/>
      <c r="E12" s="1910"/>
      <c r="F12" s="1910"/>
      <c r="G12" s="1910"/>
      <c r="H12" s="1910"/>
      <c r="I12" s="1910"/>
      <c r="J12" s="1910"/>
      <c r="K12" s="1910"/>
      <c r="L12" s="1910"/>
      <c r="M12" s="1910"/>
      <c r="N12" s="1910"/>
      <c r="O12" s="1910"/>
      <c r="P12" s="1910"/>
      <c r="Q12" s="1910"/>
      <c r="R12" s="1910"/>
      <c r="S12" s="1910"/>
    </row>
    <row r="13" spans="1:19" x14ac:dyDescent="0.2">
      <c r="A13" s="1910" t="s">
        <v>1789</v>
      </c>
      <c r="B13" s="1910"/>
      <c r="C13" s="1910"/>
      <c r="D13" s="1910"/>
      <c r="E13" s="1910"/>
      <c r="F13" s="1910"/>
      <c r="G13" s="1910"/>
      <c r="H13" s="1910"/>
      <c r="I13" s="1910"/>
      <c r="J13" s="1910"/>
      <c r="K13" s="1910"/>
      <c r="L13" s="1910"/>
      <c r="M13" s="1910"/>
      <c r="N13" s="1910"/>
      <c r="O13" s="1910"/>
      <c r="P13" s="1910"/>
      <c r="Q13" s="1910"/>
      <c r="R13" s="1910"/>
      <c r="S13" s="1910"/>
    </row>
    <row r="14" spans="1:19" ht="15" x14ac:dyDescent="0.3">
      <c r="A14" s="80" t="s">
        <v>762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115"/>
      <c r="N14" s="115"/>
      <c r="O14" s="115"/>
      <c r="P14" s="115"/>
      <c r="Q14" s="115"/>
      <c r="R14" s="115"/>
      <c r="S14" s="115"/>
    </row>
    <row r="15" spans="1:19" s="1047" customFormat="1" ht="48" x14ac:dyDescent="0.2">
      <c r="A15" s="962" t="s">
        <v>4</v>
      </c>
      <c r="B15" s="962" t="s">
        <v>5</v>
      </c>
      <c r="C15" s="1045" t="s">
        <v>1627</v>
      </c>
      <c r="D15" s="1045" t="s">
        <v>7</v>
      </c>
      <c r="E15" s="1045" t="s">
        <v>1612</v>
      </c>
      <c r="F15" s="962" t="s">
        <v>9</v>
      </c>
      <c r="G15" s="962" t="s">
        <v>10</v>
      </c>
      <c r="H15" s="1046" t="s">
        <v>11</v>
      </c>
      <c r="I15" s="962" t="s">
        <v>12</v>
      </c>
      <c r="J15" s="962" t="s">
        <v>13</v>
      </c>
      <c r="K15" s="962" t="s">
        <v>820</v>
      </c>
      <c r="L15" s="1046" t="s">
        <v>1613</v>
      </c>
      <c r="M15" s="1049" t="s">
        <v>1616</v>
      </c>
      <c r="N15" s="1050" t="s">
        <v>1615</v>
      </c>
      <c r="O15" s="1050" t="s">
        <v>1614</v>
      </c>
      <c r="P15" s="1051" t="s">
        <v>1618</v>
      </c>
      <c r="Q15" s="1050" t="s">
        <v>1617</v>
      </c>
      <c r="R15" s="1051" t="s">
        <v>1787</v>
      </c>
      <c r="S15" s="1051" t="s">
        <v>1619</v>
      </c>
    </row>
    <row r="16" spans="1:19" x14ac:dyDescent="0.2">
      <c r="A16" s="84">
        <v>1</v>
      </c>
      <c r="B16" s="84">
        <v>2</v>
      </c>
      <c r="C16" s="84">
        <v>3</v>
      </c>
      <c r="D16" s="84">
        <v>4</v>
      </c>
      <c r="E16" s="84">
        <v>5</v>
      </c>
      <c r="F16" s="84">
        <v>6</v>
      </c>
      <c r="G16" s="84">
        <v>7</v>
      </c>
      <c r="H16" s="84">
        <v>8</v>
      </c>
      <c r="I16" s="84">
        <v>9</v>
      </c>
      <c r="J16" s="84">
        <v>10</v>
      </c>
      <c r="K16" s="84">
        <v>11</v>
      </c>
      <c r="L16" s="84">
        <v>12</v>
      </c>
      <c r="M16" s="84">
        <v>13</v>
      </c>
      <c r="N16" s="84">
        <v>14</v>
      </c>
      <c r="O16" s="84">
        <v>15</v>
      </c>
      <c r="P16" s="129">
        <v>16</v>
      </c>
      <c r="Q16" s="182">
        <v>17</v>
      </c>
      <c r="R16" s="183">
        <v>18</v>
      </c>
      <c r="S16" s="183">
        <v>19</v>
      </c>
    </row>
    <row r="17" spans="1:20" ht="15" x14ac:dyDescent="0.3">
      <c r="A17" s="84">
        <v>1</v>
      </c>
      <c r="B17" s="124">
        <v>41591</v>
      </c>
      <c r="C17" s="214">
        <v>2</v>
      </c>
      <c r="D17" s="86">
        <v>61</v>
      </c>
      <c r="E17" s="85">
        <v>614</v>
      </c>
      <c r="F17" s="86"/>
      <c r="G17" s="86">
        <v>1</v>
      </c>
      <c r="H17" s="185" t="s">
        <v>30</v>
      </c>
      <c r="I17" s="86"/>
      <c r="J17" s="86"/>
      <c r="K17" s="185" t="s">
        <v>1556</v>
      </c>
      <c r="L17" s="186">
        <v>2832</v>
      </c>
      <c r="M17" s="86">
        <v>3</v>
      </c>
      <c r="N17" s="1748"/>
      <c r="O17" s="91">
        <f>IF(M17=0,"N/A",+N17/12)</f>
        <v>0</v>
      </c>
      <c r="P17" s="194">
        <v>3</v>
      </c>
      <c r="Q17" s="194"/>
      <c r="R17" s="89">
        <v>2832</v>
      </c>
      <c r="S17" s="89">
        <f t="shared" ref="S17:S26" si="0">IF(M17=0,"N/A",+L17-R17)</f>
        <v>0</v>
      </c>
    </row>
    <row r="18" spans="1:20" ht="15" customHeight="1" x14ac:dyDescent="0.3">
      <c r="A18" s="84">
        <v>2</v>
      </c>
      <c r="B18" s="125">
        <v>39875</v>
      </c>
      <c r="C18" s="215">
        <v>2</v>
      </c>
      <c r="D18" s="85">
        <v>61</v>
      </c>
      <c r="E18" s="85">
        <v>614</v>
      </c>
      <c r="F18" s="183"/>
      <c r="G18" s="190">
        <v>1</v>
      </c>
      <c r="H18" s="191" t="s">
        <v>432</v>
      </c>
      <c r="I18" s="183"/>
      <c r="J18" s="190" t="s">
        <v>399</v>
      </c>
      <c r="K18" s="185" t="s">
        <v>1556</v>
      </c>
      <c r="L18" s="195">
        <v>5675</v>
      </c>
      <c r="M18" s="193">
        <v>3</v>
      </c>
      <c r="N18" s="89"/>
      <c r="O18" s="89"/>
      <c r="P18" s="194">
        <v>3</v>
      </c>
      <c r="Q18" s="194"/>
      <c r="R18" s="89">
        <v>5675</v>
      </c>
      <c r="S18" s="91">
        <f t="shared" si="0"/>
        <v>0</v>
      </c>
    </row>
    <row r="19" spans="1:20" ht="15" customHeight="1" x14ac:dyDescent="0.3">
      <c r="A19" s="84">
        <v>3</v>
      </c>
      <c r="B19" s="125">
        <v>39875</v>
      </c>
      <c r="C19" s="215">
        <v>2</v>
      </c>
      <c r="D19" s="85">
        <v>61</v>
      </c>
      <c r="E19" s="85">
        <v>614</v>
      </c>
      <c r="F19" s="183"/>
      <c r="G19" s="190">
        <v>1</v>
      </c>
      <c r="H19" s="191" t="s">
        <v>88</v>
      </c>
      <c r="I19" s="190" t="s">
        <v>446</v>
      </c>
      <c r="J19" s="190" t="s">
        <v>77</v>
      </c>
      <c r="K19" s="185" t="s">
        <v>1556</v>
      </c>
      <c r="L19" s="195">
        <v>178.64</v>
      </c>
      <c r="M19" s="193">
        <v>3</v>
      </c>
      <c r="N19" s="89"/>
      <c r="O19" s="89"/>
      <c r="P19" s="194">
        <v>3</v>
      </c>
      <c r="Q19" s="194"/>
      <c r="R19" s="89">
        <v>178.64</v>
      </c>
      <c r="S19" s="91">
        <f t="shared" si="0"/>
        <v>0</v>
      </c>
    </row>
    <row r="20" spans="1:20" ht="14.25" customHeight="1" x14ac:dyDescent="0.3">
      <c r="A20" s="84">
        <v>4</v>
      </c>
      <c r="B20" s="125">
        <v>41184</v>
      </c>
      <c r="C20" s="215">
        <v>2</v>
      </c>
      <c r="D20" s="85">
        <v>61</v>
      </c>
      <c r="E20" s="85">
        <v>614</v>
      </c>
      <c r="F20" s="183"/>
      <c r="G20" s="190">
        <v>1</v>
      </c>
      <c r="H20" s="191" t="s">
        <v>31</v>
      </c>
      <c r="I20" s="190"/>
      <c r="J20" s="190" t="s">
        <v>445</v>
      </c>
      <c r="K20" s="185" t="s">
        <v>1556</v>
      </c>
      <c r="L20" s="195">
        <v>6395</v>
      </c>
      <c r="M20" s="193">
        <v>3</v>
      </c>
      <c r="N20" s="89"/>
      <c r="O20" s="89"/>
      <c r="P20" s="194">
        <v>3</v>
      </c>
      <c r="Q20" s="194"/>
      <c r="R20" s="89">
        <v>6395</v>
      </c>
      <c r="S20" s="91">
        <f t="shared" si="0"/>
        <v>0</v>
      </c>
    </row>
    <row r="21" spans="1:20" ht="15" customHeight="1" x14ac:dyDescent="0.3">
      <c r="A21" s="84">
        <v>5</v>
      </c>
      <c r="B21" s="124">
        <v>39870</v>
      </c>
      <c r="C21" s="216">
        <v>2</v>
      </c>
      <c r="D21" s="92">
        <v>61</v>
      </c>
      <c r="E21" s="92">
        <v>617</v>
      </c>
      <c r="F21" s="92"/>
      <c r="G21" s="92">
        <v>1</v>
      </c>
      <c r="H21" s="1293" t="s">
        <v>1134</v>
      </c>
      <c r="I21" s="493"/>
      <c r="J21" s="92" t="s">
        <v>240</v>
      </c>
      <c r="K21" s="185" t="s">
        <v>1556</v>
      </c>
      <c r="L21" s="94">
        <v>39486.21</v>
      </c>
      <c r="M21" s="197">
        <v>10</v>
      </c>
      <c r="N21" s="101">
        <v>3948.62</v>
      </c>
      <c r="O21" s="1725">
        <f t="shared" ref="O21:O26" si="1">IF(M21=0,"N/A",+N21/12)</f>
        <v>329.05166666666668</v>
      </c>
      <c r="P21" s="187">
        <v>8</v>
      </c>
      <c r="Q21" s="187">
        <v>4</v>
      </c>
      <c r="R21" s="189">
        <f t="shared" ref="R21:R26" si="2">IF(M21=0,"N/A",+N21*P21+O21*Q21)</f>
        <v>32905.166666666664</v>
      </c>
      <c r="S21" s="189">
        <f t="shared" si="0"/>
        <v>6581.0433333333349</v>
      </c>
    </row>
    <row r="22" spans="1:20" ht="14.25" customHeight="1" x14ac:dyDescent="0.3">
      <c r="A22" s="84">
        <v>6</v>
      </c>
      <c r="B22" s="124">
        <v>39870</v>
      </c>
      <c r="C22" s="215">
        <v>2</v>
      </c>
      <c r="D22" s="85">
        <v>61</v>
      </c>
      <c r="E22" s="85">
        <v>617</v>
      </c>
      <c r="F22" s="84"/>
      <c r="G22" s="85">
        <v>1</v>
      </c>
      <c r="H22" s="192" t="s">
        <v>447</v>
      </c>
      <c r="I22" s="85"/>
      <c r="J22" s="85" t="s">
        <v>19</v>
      </c>
      <c r="K22" s="185" t="s">
        <v>1556</v>
      </c>
      <c r="L22" s="111">
        <v>28300</v>
      </c>
      <c r="M22" s="193">
        <v>10</v>
      </c>
      <c r="N22" s="101">
        <f>IF(M22=0,"N/A",+L22/M22)</f>
        <v>2830</v>
      </c>
      <c r="O22" s="1664">
        <f t="shared" si="1"/>
        <v>235.83333333333334</v>
      </c>
      <c r="P22" s="187">
        <v>8</v>
      </c>
      <c r="Q22" s="187">
        <v>4</v>
      </c>
      <c r="R22" s="189">
        <f t="shared" si="2"/>
        <v>23583.333333333332</v>
      </c>
      <c r="S22" s="103">
        <f t="shared" si="0"/>
        <v>4716.6666666666679</v>
      </c>
    </row>
    <row r="23" spans="1:20" ht="15.75" customHeight="1" x14ac:dyDescent="0.3">
      <c r="A23" s="84">
        <v>7</v>
      </c>
      <c r="B23" s="200">
        <v>39870</v>
      </c>
      <c r="C23" s="217">
        <v>2</v>
      </c>
      <c r="D23" s="108">
        <v>61</v>
      </c>
      <c r="E23" s="108">
        <v>617</v>
      </c>
      <c r="F23" s="128"/>
      <c r="G23" s="108">
        <v>1</v>
      </c>
      <c r="H23" s="198" t="s">
        <v>448</v>
      </c>
      <c r="I23" s="108"/>
      <c r="J23" s="108" t="s">
        <v>19</v>
      </c>
      <c r="K23" s="185" t="s">
        <v>1556</v>
      </c>
      <c r="L23" s="110">
        <v>16000</v>
      </c>
      <c r="M23" s="197">
        <v>10</v>
      </c>
      <c r="N23" s="103">
        <f>IF(M23=0,"N/A",+L23/M23)</f>
        <v>1600</v>
      </c>
      <c r="O23" s="1725">
        <f t="shared" si="1"/>
        <v>133.33333333333334</v>
      </c>
      <c r="P23" s="187">
        <v>8</v>
      </c>
      <c r="Q23" s="187">
        <v>4</v>
      </c>
      <c r="R23" s="189">
        <f t="shared" si="2"/>
        <v>13333.333333333334</v>
      </c>
      <c r="S23" s="103">
        <f t="shared" si="0"/>
        <v>2666.6666666666661</v>
      </c>
    </row>
    <row r="24" spans="1:20" ht="15.75" customHeight="1" x14ac:dyDescent="0.3">
      <c r="A24" s="84">
        <v>8</v>
      </c>
      <c r="B24" s="201">
        <v>39870</v>
      </c>
      <c r="C24" s="216">
        <v>2</v>
      </c>
      <c r="D24" s="92">
        <v>61</v>
      </c>
      <c r="E24" s="92">
        <v>617</v>
      </c>
      <c r="F24" s="82"/>
      <c r="G24" s="92">
        <v>1</v>
      </c>
      <c r="H24" s="192" t="s">
        <v>449</v>
      </c>
      <c r="I24" s="92"/>
      <c r="J24" s="92" t="s">
        <v>19</v>
      </c>
      <c r="K24" s="185" t="s">
        <v>1556</v>
      </c>
      <c r="L24" s="94">
        <v>7400</v>
      </c>
      <c r="M24" s="197">
        <v>10</v>
      </c>
      <c r="N24" s="101">
        <f>IF(M24=0,"N/A",+L24/M24)</f>
        <v>740</v>
      </c>
      <c r="O24" s="1725">
        <f t="shared" si="1"/>
        <v>61.666666666666664</v>
      </c>
      <c r="P24" s="187">
        <v>8</v>
      </c>
      <c r="Q24" s="187">
        <v>4</v>
      </c>
      <c r="R24" s="189">
        <f t="shared" si="2"/>
        <v>6166.666666666667</v>
      </c>
      <c r="S24" s="103">
        <f t="shared" si="0"/>
        <v>1233.333333333333</v>
      </c>
    </row>
    <row r="25" spans="1:20" ht="15" customHeight="1" x14ac:dyDescent="0.3">
      <c r="A25" s="84">
        <v>9</v>
      </c>
      <c r="B25" s="201">
        <v>39870</v>
      </c>
      <c r="C25" s="216">
        <v>2</v>
      </c>
      <c r="D25" s="92">
        <v>61</v>
      </c>
      <c r="E25" s="92">
        <v>617</v>
      </c>
      <c r="F25" s="82"/>
      <c r="G25" s="92">
        <v>2</v>
      </c>
      <c r="H25" s="192" t="s">
        <v>121</v>
      </c>
      <c r="I25" s="92"/>
      <c r="J25" s="92" t="s">
        <v>19</v>
      </c>
      <c r="K25" s="185" t="s">
        <v>1556</v>
      </c>
      <c r="L25" s="94">
        <v>5700</v>
      </c>
      <c r="M25" s="197">
        <v>10</v>
      </c>
      <c r="N25" s="101">
        <f>IF(M25=0,"N/A",+L25/M25)</f>
        <v>570</v>
      </c>
      <c r="O25" s="1725">
        <f t="shared" si="1"/>
        <v>47.5</v>
      </c>
      <c r="P25" s="187">
        <v>8</v>
      </c>
      <c r="Q25" s="187">
        <v>4</v>
      </c>
      <c r="R25" s="189">
        <f t="shared" si="2"/>
        <v>4750</v>
      </c>
      <c r="S25" s="103">
        <f t="shared" si="0"/>
        <v>950</v>
      </c>
    </row>
    <row r="26" spans="1:20" ht="16.5" customHeight="1" x14ac:dyDescent="0.3">
      <c r="A26" s="84">
        <v>10</v>
      </c>
      <c r="B26" s="204">
        <v>39870</v>
      </c>
      <c r="C26" s="218">
        <v>2</v>
      </c>
      <c r="D26" s="105">
        <v>61</v>
      </c>
      <c r="E26" s="105">
        <v>617</v>
      </c>
      <c r="F26" s="83"/>
      <c r="G26" s="105">
        <v>1</v>
      </c>
      <c r="H26" s="205" t="s">
        <v>342</v>
      </c>
      <c r="I26" s="105"/>
      <c r="J26" s="105" t="s">
        <v>19</v>
      </c>
      <c r="K26" s="185" t="s">
        <v>1556</v>
      </c>
      <c r="L26" s="107">
        <v>16552.32</v>
      </c>
      <c r="M26" s="206">
        <v>10</v>
      </c>
      <c r="N26" s="207">
        <f>IF(M26=0,"N/A",+L26/M26)</f>
        <v>1655.232</v>
      </c>
      <c r="O26" s="1772">
        <f t="shared" si="1"/>
        <v>137.93600000000001</v>
      </c>
      <c r="P26" s="209">
        <v>8</v>
      </c>
      <c r="Q26" s="209">
        <v>4</v>
      </c>
      <c r="R26" s="210">
        <f t="shared" si="2"/>
        <v>13793.6</v>
      </c>
      <c r="S26" s="208">
        <f t="shared" si="0"/>
        <v>2758.7199999999993</v>
      </c>
    </row>
    <row r="27" spans="1:20" ht="15" x14ac:dyDescent="0.3">
      <c r="A27" s="211"/>
      <c r="B27" s="134"/>
      <c r="C27" s="134"/>
      <c r="D27" s="134"/>
      <c r="E27" s="134"/>
      <c r="F27" s="135"/>
      <c r="G27" s="135"/>
      <c r="H27" s="212"/>
      <c r="I27" s="135"/>
      <c r="J27" s="212"/>
      <c r="K27" s="134"/>
      <c r="L27" s="213">
        <f>SUM(L17:L26)</f>
        <v>128519.17000000001</v>
      </c>
      <c r="M27" s="213"/>
      <c r="N27" s="213">
        <f>SUM(N17:N26)</f>
        <v>11343.851999999999</v>
      </c>
      <c r="O27" s="213">
        <f>SUM(O17:O26)</f>
        <v>945.32100000000003</v>
      </c>
      <c r="P27" s="213"/>
      <c r="Q27" s="213"/>
      <c r="R27" s="213">
        <f>SUM(R17:R26)</f>
        <v>109612.74</v>
      </c>
      <c r="S27" s="213">
        <f>SUM(S17:S26)</f>
        <v>18906.43</v>
      </c>
      <c r="T27" s="18"/>
    </row>
    <row r="28" spans="1:20" ht="15" x14ac:dyDescent="0.3">
      <c r="A28" s="115"/>
      <c r="B28" s="115"/>
      <c r="C28" s="115"/>
      <c r="D28" s="1636"/>
      <c r="E28" s="1636"/>
      <c r="F28" s="116"/>
      <c r="G28" s="116"/>
      <c r="H28" s="117"/>
      <c r="I28" s="116"/>
      <c r="J28" s="117"/>
      <c r="K28" s="115"/>
      <c r="L28" s="115"/>
      <c r="M28" s="115"/>
      <c r="N28" s="115"/>
      <c r="O28" s="115"/>
      <c r="P28" s="115"/>
      <c r="Q28" s="115"/>
      <c r="R28" s="115"/>
      <c r="S28" s="115"/>
    </row>
    <row r="29" spans="1:20" ht="15" x14ac:dyDescent="0.3">
      <c r="A29" s="115"/>
      <c r="B29" s="115"/>
      <c r="C29" s="115"/>
      <c r="D29" s="1636"/>
      <c r="E29" s="1636"/>
      <c r="F29" s="116"/>
      <c r="G29" s="116"/>
      <c r="H29" s="117"/>
      <c r="I29" s="116"/>
      <c r="J29" s="117"/>
      <c r="K29" s="115"/>
      <c r="L29" s="115"/>
      <c r="M29" s="115"/>
      <c r="N29" s="115"/>
      <c r="O29" s="115"/>
      <c r="P29" s="115"/>
      <c r="Q29" s="115"/>
      <c r="R29" s="115"/>
      <c r="S29" s="115"/>
    </row>
    <row r="30" spans="1:20" ht="15" x14ac:dyDescent="0.3">
      <c r="A30" s="115"/>
      <c r="B30" s="115"/>
      <c r="C30" s="115"/>
      <c r="D30" s="1636"/>
      <c r="E30" s="1636"/>
      <c r="F30" s="116"/>
      <c r="G30" s="116"/>
      <c r="H30" s="117"/>
      <c r="I30" s="116"/>
      <c r="J30" s="117"/>
      <c r="K30" s="115"/>
      <c r="L30" s="115"/>
      <c r="M30" s="115"/>
      <c r="N30" s="115"/>
      <c r="O30" s="115"/>
      <c r="P30" s="115"/>
      <c r="Q30" s="115"/>
      <c r="R30" s="115"/>
      <c r="S30" s="115"/>
    </row>
    <row r="31" spans="1:20" ht="15" x14ac:dyDescent="0.3">
      <c r="A31" s="115"/>
      <c r="B31" s="115"/>
      <c r="C31" s="115"/>
      <c r="D31" s="1636"/>
      <c r="E31" s="1636"/>
      <c r="F31" s="116"/>
      <c r="G31" s="116"/>
      <c r="H31" s="117"/>
      <c r="I31" s="116"/>
      <c r="J31" s="117"/>
      <c r="K31" s="115"/>
      <c r="L31" s="115"/>
      <c r="M31" s="115"/>
      <c r="N31" s="115"/>
      <c r="O31" s="115"/>
      <c r="P31" s="115"/>
      <c r="Q31" s="115"/>
      <c r="R31" s="115"/>
      <c r="S31" s="115"/>
    </row>
    <row r="32" spans="1:20" ht="15" x14ac:dyDescent="0.3">
      <c r="A32" s="115"/>
      <c r="B32" s="115"/>
      <c r="C32" s="115"/>
      <c r="D32" s="1636"/>
      <c r="E32" s="1636"/>
      <c r="F32" s="116"/>
      <c r="G32" s="116"/>
      <c r="H32" s="117"/>
      <c r="I32" s="116"/>
      <c r="J32" s="117"/>
      <c r="K32" s="115"/>
      <c r="L32" s="115"/>
      <c r="M32" s="115"/>
      <c r="N32" s="115"/>
      <c r="O32" s="115"/>
      <c r="P32" s="115"/>
      <c r="Q32" s="115"/>
      <c r="R32" s="115"/>
      <c r="S32" s="115"/>
    </row>
    <row r="33" spans="1:19" ht="15" x14ac:dyDescent="0.3">
      <c r="A33" s="115"/>
      <c r="B33" s="115"/>
      <c r="C33" s="115"/>
      <c r="D33" s="1636"/>
      <c r="E33" s="1636"/>
      <c r="F33" s="116"/>
      <c r="G33" s="116"/>
      <c r="H33" s="117"/>
      <c r="I33" s="116"/>
      <c r="J33" s="117"/>
      <c r="K33" s="115"/>
      <c r="L33" s="115"/>
      <c r="M33" s="115"/>
      <c r="N33" s="115"/>
      <c r="O33" s="115"/>
      <c r="P33" s="115"/>
      <c r="Q33" s="115"/>
      <c r="R33" s="115"/>
      <c r="S33" s="115"/>
    </row>
    <row r="34" spans="1:19" ht="15" x14ac:dyDescent="0.3">
      <c r="A34" s="115"/>
      <c r="B34" s="115"/>
      <c r="C34" s="115"/>
      <c r="D34" s="1636"/>
      <c r="E34" s="1636"/>
      <c r="F34" s="116"/>
      <c r="G34" s="116"/>
      <c r="H34" s="117"/>
      <c r="I34" s="116"/>
      <c r="J34" s="117"/>
      <c r="K34" s="115"/>
      <c r="L34" s="115"/>
      <c r="M34" s="115"/>
      <c r="N34" s="115"/>
      <c r="O34" s="115"/>
      <c r="P34" s="115"/>
      <c r="Q34" s="115"/>
      <c r="R34" s="115"/>
      <c r="S34" s="115"/>
    </row>
    <row r="35" spans="1:19" ht="15" x14ac:dyDescent="0.3">
      <c r="A35" s="115"/>
      <c r="B35" s="115"/>
      <c r="C35" s="115"/>
      <c r="D35" s="1636"/>
      <c r="E35" s="1634"/>
      <c r="F35" s="116"/>
      <c r="G35" s="116"/>
      <c r="H35" s="117"/>
      <c r="I35" s="116"/>
      <c r="J35" s="117"/>
      <c r="K35" s="115"/>
      <c r="L35" s="115"/>
      <c r="M35" s="115"/>
      <c r="N35" s="115"/>
      <c r="O35" s="115"/>
      <c r="P35" s="115"/>
      <c r="Q35" s="115"/>
      <c r="R35" s="115"/>
      <c r="S35" s="115"/>
    </row>
    <row r="36" spans="1:19" ht="15" x14ac:dyDescent="0.3">
      <c r="A36" s="115"/>
      <c r="B36" s="115"/>
      <c r="C36" s="115"/>
      <c r="D36" s="1636">
        <v>617</v>
      </c>
      <c r="E36" s="1634">
        <v>945.32</v>
      </c>
      <c r="F36" s="116"/>
      <c r="G36" s="116"/>
      <c r="H36" s="117"/>
      <c r="I36" s="116"/>
      <c r="J36" s="117"/>
      <c r="K36" s="115"/>
      <c r="L36" s="115"/>
      <c r="M36" s="115"/>
      <c r="N36" s="115"/>
      <c r="O36" s="115"/>
      <c r="P36" s="115"/>
      <c r="Q36" s="115"/>
      <c r="R36" s="115"/>
      <c r="S36" s="115"/>
    </row>
    <row r="37" spans="1:19" ht="15" x14ac:dyDescent="0.3">
      <c r="A37" s="115"/>
      <c r="B37" s="115"/>
      <c r="C37" s="115"/>
      <c r="D37" s="1636"/>
      <c r="E37" s="1637">
        <f>SUM(E35:E36)</f>
        <v>945.32</v>
      </c>
      <c r="F37" s="116"/>
      <c r="G37" s="116"/>
      <c r="H37" s="117"/>
      <c r="I37" s="116"/>
      <c r="J37" s="117"/>
      <c r="K37" s="115"/>
      <c r="L37" s="115"/>
      <c r="M37" s="115"/>
      <c r="N37" s="115" t="s">
        <v>1686</v>
      </c>
      <c r="O37" s="115"/>
      <c r="P37" s="115"/>
      <c r="Q37" s="115"/>
      <c r="R37" s="115"/>
      <c r="S37" s="115"/>
    </row>
    <row r="38" spans="1:19" ht="15" x14ac:dyDescent="0.3">
      <c r="A38" s="115"/>
      <c r="B38" s="115"/>
      <c r="C38" s="115"/>
      <c r="D38" s="1636"/>
      <c r="E38" s="1636"/>
      <c r="F38" s="116"/>
      <c r="G38" s="116"/>
      <c r="H38" s="117"/>
      <c r="I38" s="116"/>
      <c r="J38" s="117"/>
      <c r="K38" s="115"/>
      <c r="L38" s="115"/>
      <c r="M38" s="115"/>
      <c r="N38" s="115"/>
      <c r="O38" s="115"/>
      <c r="P38" s="115"/>
      <c r="Q38" s="115"/>
      <c r="R38" s="115"/>
      <c r="S38" s="115"/>
    </row>
    <row r="39" spans="1:19" ht="15" x14ac:dyDescent="0.3">
      <c r="A39" s="115"/>
      <c r="B39" s="115"/>
      <c r="C39" s="115"/>
      <c r="D39" s="115"/>
      <c r="E39" s="115"/>
      <c r="F39" s="116"/>
      <c r="G39" s="116"/>
      <c r="H39" s="117"/>
      <c r="I39" s="116"/>
      <c r="J39" s="117"/>
      <c r="K39" s="115"/>
      <c r="L39" s="115"/>
      <c r="M39" s="115"/>
      <c r="N39" s="115"/>
      <c r="O39" s="199"/>
      <c r="P39" s="115"/>
      <c r="Q39" s="115"/>
      <c r="R39" s="115"/>
      <c r="S39" s="115"/>
    </row>
    <row r="40" spans="1:19" ht="15" x14ac:dyDescent="0.3">
      <c r="A40" s="115"/>
      <c r="B40" s="115"/>
      <c r="C40" s="115"/>
      <c r="D40" s="115"/>
      <c r="E40" s="115"/>
      <c r="F40" s="116"/>
      <c r="G40" s="116"/>
      <c r="H40" s="117"/>
      <c r="I40" s="116"/>
      <c r="J40" s="117"/>
      <c r="K40" s="115"/>
      <c r="L40" s="115"/>
      <c r="M40" s="115"/>
      <c r="N40" s="115"/>
      <c r="O40" s="115"/>
      <c r="P40" s="115"/>
      <c r="Q40" s="115"/>
      <c r="R40" s="118"/>
      <c r="S40" s="115"/>
    </row>
    <row r="41" spans="1:19" ht="15" x14ac:dyDescent="0.3">
      <c r="A41" s="115"/>
      <c r="B41" s="115"/>
      <c r="C41" s="115"/>
      <c r="D41" s="115"/>
      <c r="E41" s="115"/>
      <c r="F41" s="116"/>
      <c r="G41" s="116"/>
      <c r="H41" s="117"/>
      <c r="I41" s="116"/>
      <c r="J41" s="117"/>
      <c r="K41" s="115"/>
      <c r="L41" s="115"/>
      <c r="M41" s="115"/>
      <c r="N41" s="115"/>
      <c r="O41" s="115"/>
      <c r="P41" s="115"/>
      <c r="Q41" s="115"/>
      <c r="R41" s="118"/>
      <c r="S41" s="115"/>
    </row>
    <row r="42" spans="1:19" x14ac:dyDescent="0.2">
      <c r="A42" s="1905" t="s">
        <v>51</v>
      </c>
      <c r="B42" s="1905"/>
      <c r="C42" s="1905"/>
      <c r="D42" s="1905"/>
      <c r="E42" s="1905"/>
      <c r="F42" s="1905"/>
      <c r="G42" s="1905"/>
      <c r="H42" s="1206"/>
      <c r="I42" s="1906" t="s">
        <v>1620</v>
      </c>
      <c r="J42" s="1906"/>
      <c r="K42" s="1906"/>
      <c r="L42" s="1906"/>
      <c r="M42" s="1906"/>
      <c r="O42" s="34"/>
      <c r="P42" s="1905" t="s">
        <v>1621</v>
      </c>
      <c r="Q42" s="1905"/>
      <c r="R42" s="1905"/>
      <c r="S42" s="1905"/>
    </row>
  </sheetData>
  <mergeCells count="8">
    <mergeCell ref="A42:G42"/>
    <mergeCell ref="I42:M42"/>
    <mergeCell ref="P42:S42"/>
    <mergeCell ref="A13:S13"/>
    <mergeCell ref="A9:S9"/>
    <mergeCell ref="A10:S10"/>
    <mergeCell ref="A11:S11"/>
    <mergeCell ref="A12:S12"/>
  </mergeCells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42"/>
  <sheetViews>
    <sheetView topLeftCell="A16" zoomScale="85" zoomScaleNormal="85" zoomScaleSheetLayoutView="80" workbookViewId="0">
      <selection activeCell="Q33" sqref="Q33"/>
    </sheetView>
  </sheetViews>
  <sheetFormatPr baseColWidth="10" defaultColWidth="9.140625" defaultRowHeight="12.75" x14ac:dyDescent="0.2"/>
  <cols>
    <col min="1" max="1" width="4.7109375" customWidth="1"/>
    <col min="2" max="2" width="11.85546875" customWidth="1"/>
    <col min="3" max="3" width="8.28515625" customWidth="1"/>
    <col min="4" max="4" width="12.85546875" customWidth="1"/>
    <col min="5" max="5" width="11.140625" customWidth="1"/>
    <col min="6" max="6" width="7.85546875" customWidth="1"/>
    <col min="7" max="7" width="6" customWidth="1"/>
    <col min="8" max="8" width="29" style="58" customWidth="1"/>
    <col min="9" max="9" width="13.42578125" customWidth="1"/>
    <col min="10" max="10" width="13.85546875" customWidth="1"/>
    <col min="11" max="11" width="16.42578125" customWidth="1"/>
    <col min="12" max="12" width="17.140625" customWidth="1"/>
    <col min="13" max="13" width="6.5703125" customWidth="1"/>
    <col min="14" max="14" width="13" customWidth="1"/>
    <col min="15" max="15" width="12.85546875" customWidth="1"/>
    <col min="16" max="17" width="7" customWidth="1"/>
    <col min="18" max="18" width="16.7109375" customWidth="1"/>
    <col min="19" max="19" width="13.140625" customWidth="1"/>
    <col min="20" max="20" width="13.28515625" customWidth="1"/>
  </cols>
  <sheetData>
    <row r="4" spans="1:20" x14ac:dyDescent="0.2">
      <c r="C4" s="13"/>
      <c r="D4" s="13"/>
      <c r="E4" s="13"/>
      <c r="G4" s="1"/>
      <c r="H4" s="58" t="s">
        <v>362</v>
      </c>
    </row>
    <row r="5" spans="1:20" x14ac:dyDescent="0.2">
      <c r="C5" s="13"/>
      <c r="D5" s="13"/>
      <c r="E5" s="13"/>
      <c r="G5" s="1"/>
    </row>
    <row r="6" spans="1:20" x14ac:dyDescent="0.2">
      <c r="C6" s="13"/>
      <c r="D6" s="13"/>
      <c r="E6" s="13"/>
      <c r="G6" s="1"/>
    </row>
    <row r="7" spans="1:20" x14ac:dyDescent="0.2">
      <c r="C7" s="13"/>
      <c r="D7" s="13"/>
      <c r="E7" s="13"/>
      <c r="G7" s="1"/>
    </row>
    <row r="8" spans="1:20" x14ac:dyDescent="0.2">
      <c r="C8" s="13"/>
      <c r="D8" s="13"/>
      <c r="E8" s="13"/>
      <c r="G8" s="1"/>
    </row>
    <row r="9" spans="1:20" x14ac:dyDescent="0.2">
      <c r="A9" s="1910" t="s">
        <v>0</v>
      </c>
      <c r="B9" s="1910"/>
      <c r="C9" s="1910"/>
      <c r="D9" s="1910"/>
      <c r="E9" s="1910"/>
      <c r="F9" s="1910"/>
      <c r="G9" s="1910"/>
      <c r="H9" s="1910"/>
      <c r="I9" s="1910"/>
      <c r="J9" s="1910"/>
      <c r="K9" s="1910"/>
      <c r="L9" s="1910"/>
      <c r="M9" s="1910"/>
      <c r="N9" s="1910"/>
      <c r="O9" s="1910"/>
      <c r="P9" s="1910"/>
      <c r="Q9" s="1910"/>
      <c r="R9" s="1910"/>
      <c r="S9" s="1910"/>
    </row>
    <row r="10" spans="1:20" x14ac:dyDescent="0.2">
      <c r="A10" s="1910" t="s">
        <v>1</v>
      </c>
      <c r="B10" s="1910"/>
      <c r="C10" s="1910"/>
      <c r="D10" s="1910"/>
      <c r="E10" s="1910"/>
      <c r="F10" s="1910"/>
      <c r="G10" s="1910"/>
      <c r="H10" s="1910"/>
      <c r="I10" s="1910"/>
      <c r="J10" s="1910"/>
      <c r="K10" s="1910"/>
      <c r="L10" s="1910"/>
      <c r="M10" s="1910"/>
      <c r="N10" s="1910"/>
      <c r="O10" s="1910"/>
      <c r="P10" s="1910"/>
      <c r="Q10" s="1910"/>
      <c r="R10" s="1910"/>
      <c r="S10" s="1910"/>
    </row>
    <row r="11" spans="1:20" x14ac:dyDescent="0.2">
      <c r="A11" s="1910" t="s">
        <v>2</v>
      </c>
      <c r="B11" s="1910"/>
      <c r="C11" s="1910"/>
      <c r="D11" s="1910"/>
      <c r="E11" s="1910"/>
      <c r="F11" s="1910"/>
      <c r="G11" s="1910"/>
      <c r="H11" s="1910"/>
      <c r="I11" s="1910"/>
      <c r="J11" s="1910"/>
      <c r="K11" s="1910"/>
      <c r="L11" s="1910"/>
      <c r="M11" s="1910"/>
      <c r="N11" s="1910"/>
      <c r="O11" s="1910"/>
      <c r="P11" s="1910"/>
      <c r="Q11" s="1910"/>
      <c r="R11" s="1910"/>
      <c r="S11" s="1910"/>
    </row>
    <row r="12" spans="1:20" x14ac:dyDescent="0.2">
      <c r="A12" s="1910" t="s">
        <v>3</v>
      </c>
      <c r="B12" s="1910"/>
      <c r="C12" s="1910"/>
      <c r="D12" s="1910"/>
      <c r="E12" s="1910"/>
      <c r="F12" s="1910"/>
      <c r="G12" s="1910"/>
      <c r="H12" s="1910"/>
      <c r="I12" s="1910"/>
      <c r="J12" s="1910"/>
      <c r="K12" s="1910"/>
      <c r="L12" s="1910"/>
      <c r="M12" s="1910"/>
      <c r="N12" s="1910"/>
      <c r="O12" s="1910"/>
      <c r="P12" s="1910"/>
      <c r="Q12" s="1910"/>
      <c r="R12" s="1910"/>
      <c r="S12" s="1910"/>
    </row>
    <row r="13" spans="1:20" x14ac:dyDescent="0.2">
      <c r="A13" s="1928" t="s">
        <v>1790</v>
      </c>
      <c r="B13" s="1928"/>
      <c r="C13" s="1928"/>
      <c r="D13" s="1928"/>
      <c r="E13" s="1928"/>
      <c r="F13" s="1928"/>
      <c r="G13" s="1928"/>
      <c r="H13" s="1928"/>
      <c r="I13" s="1928"/>
      <c r="J13" s="1928"/>
      <c r="K13" s="1928"/>
      <c r="L13" s="1928"/>
      <c r="M13" s="1928"/>
      <c r="N13" s="1928"/>
      <c r="O13" s="1928"/>
      <c r="P13" s="1928"/>
      <c r="Q13" s="1928"/>
      <c r="R13" s="1928"/>
      <c r="S13" s="1928"/>
      <c r="T13" s="978"/>
    </row>
    <row r="14" spans="1:20" s="1047" customFormat="1" ht="36" x14ac:dyDescent="0.2">
      <c r="A14" s="962" t="s">
        <v>4</v>
      </c>
      <c r="B14" s="962" t="s">
        <v>5</v>
      </c>
      <c r="C14" s="1045" t="s">
        <v>1627</v>
      </c>
      <c r="D14" s="1045" t="s">
        <v>7</v>
      </c>
      <c r="E14" s="1045" t="s">
        <v>1612</v>
      </c>
      <c r="F14" s="962" t="s">
        <v>9</v>
      </c>
      <c r="G14" s="962" t="s">
        <v>10</v>
      </c>
      <c r="H14" s="1046" t="s">
        <v>11</v>
      </c>
      <c r="I14" s="962" t="s">
        <v>12</v>
      </c>
      <c r="J14" s="962" t="s">
        <v>13</v>
      </c>
      <c r="K14" s="962" t="s">
        <v>820</v>
      </c>
      <c r="L14" s="1046" t="s">
        <v>1613</v>
      </c>
      <c r="M14" s="1049" t="s">
        <v>1616</v>
      </c>
      <c r="N14" s="1050" t="s">
        <v>1615</v>
      </c>
      <c r="O14" s="1050" t="s">
        <v>1614</v>
      </c>
      <c r="P14" s="1051" t="s">
        <v>1618</v>
      </c>
      <c r="Q14" s="1050" t="s">
        <v>1617</v>
      </c>
      <c r="R14" s="1051" t="s">
        <v>1787</v>
      </c>
      <c r="S14" s="1051" t="s">
        <v>1619</v>
      </c>
    </row>
    <row r="15" spans="1:20" x14ac:dyDescent="0.2">
      <c r="A15" s="84">
        <v>1</v>
      </c>
      <c r="B15" s="231">
        <v>2</v>
      </c>
      <c r="C15" s="84">
        <v>3</v>
      </c>
      <c r="D15" s="231">
        <v>4</v>
      </c>
      <c r="E15" s="84">
        <v>5</v>
      </c>
      <c r="F15" s="231">
        <v>6</v>
      </c>
      <c r="G15" s="84">
        <v>7</v>
      </c>
      <c r="H15" s="969">
        <v>8</v>
      </c>
      <c r="I15" s="84">
        <v>9</v>
      </c>
      <c r="J15" s="231">
        <v>10</v>
      </c>
      <c r="K15" s="84">
        <v>11</v>
      </c>
      <c r="L15" s="231">
        <v>12</v>
      </c>
      <c r="M15" s="84">
        <v>13</v>
      </c>
      <c r="N15" s="231">
        <v>14</v>
      </c>
      <c r="O15" s="84">
        <v>15</v>
      </c>
      <c r="P15" s="231">
        <v>16</v>
      </c>
      <c r="Q15" s="84">
        <v>17</v>
      </c>
      <c r="R15" s="231">
        <v>18</v>
      </c>
      <c r="S15" s="84">
        <v>19</v>
      </c>
    </row>
    <row r="16" spans="1:20" ht="15" x14ac:dyDescent="0.3">
      <c r="A16" s="84">
        <v>1</v>
      </c>
      <c r="B16" s="124">
        <v>40637</v>
      </c>
      <c r="C16" s="99" t="s">
        <v>356</v>
      </c>
      <c r="D16" s="86">
        <v>61</v>
      </c>
      <c r="E16" s="235">
        <v>614</v>
      </c>
      <c r="F16" s="260"/>
      <c r="G16" s="85">
        <v>1</v>
      </c>
      <c r="H16" s="953" t="s">
        <v>411</v>
      </c>
      <c r="I16" s="260"/>
      <c r="J16" s="85" t="s">
        <v>28</v>
      </c>
      <c r="K16" s="85" t="s">
        <v>363</v>
      </c>
      <c r="L16" s="97">
        <v>6438</v>
      </c>
      <c r="M16" s="541">
        <v>3</v>
      </c>
      <c r="N16" s="378"/>
      <c r="O16" s="1861"/>
      <c r="P16" s="379">
        <v>3</v>
      </c>
      <c r="Q16" s="379"/>
      <c r="R16" s="378">
        <v>6438</v>
      </c>
      <c r="S16" s="378">
        <f t="shared" ref="S16:S32" si="0">IF(M16=0,"N/A",+L16-R16)</f>
        <v>0</v>
      </c>
      <c r="T16" s="18"/>
    </row>
    <row r="17" spans="1:20" ht="15" x14ac:dyDescent="0.3">
      <c r="A17" s="84">
        <v>2</v>
      </c>
      <c r="B17" s="124">
        <v>40637</v>
      </c>
      <c r="C17" s="99" t="s">
        <v>356</v>
      </c>
      <c r="D17" s="86">
        <v>61</v>
      </c>
      <c r="E17" s="235">
        <v>614</v>
      </c>
      <c r="F17" s="260"/>
      <c r="G17" s="85">
        <v>1</v>
      </c>
      <c r="H17" s="953" t="s">
        <v>943</v>
      </c>
      <c r="I17" s="260"/>
      <c r="J17" s="260"/>
      <c r="K17" s="85" t="s">
        <v>363</v>
      </c>
      <c r="L17" s="97">
        <v>13160.2</v>
      </c>
      <c r="M17" s="541">
        <v>3</v>
      </c>
      <c r="N17" s="378"/>
      <c r="O17" s="378"/>
      <c r="P17" s="379">
        <v>3</v>
      </c>
      <c r="Q17" s="379"/>
      <c r="R17" s="378">
        <v>13160.2</v>
      </c>
      <c r="S17" s="378">
        <f t="shared" si="0"/>
        <v>0</v>
      </c>
      <c r="T17" s="18"/>
    </row>
    <row r="18" spans="1:20" ht="15" x14ac:dyDescent="0.3">
      <c r="A18" s="84">
        <v>3</v>
      </c>
      <c r="B18" s="125">
        <v>40081</v>
      </c>
      <c r="C18" s="99" t="s">
        <v>356</v>
      </c>
      <c r="D18" s="99">
        <v>61</v>
      </c>
      <c r="E18" s="1862">
        <v>617</v>
      </c>
      <c r="F18" s="355"/>
      <c r="G18" s="85">
        <v>1</v>
      </c>
      <c r="H18" s="953" t="s">
        <v>401</v>
      </c>
      <c r="I18" s="85"/>
      <c r="J18" s="85"/>
      <c r="K18" s="85" t="s">
        <v>363</v>
      </c>
      <c r="L18" s="111">
        <v>7500</v>
      </c>
      <c r="M18" s="112">
        <v>10</v>
      </c>
      <c r="N18" s="101">
        <f>IF(M18=0,"N/A",+L18/M18)</f>
        <v>750</v>
      </c>
      <c r="O18" s="1664">
        <f t="shared" ref="O18:O25" si="1">IF(M18=0,"N/A",+N18/12)</f>
        <v>62.5</v>
      </c>
      <c r="P18" s="102">
        <v>7</v>
      </c>
      <c r="Q18" s="102">
        <v>9</v>
      </c>
      <c r="R18" s="101">
        <f>IF(M18=0,"N/A",+N18*P18+O18*Q18)</f>
        <v>5812.5</v>
      </c>
      <c r="S18" s="101">
        <f t="shared" si="0"/>
        <v>1687.5</v>
      </c>
      <c r="T18" s="18"/>
    </row>
    <row r="19" spans="1:20" ht="15" x14ac:dyDescent="0.3">
      <c r="A19" s="84">
        <v>4</v>
      </c>
      <c r="B19" s="125">
        <v>41947</v>
      </c>
      <c r="C19" s="99" t="s">
        <v>356</v>
      </c>
      <c r="D19" s="86">
        <v>61</v>
      </c>
      <c r="E19" s="235" t="s">
        <v>1127</v>
      </c>
      <c r="F19" s="87"/>
      <c r="G19" s="85">
        <v>3</v>
      </c>
      <c r="H19" s="953" t="s">
        <v>1031</v>
      </c>
      <c r="I19" s="85" t="s">
        <v>1033</v>
      </c>
      <c r="J19" s="85" t="s">
        <v>1034</v>
      </c>
      <c r="K19" s="85" t="s">
        <v>363</v>
      </c>
      <c r="L19" s="351">
        <v>1200</v>
      </c>
      <c r="M19" s="112">
        <v>10</v>
      </c>
      <c r="N19" s="101">
        <f>IF(M19=0,"N/A",+L19/M19)</f>
        <v>120</v>
      </c>
      <c r="O19" s="1664">
        <f t="shared" si="1"/>
        <v>10</v>
      </c>
      <c r="P19" s="102">
        <v>2</v>
      </c>
      <c r="Q19" s="102">
        <v>7</v>
      </c>
      <c r="R19" s="101">
        <f>IF(M19=0,"N/A",+N19*P19+O19*Q19)</f>
        <v>310</v>
      </c>
      <c r="S19" s="101">
        <f t="shared" si="0"/>
        <v>890</v>
      </c>
      <c r="T19" s="18"/>
    </row>
    <row r="20" spans="1:20" ht="15" x14ac:dyDescent="0.3">
      <c r="A20" s="84">
        <v>5</v>
      </c>
      <c r="B20" s="125">
        <v>41974</v>
      </c>
      <c r="C20" s="99" t="s">
        <v>356</v>
      </c>
      <c r="D20" s="86">
        <v>61</v>
      </c>
      <c r="E20" s="235" t="s">
        <v>1114</v>
      </c>
      <c r="F20" s="192"/>
      <c r="G20" s="86">
        <v>1</v>
      </c>
      <c r="H20" s="953" t="s">
        <v>1032</v>
      </c>
      <c r="I20" s="86"/>
      <c r="J20" s="86"/>
      <c r="K20" s="86" t="s">
        <v>363</v>
      </c>
      <c r="L20" s="271">
        <v>27300</v>
      </c>
      <c r="M20" s="112">
        <v>10</v>
      </c>
      <c r="N20" s="101">
        <v>2730</v>
      </c>
      <c r="O20" s="1664">
        <f t="shared" si="1"/>
        <v>227.5</v>
      </c>
      <c r="P20" s="102">
        <v>2</v>
      </c>
      <c r="Q20" s="102">
        <v>6</v>
      </c>
      <c r="R20" s="101">
        <f>IF(M20=0,"N/A",+N20*P20+O20*Q20)</f>
        <v>6825</v>
      </c>
      <c r="S20" s="101">
        <f t="shared" si="0"/>
        <v>20475</v>
      </c>
      <c r="T20" s="18"/>
    </row>
    <row r="21" spans="1:20" ht="45" x14ac:dyDescent="0.3">
      <c r="A21" s="84">
        <v>6</v>
      </c>
      <c r="B21" s="125">
        <v>41990</v>
      </c>
      <c r="C21" s="99" t="s">
        <v>356</v>
      </c>
      <c r="D21" s="86">
        <v>61</v>
      </c>
      <c r="E21" s="235" t="s">
        <v>1107</v>
      </c>
      <c r="F21" s="192"/>
      <c r="G21" s="86">
        <v>6</v>
      </c>
      <c r="H21" s="953" t="s">
        <v>1037</v>
      </c>
      <c r="I21" s="86"/>
      <c r="J21" s="86"/>
      <c r="K21" s="86" t="s">
        <v>363</v>
      </c>
      <c r="L21" s="271">
        <v>14868</v>
      </c>
      <c r="M21" s="112">
        <v>10</v>
      </c>
      <c r="N21" s="101">
        <f>IF(M21=0,"N/A",+L21/M21)</f>
        <v>1486.8</v>
      </c>
      <c r="O21" s="1664">
        <f t="shared" si="1"/>
        <v>123.89999999999999</v>
      </c>
      <c r="P21" s="102">
        <v>2</v>
      </c>
      <c r="Q21" s="102">
        <v>6</v>
      </c>
      <c r="R21" s="101" t="b">
        <f>L36=IF(M21=0,"N/A",+N21*P21+O21*Q21)</f>
        <v>0</v>
      </c>
      <c r="S21" s="101">
        <f t="shared" si="0"/>
        <v>14868</v>
      </c>
      <c r="T21" s="18"/>
    </row>
    <row r="22" spans="1:20" ht="30" x14ac:dyDescent="0.3">
      <c r="A22" s="84">
        <v>7</v>
      </c>
      <c r="B22" s="124">
        <v>41530</v>
      </c>
      <c r="C22" s="99" t="s">
        <v>356</v>
      </c>
      <c r="D22" s="99">
        <v>61</v>
      </c>
      <c r="E22" s="235">
        <v>617</v>
      </c>
      <c r="F22" s="86"/>
      <c r="G22" s="86">
        <v>1</v>
      </c>
      <c r="H22" s="953" t="s">
        <v>913</v>
      </c>
      <c r="I22" s="86"/>
      <c r="J22" s="86" t="s">
        <v>1137</v>
      </c>
      <c r="K22" s="86" t="s">
        <v>363</v>
      </c>
      <c r="L22" s="271">
        <v>9294.75</v>
      </c>
      <c r="M22" s="86">
        <v>5</v>
      </c>
      <c r="N22" s="101">
        <f>IF(M22=0,"N/A",+L22/M22)</f>
        <v>1858.95</v>
      </c>
      <c r="O22" s="1664">
        <f t="shared" si="1"/>
        <v>154.91249999999999</v>
      </c>
      <c r="P22" s="102">
        <v>3</v>
      </c>
      <c r="Q22" s="102">
        <v>9</v>
      </c>
      <c r="R22" s="101">
        <f>IF(M22=0,"N/A",+N22*P22+O22*Q22)</f>
        <v>6971.0625</v>
      </c>
      <c r="S22" s="101">
        <f>IF(M22=0,"N/A",+L22-R22)</f>
        <v>2323.6875</v>
      </c>
      <c r="T22" s="18"/>
    </row>
    <row r="23" spans="1:20" ht="15" x14ac:dyDescent="0.3">
      <c r="A23" s="84">
        <v>8</v>
      </c>
      <c r="B23" s="124">
        <v>41316</v>
      </c>
      <c r="C23" s="99" t="s">
        <v>356</v>
      </c>
      <c r="D23" s="99">
        <v>61</v>
      </c>
      <c r="E23" s="235">
        <v>617</v>
      </c>
      <c r="F23" s="86"/>
      <c r="G23" s="86">
        <v>1</v>
      </c>
      <c r="H23" s="953" t="s">
        <v>1029</v>
      </c>
      <c r="I23" s="86"/>
      <c r="J23" s="86" t="s">
        <v>1030</v>
      </c>
      <c r="K23" s="86" t="s">
        <v>363</v>
      </c>
      <c r="L23" s="271">
        <v>37170</v>
      </c>
      <c r="M23" s="86">
        <v>10</v>
      </c>
      <c r="N23" s="101">
        <f>IF(M23=0,"N/A",+L23/M23)</f>
        <v>3717</v>
      </c>
      <c r="O23" s="1664">
        <f t="shared" si="1"/>
        <v>309.75</v>
      </c>
      <c r="P23" s="102">
        <v>4</v>
      </c>
      <c r="Q23" s="102">
        <v>4</v>
      </c>
      <c r="R23" s="101">
        <f>IF(M23=0,"N/A",+N23*P23+O23*Q23)</f>
        <v>16107</v>
      </c>
      <c r="S23" s="101">
        <f t="shared" si="0"/>
        <v>21063</v>
      </c>
      <c r="T23" s="18"/>
    </row>
    <row r="24" spans="1:20" ht="15" x14ac:dyDescent="0.3">
      <c r="A24" s="84">
        <v>9</v>
      </c>
      <c r="B24" s="125">
        <v>40898</v>
      </c>
      <c r="C24" s="99" t="s">
        <v>356</v>
      </c>
      <c r="D24" s="86">
        <v>61</v>
      </c>
      <c r="E24" s="235">
        <v>617</v>
      </c>
      <c r="F24" s="192"/>
      <c r="G24" s="86">
        <v>1</v>
      </c>
      <c r="H24" s="953" t="s">
        <v>104</v>
      </c>
      <c r="I24" s="86"/>
      <c r="J24" s="86" t="s">
        <v>728</v>
      </c>
      <c r="K24" s="86" t="s">
        <v>363</v>
      </c>
      <c r="L24" s="271">
        <v>19543.68</v>
      </c>
      <c r="M24" s="112">
        <v>10</v>
      </c>
      <c r="N24" s="101">
        <f>IF(M24=0,"N/A",+L24/M24)</f>
        <v>1954.3679999999999</v>
      </c>
      <c r="O24" s="1664">
        <f t="shared" si="1"/>
        <v>162.864</v>
      </c>
      <c r="P24" s="102">
        <v>5</v>
      </c>
      <c r="Q24" s="102">
        <v>6</v>
      </c>
      <c r="R24" s="101">
        <f>IF(M24=0,"N/A",+N24*P24+O24*Q24)</f>
        <v>10749.023999999999</v>
      </c>
      <c r="S24" s="101">
        <f t="shared" si="0"/>
        <v>8794.6560000000009</v>
      </c>
      <c r="T24" s="18"/>
    </row>
    <row r="25" spans="1:20" ht="15" x14ac:dyDescent="0.3">
      <c r="A25" s="84">
        <v>10</v>
      </c>
      <c r="B25" s="125">
        <v>39876</v>
      </c>
      <c r="C25" s="99" t="s">
        <v>356</v>
      </c>
      <c r="D25" s="99">
        <v>61</v>
      </c>
      <c r="E25" s="235">
        <v>617</v>
      </c>
      <c r="F25" s="355"/>
      <c r="G25" s="86">
        <v>1</v>
      </c>
      <c r="H25" s="953" t="s">
        <v>115</v>
      </c>
      <c r="I25" s="86"/>
      <c r="J25" s="86" t="s">
        <v>116</v>
      </c>
      <c r="K25" s="86" t="s">
        <v>363</v>
      </c>
      <c r="L25" s="111">
        <v>2395</v>
      </c>
      <c r="M25" s="112">
        <v>10</v>
      </c>
      <c r="N25" s="101">
        <f>IF(M25=0,"N/A",+L25/M25)</f>
        <v>239.5</v>
      </c>
      <c r="O25" s="1664">
        <f t="shared" si="1"/>
        <v>19.958333333333332</v>
      </c>
      <c r="P25" s="102">
        <v>8</v>
      </c>
      <c r="Q25" s="102">
        <v>3</v>
      </c>
      <c r="R25" s="101">
        <f>IF(M25=0,"N/A",+N25*P25+O25*Q25)</f>
        <v>1975.875</v>
      </c>
      <c r="S25" s="101">
        <f t="shared" si="0"/>
        <v>419.125</v>
      </c>
      <c r="T25" s="18"/>
    </row>
    <row r="26" spans="1:20" ht="15" x14ac:dyDescent="0.3">
      <c r="A26" s="84">
        <v>11</v>
      </c>
      <c r="B26" s="125">
        <v>37701</v>
      </c>
      <c r="C26" s="99" t="s">
        <v>356</v>
      </c>
      <c r="D26" s="86">
        <v>61</v>
      </c>
      <c r="E26" s="235">
        <v>617</v>
      </c>
      <c r="F26" s="87"/>
      <c r="G26" s="86">
        <v>1</v>
      </c>
      <c r="H26" s="953" t="s">
        <v>366</v>
      </c>
      <c r="I26" s="86" t="s">
        <v>367</v>
      </c>
      <c r="J26" s="86" t="s">
        <v>204</v>
      </c>
      <c r="K26" s="86" t="s">
        <v>363</v>
      </c>
      <c r="L26" s="111">
        <v>920</v>
      </c>
      <c r="M26" s="112">
        <v>10</v>
      </c>
      <c r="N26" s="89"/>
      <c r="O26" s="1260"/>
      <c r="P26" s="90">
        <v>10</v>
      </c>
      <c r="Q26" s="90"/>
      <c r="R26" s="89">
        <v>920</v>
      </c>
      <c r="S26" s="89">
        <f t="shared" si="0"/>
        <v>0</v>
      </c>
      <c r="T26" s="18"/>
    </row>
    <row r="27" spans="1:20" ht="15" x14ac:dyDescent="0.3">
      <c r="A27" s="84">
        <v>12</v>
      </c>
      <c r="B27" s="125">
        <v>36889</v>
      </c>
      <c r="C27" s="99" t="s">
        <v>356</v>
      </c>
      <c r="D27" s="99">
        <v>61</v>
      </c>
      <c r="E27" s="235">
        <v>617</v>
      </c>
      <c r="F27" s="85">
        <v>125432</v>
      </c>
      <c r="G27" s="86">
        <v>1</v>
      </c>
      <c r="H27" s="953" t="s">
        <v>328</v>
      </c>
      <c r="I27" s="86"/>
      <c r="J27" s="86"/>
      <c r="K27" s="86" t="s">
        <v>363</v>
      </c>
      <c r="L27" s="111">
        <v>2000</v>
      </c>
      <c r="M27" s="112">
        <v>10</v>
      </c>
      <c r="N27" s="89"/>
      <c r="O27" s="1260"/>
      <c r="P27" s="90">
        <v>10</v>
      </c>
      <c r="Q27" s="979"/>
      <c r="R27" s="89">
        <v>2000</v>
      </c>
      <c r="S27" s="89">
        <f t="shared" si="0"/>
        <v>0</v>
      </c>
      <c r="T27" s="18"/>
    </row>
    <row r="28" spans="1:20" ht="15" x14ac:dyDescent="0.3">
      <c r="A28" s="84">
        <v>13</v>
      </c>
      <c r="B28" s="125">
        <v>36889</v>
      </c>
      <c r="C28" s="99" t="s">
        <v>356</v>
      </c>
      <c r="D28" s="99">
        <v>61</v>
      </c>
      <c r="E28" s="235">
        <v>617</v>
      </c>
      <c r="F28" s="85"/>
      <c r="G28" s="85">
        <v>1</v>
      </c>
      <c r="H28" s="953" t="s">
        <v>375</v>
      </c>
      <c r="I28" s="85"/>
      <c r="J28" s="85"/>
      <c r="K28" s="85" t="s">
        <v>1667</v>
      </c>
      <c r="L28" s="111">
        <v>900</v>
      </c>
      <c r="M28" s="112">
        <v>10</v>
      </c>
      <c r="N28" s="89"/>
      <c r="O28" s="1260"/>
      <c r="P28" s="90">
        <v>10</v>
      </c>
      <c r="Q28" s="90"/>
      <c r="R28" s="89">
        <v>900</v>
      </c>
      <c r="S28" s="89">
        <f t="shared" si="0"/>
        <v>0</v>
      </c>
      <c r="T28" s="18"/>
    </row>
    <row r="29" spans="1:20" ht="15" x14ac:dyDescent="0.3">
      <c r="A29" s="84">
        <v>14</v>
      </c>
      <c r="B29" s="124">
        <v>40954</v>
      </c>
      <c r="C29" s="99" t="s">
        <v>356</v>
      </c>
      <c r="D29" s="86">
        <v>61</v>
      </c>
      <c r="E29" s="235">
        <v>615</v>
      </c>
      <c r="F29" s="260"/>
      <c r="G29" s="373">
        <v>1</v>
      </c>
      <c r="H29" s="953" t="s">
        <v>769</v>
      </c>
      <c r="I29" s="260"/>
      <c r="J29" s="373" t="s">
        <v>1668</v>
      </c>
      <c r="K29" s="85" t="s">
        <v>363</v>
      </c>
      <c r="L29" s="97">
        <v>104049.2</v>
      </c>
      <c r="M29" s="86">
        <v>5</v>
      </c>
      <c r="N29" s="378"/>
      <c r="O29" s="1785"/>
      <c r="P29" s="379">
        <v>5</v>
      </c>
      <c r="Q29" s="379"/>
      <c r="R29" s="378">
        <v>104049.2</v>
      </c>
      <c r="S29" s="378">
        <f t="shared" si="0"/>
        <v>0</v>
      </c>
      <c r="T29" s="18"/>
    </row>
    <row r="30" spans="1:20" ht="30" x14ac:dyDescent="0.3">
      <c r="A30" s="84">
        <v>15</v>
      </c>
      <c r="B30" s="125">
        <v>36889</v>
      </c>
      <c r="C30" s="99" t="s">
        <v>356</v>
      </c>
      <c r="D30" s="99">
        <v>61</v>
      </c>
      <c r="E30" s="235">
        <v>615</v>
      </c>
      <c r="F30" s="87"/>
      <c r="G30" s="85">
        <v>1</v>
      </c>
      <c r="H30" s="953" t="s">
        <v>364</v>
      </c>
      <c r="I30" s="85">
        <v>107801</v>
      </c>
      <c r="J30" s="85" t="s">
        <v>359</v>
      </c>
      <c r="K30" s="85" t="s">
        <v>363</v>
      </c>
      <c r="L30" s="111">
        <v>15000</v>
      </c>
      <c r="M30" s="112">
        <v>10</v>
      </c>
      <c r="N30" s="89"/>
      <c r="O30" s="1260"/>
      <c r="P30" s="90">
        <v>10</v>
      </c>
      <c r="Q30" s="90"/>
      <c r="R30" s="89">
        <v>15000</v>
      </c>
      <c r="S30" s="89">
        <f t="shared" si="0"/>
        <v>0</v>
      </c>
      <c r="T30" s="18"/>
    </row>
    <row r="31" spans="1:20" ht="15" x14ac:dyDescent="0.3">
      <c r="A31" s="84">
        <v>16</v>
      </c>
      <c r="B31" s="125">
        <v>39097</v>
      </c>
      <c r="C31" s="99" t="s">
        <v>356</v>
      </c>
      <c r="D31" s="86">
        <v>61</v>
      </c>
      <c r="E31" s="235">
        <v>615</v>
      </c>
      <c r="F31" s="87">
        <v>126904</v>
      </c>
      <c r="G31" s="85">
        <v>1</v>
      </c>
      <c r="H31" s="953" t="s">
        <v>221</v>
      </c>
      <c r="I31" s="85">
        <v>582304</v>
      </c>
      <c r="J31" s="85" t="s">
        <v>365</v>
      </c>
      <c r="K31" s="85" t="s">
        <v>201</v>
      </c>
      <c r="L31" s="111">
        <v>1397</v>
      </c>
      <c r="M31" s="112">
        <v>10</v>
      </c>
      <c r="N31" s="101">
        <f>IF(M31=0,"N/A",+L31/M31)</f>
        <v>139.69999999999999</v>
      </c>
      <c r="O31" s="1664">
        <f>IF(M31=0,"N/A",+N31/12)</f>
        <v>11.641666666666666</v>
      </c>
      <c r="P31" s="102">
        <v>9</v>
      </c>
      <c r="Q31" s="102">
        <v>5</v>
      </c>
      <c r="R31" s="101">
        <f>IF(M31=0,"N/A",+N31*P31+O31*Q31)</f>
        <v>1315.5083333333332</v>
      </c>
      <c r="S31" s="101">
        <f t="shared" si="0"/>
        <v>81.491666666666788</v>
      </c>
      <c r="T31" s="18"/>
    </row>
    <row r="32" spans="1:20" ht="30" x14ac:dyDescent="0.3">
      <c r="A32" s="84">
        <v>17</v>
      </c>
      <c r="B32" s="125">
        <v>39316</v>
      </c>
      <c r="C32" s="99" t="s">
        <v>356</v>
      </c>
      <c r="D32" s="99">
        <v>61</v>
      </c>
      <c r="E32" s="235">
        <v>617</v>
      </c>
      <c r="F32" s="86"/>
      <c r="G32" s="85">
        <v>2</v>
      </c>
      <c r="H32" s="953" t="s">
        <v>511</v>
      </c>
      <c r="I32" s="86"/>
      <c r="J32" s="86"/>
      <c r="K32" s="86" t="s">
        <v>363</v>
      </c>
      <c r="L32" s="111">
        <v>5310.48</v>
      </c>
      <c r="M32" s="112">
        <v>10</v>
      </c>
      <c r="N32" s="101">
        <f>IF(M32=0,"N/A",+L32/M32)</f>
        <v>531.048</v>
      </c>
      <c r="O32" s="1664">
        <f>IF(M32=0,"N/A",+N32/12)</f>
        <v>44.253999999999998</v>
      </c>
      <c r="P32" s="102">
        <v>9</v>
      </c>
      <c r="Q32" s="102">
        <v>10</v>
      </c>
      <c r="R32" s="101">
        <f>IF(M32=0,"N/A",+N32*P32+O32*Q32)</f>
        <v>5221.9719999999998</v>
      </c>
      <c r="S32" s="101">
        <f t="shared" si="0"/>
        <v>88.507999999999811</v>
      </c>
      <c r="T32" s="18"/>
    </row>
    <row r="33" spans="1:20" ht="15" x14ac:dyDescent="0.3">
      <c r="A33" s="80"/>
      <c r="B33" s="115"/>
      <c r="C33" s="115"/>
      <c r="D33" s="115"/>
      <c r="E33" s="115"/>
      <c r="F33" s="115"/>
      <c r="G33" s="115"/>
      <c r="H33" s="1041"/>
      <c r="I33" s="115"/>
      <c r="J33" s="115"/>
      <c r="K33" s="115"/>
      <c r="L33" s="273">
        <f>SUM(L16:L32)</f>
        <v>268446.31</v>
      </c>
      <c r="M33" s="274"/>
      <c r="N33" s="273">
        <f>SUM(N16:N32)</f>
        <v>13527.366000000002</v>
      </c>
      <c r="O33" s="273">
        <f>SUM(O17:O32)</f>
        <v>1127.2804999999998</v>
      </c>
      <c r="P33" s="273"/>
      <c r="Q33" s="273"/>
      <c r="R33" s="273">
        <f>SUM(R16:R32)</f>
        <v>197755.34183333334</v>
      </c>
      <c r="S33" s="273">
        <f>SUM(S16:S32)</f>
        <v>70690.968166666673</v>
      </c>
      <c r="T33" s="18"/>
    </row>
    <row r="34" spans="1:20" ht="15" x14ac:dyDescent="0.3">
      <c r="A34" s="80"/>
      <c r="B34" s="115"/>
      <c r="C34" s="1671">
        <v>611</v>
      </c>
      <c r="D34" s="1656">
        <v>123.9</v>
      </c>
      <c r="E34" s="115"/>
      <c r="F34" s="115"/>
      <c r="G34" s="115"/>
      <c r="H34" s="1041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</row>
    <row r="35" spans="1:20" ht="15" x14ac:dyDescent="0.3">
      <c r="A35" s="114"/>
      <c r="B35" s="115"/>
      <c r="C35" s="1671">
        <v>614</v>
      </c>
      <c r="D35" s="1656">
        <v>10</v>
      </c>
      <c r="E35" s="115"/>
      <c r="F35" s="115"/>
      <c r="G35" s="115"/>
      <c r="H35" s="1041"/>
      <c r="I35" s="115"/>
      <c r="J35" s="115"/>
      <c r="K35" s="115"/>
      <c r="L35" s="115"/>
      <c r="M35" s="115"/>
      <c r="N35" s="115"/>
      <c r="O35" s="115"/>
      <c r="P35" s="115"/>
      <c r="Q35" s="115"/>
      <c r="R35" s="118"/>
      <c r="S35" s="118"/>
    </row>
    <row r="36" spans="1:20" ht="15" x14ac:dyDescent="0.3">
      <c r="A36" s="115"/>
      <c r="B36" s="115"/>
      <c r="C36" s="1671">
        <v>615</v>
      </c>
      <c r="D36" s="1656">
        <v>11.64</v>
      </c>
      <c r="E36" s="115"/>
      <c r="F36" s="115"/>
      <c r="G36" s="115"/>
      <c r="H36" s="1041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</row>
    <row r="37" spans="1:20" ht="15" x14ac:dyDescent="0.3">
      <c r="A37" s="115"/>
      <c r="B37" s="115"/>
      <c r="C37" s="1671">
        <v>617</v>
      </c>
      <c r="D37" s="1656">
        <v>754.23</v>
      </c>
      <c r="E37" s="115"/>
      <c r="F37" s="115"/>
      <c r="G37" s="115"/>
      <c r="H37" s="1041"/>
      <c r="I37" s="115"/>
      <c r="J37" s="115"/>
      <c r="K37" s="115"/>
      <c r="L37" s="114"/>
      <c r="M37" s="114"/>
      <c r="N37" s="115"/>
      <c r="O37" s="1445"/>
      <c r="P37" s="114"/>
      <c r="Q37" s="114"/>
      <c r="R37" s="114"/>
      <c r="S37" s="115"/>
    </row>
    <row r="38" spans="1:20" ht="15" x14ac:dyDescent="0.3">
      <c r="A38" s="115"/>
      <c r="B38" s="115"/>
      <c r="C38" s="1675">
        <v>2631</v>
      </c>
      <c r="D38" s="1661">
        <v>227.5</v>
      </c>
      <c r="E38" s="121"/>
      <c r="F38" s="115"/>
      <c r="G38" s="1921"/>
      <c r="H38" s="1921"/>
      <c r="I38" s="115"/>
      <c r="J38" s="114"/>
      <c r="K38" s="114"/>
      <c r="L38" s="114"/>
      <c r="M38" s="114"/>
    </row>
    <row r="39" spans="1:20" ht="15" x14ac:dyDescent="0.3">
      <c r="A39" s="115"/>
      <c r="C39" s="1645"/>
      <c r="D39" s="1656">
        <f>SUM(D34:D38)</f>
        <v>1127.27</v>
      </c>
    </row>
    <row r="40" spans="1:20" ht="15" x14ac:dyDescent="0.3">
      <c r="A40" s="115"/>
      <c r="C40" s="1645"/>
      <c r="D40" s="1645"/>
    </row>
    <row r="41" spans="1:20" x14ac:dyDescent="0.2">
      <c r="A41" s="45"/>
      <c r="B41" s="1154"/>
      <c r="C41" s="45"/>
      <c r="D41" s="45"/>
      <c r="E41" s="45"/>
      <c r="F41" s="45"/>
      <c r="G41" s="45"/>
      <c r="I41" s="45"/>
      <c r="J41" s="45"/>
      <c r="K41" s="45"/>
      <c r="L41" s="45"/>
      <c r="M41" s="45"/>
      <c r="N41" s="15"/>
      <c r="O41" s="14"/>
      <c r="P41" s="1048"/>
      <c r="Q41" s="1048"/>
      <c r="R41" s="1048"/>
      <c r="S41" s="1048"/>
    </row>
    <row r="42" spans="1:20" x14ac:dyDescent="0.2">
      <c r="C42" t="s">
        <v>1737</v>
      </c>
    </row>
  </sheetData>
  <mergeCells count="6">
    <mergeCell ref="G38:H38"/>
    <mergeCell ref="A13:S13"/>
    <mergeCell ref="A9:S9"/>
    <mergeCell ref="A10:S10"/>
    <mergeCell ref="A11:S11"/>
    <mergeCell ref="A12:S12"/>
  </mergeCells>
  <phoneticPr fontId="0" type="noConversion"/>
  <printOptions horizontalCentered="1"/>
  <pageMargins left="0.25" right="0.25" top="0.75" bottom="0.75" header="0.3" footer="0.3"/>
  <pageSetup paperSize="5" scale="75" firstPageNumber="0" fitToWidth="3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opLeftCell="C5" zoomScale="80" zoomScaleNormal="80" zoomScaleSheetLayoutView="80" workbookViewId="0">
      <selection activeCell="Q38" sqref="Q38"/>
    </sheetView>
  </sheetViews>
  <sheetFormatPr baseColWidth="10" defaultColWidth="9.140625" defaultRowHeight="12.75" x14ac:dyDescent="0.2"/>
  <cols>
    <col min="1" max="1" width="5.42578125" customWidth="1"/>
    <col min="2" max="2" width="13" customWidth="1"/>
    <col min="3" max="3" width="6.5703125" customWidth="1"/>
    <col min="4" max="4" width="6" customWidth="1"/>
    <col min="5" max="5" width="15.5703125" customWidth="1"/>
    <col min="6" max="6" width="8.42578125" customWidth="1"/>
    <col min="7" max="7" width="7.42578125" customWidth="1"/>
    <col min="8" max="8" width="37.28515625" style="58" customWidth="1"/>
    <col min="9" max="9" width="11" customWidth="1"/>
    <col min="10" max="10" width="10.42578125" customWidth="1"/>
    <col min="11" max="11" width="29" style="58" customWidth="1"/>
    <col min="12" max="12" width="15.85546875" customWidth="1"/>
    <col min="13" max="13" width="7.140625" customWidth="1"/>
    <col min="14" max="14" width="17.5703125" customWidth="1"/>
    <col min="15" max="15" width="16.42578125" customWidth="1"/>
    <col min="16" max="16" width="6" customWidth="1"/>
    <col min="17" max="17" width="6.42578125" customWidth="1"/>
    <col min="18" max="18" width="18" customWidth="1"/>
    <col min="19" max="19" width="17.140625" customWidth="1"/>
    <col min="20" max="20" width="15.28515625" customWidth="1"/>
  </cols>
  <sheetData>
    <row r="1" spans="1:20" x14ac:dyDescent="0.2">
      <c r="C1" s="13"/>
      <c r="D1" s="13"/>
      <c r="E1" s="13"/>
      <c r="G1" s="1"/>
    </row>
    <row r="2" spans="1:20" x14ac:dyDescent="0.2">
      <c r="C2" s="13"/>
      <c r="D2" s="13"/>
      <c r="E2" s="13"/>
      <c r="G2" s="1"/>
    </row>
    <row r="3" spans="1:20" x14ac:dyDescent="0.2">
      <c r="C3" s="13"/>
      <c r="D3" s="13"/>
      <c r="E3" s="13"/>
      <c r="G3" s="1"/>
      <c r="H3" s="1805"/>
    </row>
    <row r="4" spans="1:20" x14ac:dyDescent="0.2">
      <c r="C4" s="13"/>
      <c r="D4" s="13"/>
      <c r="E4" s="13"/>
      <c r="G4" s="1"/>
    </row>
    <row r="5" spans="1:20" x14ac:dyDescent="0.2">
      <c r="A5" s="1910" t="s">
        <v>0</v>
      </c>
      <c r="B5" s="1910"/>
      <c r="C5" s="1910"/>
      <c r="D5" s="1910"/>
      <c r="E5" s="1910"/>
      <c r="F5" s="1910"/>
      <c r="G5" s="1910"/>
      <c r="H5" s="1910"/>
      <c r="I5" s="1910"/>
      <c r="J5" s="1910"/>
      <c r="K5" s="1910"/>
      <c r="L5" s="1910"/>
      <c r="M5" s="1910"/>
      <c r="N5" s="1910"/>
      <c r="O5" s="1910"/>
      <c r="P5" s="1910"/>
      <c r="Q5" s="1910"/>
      <c r="R5" s="1910"/>
      <c r="S5" s="1910"/>
    </row>
    <row r="6" spans="1:20" x14ac:dyDescent="0.2">
      <c r="A6" s="1910" t="s">
        <v>1</v>
      </c>
      <c r="B6" s="1910"/>
      <c r="C6" s="1910"/>
      <c r="D6" s="1910"/>
      <c r="E6" s="1910"/>
      <c r="F6" s="1910"/>
      <c r="G6" s="1910"/>
      <c r="H6" s="1910"/>
      <c r="I6" s="1910"/>
      <c r="J6" s="1910"/>
      <c r="K6" s="1910"/>
      <c r="L6" s="1910"/>
      <c r="M6" s="1910"/>
      <c r="N6" s="1910"/>
      <c r="O6" s="1910"/>
      <c r="P6" s="1910"/>
      <c r="Q6" s="1910"/>
      <c r="R6" s="1910"/>
      <c r="S6" s="1910"/>
    </row>
    <row r="7" spans="1:20" x14ac:dyDescent="0.2">
      <c r="A7" s="1910" t="s">
        <v>2</v>
      </c>
      <c r="B7" s="1910"/>
      <c r="C7" s="1910"/>
      <c r="D7" s="1910"/>
      <c r="E7" s="1910"/>
      <c r="F7" s="1910"/>
      <c r="G7" s="1910"/>
      <c r="H7" s="1910"/>
      <c r="I7" s="1910"/>
      <c r="J7" s="1910"/>
      <c r="K7" s="1910"/>
      <c r="L7" s="1910"/>
      <c r="M7" s="1910"/>
      <c r="N7" s="1910"/>
      <c r="O7" s="1910"/>
      <c r="P7" s="1910"/>
      <c r="Q7" s="1910"/>
      <c r="R7" s="1910"/>
      <c r="S7" s="1910"/>
    </row>
    <row r="8" spans="1:20" x14ac:dyDescent="0.2">
      <c r="A8" s="1910" t="s">
        <v>3</v>
      </c>
      <c r="B8" s="1910"/>
      <c r="C8" s="1910"/>
      <c r="D8" s="1910"/>
      <c r="E8" s="1910"/>
      <c r="F8" s="1910"/>
      <c r="G8" s="1910"/>
      <c r="H8" s="1910"/>
      <c r="I8" s="1910"/>
      <c r="J8" s="1910"/>
      <c r="K8" s="1910"/>
      <c r="L8" s="1910"/>
      <c r="M8" s="1910"/>
      <c r="N8" s="1910"/>
      <c r="O8" s="1910"/>
      <c r="P8" s="1910"/>
      <c r="Q8" s="1910"/>
      <c r="R8" s="1910"/>
      <c r="S8" s="1910"/>
    </row>
    <row r="9" spans="1:20" x14ac:dyDescent="0.2">
      <c r="A9" s="1928" t="s">
        <v>1805</v>
      </c>
      <c r="B9" s="1928"/>
      <c r="C9" s="1928"/>
      <c r="D9" s="1928"/>
      <c r="E9" s="1928"/>
      <c r="F9" s="1928"/>
      <c r="G9" s="1928"/>
      <c r="H9" s="1928"/>
      <c r="I9" s="1928"/>
      <c r="J9" s="1928"/>
      <c r="K9" s="1928"/>
      <c r="L9" s="1928"/>
      <c r="M9" s="1928"/>
      <c r="N9" s="1928"/>
      <c r="O9" s="1928"/>
      <c r="P9" s="1928"/>
      <c r="Q9" s="1928"/>
      <c r="R9" s="1928"/>
      <c r="S9" s="1928"/>
    </row>
    <row r="10" spans="1:20" ht="15" x14ac:dyDescent="0.3">
      <c r="A10" s="80"/>
      <c r="B10" s="80"/>
      <c r="C10" s="80"/>
      <c r="D10" s="80"/>
      <c r="E10" s="80"/>
      <c r="F10" s="80"/>
      <c r="G10" s="80"/>
      <c r="H10" s="1155"/>
      <c r="I10" s="80"/>
      <c r="J10" s="80"/>
      <c r="K10" s="1155"/>
      <c r="L10" s="80"/>
      <c r="M10" s="115"/>
      <c r="N10" s="115"/>
      <c r="O10" s="115"/>
      <c r="P10" s="115"/>
      <c r="Q10" s="115"/>
      <c r="R10" s="115"/>
      <c r="S10" s="115"/>
    </row>
    <row r="11" spans="1:20" s="1047" customFormat="1" ht="48" x14ac:dyDescent="0.2">
      <c r="A11" s="962" t="s">
        <v>4</v>
      </c>
      <c r="B11" s="962" t="s">
        <v>5</v>
      </c>
      <c r="C11" s="1045" t="s">
        <v>1627</v>
      </c>
      <c r="D11" s="1045" t="s">
        <v>7</v>
      </c>
      <c r="E11" s="1045" t="s">
        <v>1612</v>
      </c>
      <c r="F11" s="962" t="s">
        <v>9</v>
      </c>
      <c r="G11" s="962" t="s">
        <v>10</v>
      </c>
      <c r="H11" s="1046" t="s">
        <v>11</v>
      </c>
      <c r="I11" s="962" t="s">
        <v>12</v>
      </c>
      <c r="J11" s="962" t="s">
        <v>13</v>
      </c>
      <c r="K11" s="1046" t="s">
        <v>820</v>
      </c>
      <c r="L11" s="1046" t="s">
        <v>1613</v>
      </c>
      <c r="M11" s="1049" t="s">
        <v>1616</v>
      </c>
      <c r="N11" s="1050" t="s">
        <v>1615</v>
      </c>
      <c r="O11" s="1050" t="s">
        <v>1614</v>
      </c>
      <c r="P11" s="1051" t="s">
        <v>1618</v>
      </c>
      <c r="Q11" s="1050" t="s">
        <v>1617</v>
      </c>
      <c r="R11" s="1051" t="s">
        <v>1787</v>
      </c>
      <c r="S11" s="1051" t="s">
        <v>1619</v>
      </c>
    </row>
    <row r="12" spans="1:20" ht="15.75" x14ac:dyDescent="0.25">
      <c r="A12" s="84">
        <v>1</v>
      </c>
      <c r="B12" s="231">
        <v>2</v>
      </c>
      <c r="C12" s="796">
        <v>3</v>
      </c>
      <c r="D12" s="796">
        <v>4</v>
      </c>
      <c r="E12" s="796">
        <v>5</v>
      </c>
      <c r="F12" s="793">
        <v>6</v>
      </c>
      <c r="G12" s="793">
        <v>7</v>
      </c>
      <c r="H12" s="972">
        <v>8</v>
      </c>
      <c r="I12" s="793">
        <v>9</v>
      </c>
      <c r="J12" s="793">
        <v>10</v>
      </c>
      <c r="K12" s="972">
        <v>11</v>
      </c>
      <c r="L12" s="793">
        <v>12</v>
      </c>
      <c r="M12" s="793">
        <v>13</v>
      </c>
      <c r="N12" s="793">
        <v>14</v>
      </c>
      <c r="O12" s="793">
        <v>15</v>
      </c>
      <c r="P12" s="793">
        <v>16</v>
      </c>
      <c r="Q12" s="793">
        <v>17</v>
      </c>
      <c r="R12" s="793">
        <v>18</v>
      </c>
      <c r="S12" s="793">
        <v>19</v>
      </c>
    </row>
    <row r="13" spans="1:20" ht="16.5" x14ac:dyDescent="0.3">
      <c r="A13" s="84">
        <v>1</v>
      </c>
      <c r="B13" s="125">
        <v>37434</v>
      </c>
      <c r="C13" s="837">
        <v>8</v>
      </c>
      <c r="D13" s="837">
        <v>61</v>
      </c>
      <c r="E13" s="837">
        <v>617</v>
      </c>
      <c r="F13" s="799">
        <v>125422</v>
      </c>
      <c r="G13" s="799">
        <v>1</v>
      </c>
      <c r="H13" s="973" t="s">
        <v>23</v>
      </c>
      <c r="I13" s="799">
        <v>5499</v>
      </c>
      <c r="J13" s="799" t="s">
        <v>24</v>
      </c>
      <c r="K13" s="976" t="s">
        <v>349</v>
      </c>
      <c r="L13" s="801">
        <v>950</v>
      </c>
      <c r="M13" s="802">
        <v>10</v>
      </c>
      <c r="N13" s="810">
        <v>0</v>
      </c>
      <c r="O13" s="810">
        <f t="shared" ref="O13:O31" si="0">IF(M13=0,"N/A",+N13/12)</f>
        <v>0</v>
      </c>
      <c r="P13" s="811">
        <v>10</v>
      </c>
      <c r="Q13" s="811"/>
      <c r="R13" s="810">
        <v>950</v>
      </c>
      <c r="S13" s="810">
        <f t="shared" ref="S13:S37" si="1">IF(M13=0,"N/A",+L13-R13)</f>
        <v>0</v>
      </c>
    </row>
    <row r="14" spans="1:20" ht="28.5" customHeight="1" x14ac:dyDescent="0.25">
      <c r="A14" s="794">
        <v>2</v>
      </c>
      <c r="B14" s="812">
        <v>42226</v>
      </c>
      <c r="C14" s="837">
        <v>8</v>
      </c>
      <c r="D14" s="837">
        <v>61</v>
      </c>
      <c r="E14" s="837" t="s">
        <v>1108</v>
      </c>
      <c r="F14" s="799"/>
      <c r="G14" s="799">
        <v>1</v>
      </c>
      <c r="H14" s="973" t="s">
        <v>1237</v>
      </c>
      <c r="I14" s="799"/>
      <c r="J14" s="799" t="s">
        <v>240</v>
      </c>
      <c r="K14" s="976" t="s">
        <v>349</v>
      </c>
      <c r="L14" s="801">
        <v>49500</v>
      </c>
      <c r="M14" s="802">
        <v>10</v>
      </c>
      <c r="N14" s="803">
        <f t="shared" ref="N14:N31" si="2">IF(M14=0,"N/A",+L14/M14)</f>
        <v>4950</v>
      </c>
      <c r="O14" s="1622">
        <f t="shared" si="0"/>
        <v>412.5</v>
      </c>
      <c r="P14" s="804">
        <v>1</v>
      </c>
      <c r="Q14" s="804">
        <v>10</v>
      </c>
      <c r="R14" s="803">
        <f t="shared" ref="R14:R31" si="3">IF(M14=0,"N/A",+N14*P14+O14*Q14)</f>
        <v>9075</v>
      </c>
      <c r="S14" s="803">
        <f t="shared" si="1"/>
        <v>40425</v>
      </c>
      <c r="T14" s="18"/>
    </row>
    <row r="15" spans="1:20" ht="15.75" x14ac:dyDescent="0.25">
      <c r="A15" s="84">
        <v>3</v>
      </c>
      <c r="B15" s="812">
        <v>42265</v>
      </c>
      <c r="C15" s="837">
        <v>8</v>
      </c>
      <c r="D15" s="837">
        <v>61</v>
      </c>
      <c r="E15" s="837" t="s">
        <v>1108</v>
      </c>
      <c r="F15" s="799"/>
      <c r="G15" s="799">
        <v>2</v>
      </c>
      <c r="H15" s="973" t="s">
        <v>23</v>
      </c>
      <c r="I15" s="799"/>
      <c r="J15" s="799"/>
      <c r="K15" s="976" t="s">
        <v>1238</v>
      </c>
      <c r="L15" s="801">
        <v>14219</v>
      </c>
      <c r="M15" s="802">
        <v>5</v>
      </c>
      <c r="N15" s="803">
        <f t="shared" si="2"/>
        <v>2843.8</v>
      </c>
      <c r="O15" s="1622">
        <f t="shared" si="0"/>
        <v>236.98333333333335</v>
      </c>
      <c r="P15" s="804">
        <v>1</v>
      </c>
      <c r="Q15" s="804">
        <v>9</v>
      </c>
      <c r="R15" s="803">
        <f t="shared" si="3"/>
        <v>4976.6500000000005</v>
      </c>
      <c r="S15" s="803">
        <f t="shared" si="1"/>
        <v>9242.3499999999985</v>
      </c>
    </row>
    <row r="16" spans="1:20" ht="15.75" x14ac:dyDescent="0.25">
      <c r="A16" s="794">
        <v>4</v>
      </c>
      <c r="B16" s="812">
        <v>42265</v>
      </c>
      <c r="C16" s="837">
        <v>8</v>
      </c>
      <c r="D16" s="837">
        <v>61</v>
      </c>
      <c r="E16" s="837" t="s">
        <v>1226</v>
      </c>
      <c r="F16" s="799"/>
      <c r="G16" s="799">
        <v>1</v>
      </c>
      <c r="H16" s="973" t="s">
        <v>1239</v>
      </c>
      <c r="I16" s="799"/>
      <c r="J16" s="799" t="s">
        <v>116</v>
      </c>
      <c r="K16" s="976" t="s">
        <v>1669</v>
      </c>
      <c r="L16" s="801">
        <v>3599</v>
      </c>
      <c r="M16" s="802">
        <v>3</v>
      </c>
      <c r="N16" s="803">
        <f t="shared" si="2"/>
        <v>1199.6666666666667</v>
      </c>
      <c r="O16" s="1622">
        <f t="shared" si="0"/>
        <v>99.972222222222229</v>
      </c>
      <c r="P16" s="804">
        <v>1</v>
      </c>
      <c r="Q16" s="804">
        <v>9</v>
      </c>
      <c r="R16" s="803">
        <f t="shared" si="3"/>
        <v>2099.416666666667</v>
      </c>
      <c r="S16" s="803">
        <f t="shared" si="1"/>
        <v>1499.583333333333</v>
      </c>
    </row>
    <row r="17" spans="1:19" ht="15.75" x14ac:dyDescent="0.25">
      <c r="A17" s="84">
        <v>5</v>
      </c>
      <c r="B17" s="812">
        <v>42265</v>
      </c>
      <c r="C17" s="837">
        <v>8</v>
      </c>
      <c r="D17" s="837">
        <v>61</v>
      </c>
      <c r="E17" s="837" t="s">
        <v>1108</v>
      </c>
      <c r="F17" s="799"/>
      <c r="G17" s="799">
        <v>1</v>
      </c>
      <c r="H17" s="973" t="s">
        <v>1243</v>
      </c>
      <c r="I17" s="799"/>
      <c r="J17" s="799" t="s">
        <v>728</v>
      </c>
      <c r="K17" s="976" t="s">
        <v>201</v>
      </c>
      <c r="L17" s="801">
        <v>21240</v>
      </c>
      <c r="M17" s="802">
        <v>10</v>
      </c>
      <c r="N17" s="803">
        <f t="shared" si="2"/>
        <v>2124</v>
      </c>
      <c r="O17" s="1622">
        <f t="shared" si="0"/>
        <v>177</v>
      </c>
      <c r="P17" s="804">
        <v>1</v>
      </c>
      <c r="Q17" s="804">
        <v>9</v>
      </c>
      <c r="R17" s="803">
        <f t="shared" si="3"/>
        <v>3717</v>
      </c>
      <c r="S17" s="803">
        <f t="shared" si="1"/>
        <v>17523</v>
      </c>
    </row>
    <row r="18" spans="1:19" ht="15.75" x14ac:dyDescent="0.25">
      <c r="A18" s="794">
        <v>6</v>
      </c>
      <c r="B18" s="812">
        <v>42265</v>
      </c>
      <c r="C18" s="837">
        <v>8</v>
      </c>
      <c r="D18" s="837">
        <v>61</v>
      </c>
      <c r="E18" s="837" t="s">
        <v>1108</v>
      </c>
      <c r="F18" s="799"/>
      <c r="G18" s="799">
        <v>1</v>
      </c>
      <c r="H18" s="973" t="s">
        <v>799</v>
      </c>
      <c r="I18" s="799"/>
      <c r="J18" s="799" t="s">
        <v>116</v>
      </c>
      <c r="K18" s="976" t="s">
        <v>1670</v>
      </c>
      <c r="L18" s="801">
        <v>7894.2</v>
      </c>
      <c r="M18" s="802">
        <v>5</v>
      </c>
      <c r="N18" s="803">
        <f t="shared" si="2"/>
        <v>1578.84</v>
      </c>
      <c r="O18" s="1622">
        <f t="shared" si="0"/>
        <v>131.57</v>
      </c>
      <c r="P18" s="804">
        <v>1</v>
      </c>
      <c r="Q18" s="804">
        <v>9</v>
      </c>
      <c r="R18" s="803">
        <f t="shared" si="3"/>
        <v>2762.97</v>
      </c>
      <c r="S18" s="803">
        <f t="shared" si="1"/>
        <v>5131.2299999999996</v>
      </c>
    </row>
    <row r="19" spans="1:19" ht="31.5" x14ac:dyDescent="0.25">
      <c r="A19" s="84">
        <v>7</v>
      </c>
      <c r="B19" s="812">
        <v>42265</v>
      </c>
      <c r="C19" s="837">
        <v>8</v>
      </c>
      <c r="D19" s="837">
        <v>61</v>
      </c>
      <c r="E19" s="837" t="s">
        <v>1108</v>
      </c>
      <c r="F19" s="799"/>
      <c r="G19" s="799">
        <v>2</v>
      </c>
      <c r="H19" s="973" t="s">
        <v>1192</v>
      </c>
      <c r="I19" s="799"/>
      <c r="J19" s="799"/>
      <c r="K19" s="976" t="s">
        <v>1671</v>
      </c>
      <c r="L19" s="801">
        <v>18290</v>
      </c>
      <c r="M19" s="802">
        <v>5</v>
      </c>
      <c r="N19" s="803">
        <f t="shared" si="2"/>
        <v>3658</v>
      </c>
      <c r="O19" s="1622">
        <f t="shared" si="0"/>
        <v>304.83333333333331</v>
      </c>
      <c r="P19" s="804">
        <v>1</v>
      </c>
      <c r="Q19" s="1702">
        <v>9</v>
      </c>
      <c r="R19" s="803">
        <f t="shared" si="3"/>
        <v>6401.5</v>
      </c>
      <c r="S19" s="803">
        <f t="shared" si="1"/>
        <v>11888.5</v>
      </c>
    </row>
    <row r="20" spans="1:19" ht="15.75" x14ac:dyDescent="0.25">
      <c r="A20" s="794">
        <v>8</v>
      </c>
      <c r="B20" s="812">
        <v>42265</v>
      </c>
      <c r="C20" s="837">
        <v>8</v>
      </c>
      <c r="D20" s="837">
        <v>61</v>
      </c>
      <c r="E20" s="837" t="s">
        <v>1108</v>
      </c>
      <c r="F20" s="799"/>
      <c r="G20" s="799">
        <v>2</v>
      </c>
      <c r="H20" s="973" t="s">
        <v>55</v>
      </c>
      <c r="I20" s="799"/>
      <c r="J20" s="799"/>
      <c r="K20" s="976" t="s">
        <v>349</v>
      </c>
      <c r="L20" s="801">
        <v>14832.6</v>
      </c>
      <c r="M20" s="802">
        <v>5</v>
      </c>
      <c r="N20" s="803">
        <f t="shared" si="2"/>
        <v>2966.52</v>
      </c>
      <c r="O20" s="1622">
        <f t="shared" si="0"/>
        <v>247.21</v>
      </c>
      <c r="P20" s="804">
        <v>1</v>
      </c>
      <c r="Q20" s="804">
        <v>9</v>
      </c>
      <c r="R20" s="803">
        <f t="shared" si="3"/>
        <v>5191.41</v>
      </c>
      <c r="S20" s="803">
        <f t="shared" si="1"/>
        <v>9641.19</v>
      </c>
    </row>
    <row r="21" spans="1:19" ht="15.75" x14ac:dyDescent="0.25">
      <c r="A21" s="84">
        <v>9</v>
      </c>
      <c r="B21" s="812">
        <v>42265</v>
      </c>
      <c r="C21" s="837">
        <v>8</v>
      </c>
      <c r="D21" s="837">
        <v>61</v>
      </c>
      <c r="E21" s="837" t="s">
        <v>1108</v>
      </c>
      <c r="F21" s="799"/>
      <c r="G21" s="799">
        <v>1</v>
      </c>
      <c r="H21" s="973" t="s">
        <v>1220</v>
      </c>
      <c r="I21" s="799"/>
      <c r="J21" s="799"/>
      <c r="K21" s="976" t="s">
        <v>363</v>
      </c>
      <c r="L21" s="801">
        <v>4602.2</v>
      </c>
      <c r="M21" s="802">
        <v>10</v>
      </c>
      <c r="N21" s="803">
        <f t="shared" si="2"/>
        <v>460.21999999999997</v>
      </c>
      <c r="O21" s="1622">
        <f t="shared" si="0"/>
        <v>38.351666666666667</v>
      </c>
      <c r="P21" s="804">
        <v>1</v>
      </c>
      <c r="Q21" s="804">
        <v>9</v>
      </c>
      <c r="R21" s="803">
        <f t="shared" si="3"/>
        <v>805.38499999999999</v>
      </c>
      <c r="S21" s="803">
        <f t="shared" si="1"/>
        <v>3796.8149999999996</v>
      </c>
    </row>
    <row r="22" spans="1:19" ht="31.5" x14ac:dyDescent="0.25">
      <c r="A22" s="794">
        <v>10</v>
      </c>
      <c r="B22" s="812">
        <v>42265</v>
      </c>
      <c r="C22" s="837">
        <v>8</v>
      </c>
      <c r="D22" s="837">
        <v>61</v>
      </c>
      <c r="E22" s="837" t="s">
        <v>1107</v>
      </c>
      <c r="F22" s="799"/>
      <c r="G22" s="799">
        <v>1</v>
      </c>
      <c r="H22" s="973" t="s">
        <v>1244</v>
      </c>
      <c r="I22" s="799"/>
      <c r="J22" s="799"/>
      <c r="K22" s="976" t="s">
        <v>349</v>
      </c>
      <c r="L22" s="801">
        <v>27505.8</v>
      </c>
      <c r="M22" s="802">
        <v>10</v>
      </c>
      <c r="N22" s="803">
        <f t="shared" si="2"/>
        <v>2750.58</v>
      </c>
      <c r="O22" s="1622">
        <f t="shared" si="0"/>
        <v>229.215</v>
      </c>
      <c r="P22" s="804">
        <v>1</v>
      </c>
      <c r="Q22" s="804">
        <v>9</v>
      </c>
      <c r="R22" s="803">
        <f t="shared" si="3"/>
        <v>4813.5149999999994</v>
      </c>
      <c r="S22" s="803">
        <f t="shared" si="1"/>
        <v>22692.285</v>
      </c>
    </row>
    <row r="23" spans="1:19" ht="15.75" x14ac:dyDescent="0.25">
      <c r="A23" s="84">
        <v>11</v>
      </c>
      <c r="B23" s="812">
        <v>42265</v>
      </c>
      <c r="C23" s="837">
        <v>8</v>
      </c>
      <c r="D23" s="837">
        <v>61</v>
      </c>
      <c r="E23" s="837" t="s">
        <v>1107</v>
      </c>
      <c r="F23" s="799"/>
      <c r="G23" s="799">
        <v>1</v>
      </c>
      <c r="H23" s="973" t="s">
        <v>1245</v>
      </c>
      <c r="I23" s="799"/>
      <c r="J23" s="799"/>
      <c r="K23" s="976" t="s">
        <v>363</v>
      </c>
      <c r="L23" s="801">
        <v>5146.45</v>
      </c>
      <c r="M23" s="802">
        <v>10</v>
      </c>
      <c r="N23" s="803">
        <f t="shared" si="2"/>
        <v>514.64499999999998</v>
      </c>
      <c r="O23" s="1622">
        <f t="shared" si="0"/>
        <v>42.887083333333329</v>
      </c>
      <c r="P23" s="804">
        <v>1</v>
      </c>
      <c r="Q23" s="804">
        <v>9</v>
      </c>
      <c r="R23" s="803">
        <f t="shared" si="3"/>
        <v>900.62874999999997</v>
      </c>
      <c r="S23" s="803">
        <f t="shared" si="1"/>
        <v>4245.82125</v>
      </c>
    </row>
    <row r="24" spans="1:19" ht="31.5" x14ac:dyDescent="0.25">
      <c r="A24" s="794">
        <v>12</v>
      </c>
      <c r="B24" s="812">
        <v>42265</v>
      </c>
      <c r="C24" s="837">
        <v>8</v>
      </c>
      <c r="D24" s="837">
        <v>61</v>
      </c>
      <c r="E24" s="837" t="s">
        <v>1107</v>
      </c>
      <c r="F24" s="799"/>
      <c r="G24" s="799">
        <v>3</v>
      </c>
      <c r="H24" s="973" t="s">
        <v>1672</v>
      </c>
      <c r="I24" s="799"/>
      <c r="J24" s="799"/>
      <c r="K24" s="976" t="s">
        <v>349</v>
      </c>
      <c r="L24" s="801">
        <v>12935.16</v>
      </c>
      <c r="M24" s="802">
        <v>10</v>
      </c>
      <c r="N24" s="803">
        <f t="shared" si="2"/>
        <v>1293.5160000000001</v>
      </c>
      <c r="O24" s="1622">
        <f t="shared" si="0"/>
        <v>107.79300000000001</v>
      </c>
      <c r="P24" s="804">
        <v>1</v>
      </c>
      <c r="Q24" s="804">
        <v>9</v>
      </c>
      <c r="R24" s="803">
        <f t="shared" si="3"/>
        <v>2263.6530000000002</v>
      </c>
      <c r="S24" s="803">
        <f t="shared" si="1"/>
        <v>10671.507</v>
      </c>
    </row>
    <row r="25" spans="1:19" ht="47.25" x14ac:dyDescent="0.25">
      <c r="A25" s="84">
        <v>13</v>
      </c>
      <c r="B25" s="812">
        <v>42185</v>
      </c>
      <c r="C25" s="837">
        <v>8</v>
      </c>
      <c r="D25" s="837">
        <v>61</v>
      </c>
      <c r="E25" s="837" t="s">
        <v>1107</v>
      </c>
      <c r="F25" s="799"/>
      <c r="G25" s="799">
        <v>1</v>
      </c>
      <c r="H25" s="973" t="s">
        <v>1307</v>
      </c>
      <c r="I25" s="799"/>
      <c r="J25" s="799"/>
      <c r="K25" s="976" t="s">
        <v>349</v>
      </c>
      <c r="L25" s="801">
        <v>52982</v>
      </c>
      <c r="M25" s="802">
        <v>10</v>
      </c>
      <c r="N25" s="803">
        <f t="shared" si="2"/>
        <v>5298.2</v>
      </c>
      <c r="O25" s="1622">
        <f t="shared" si="0"/>
        <v>441.51666666666665</v>
      </c>
      <c r="P25" s="804">
        <v>2</v>
      </c>
      <c r="Q25" s="804"/>
      <c r="R25" s="803">
        <f t="shared" si="3"/>
        <v>10596.4</v>
      </c>
      <c r="S25" s="803">
        <f t="shared" si="1"/>
        <v>42385.599999999999</v>
      </c>
    </row>
    <row r="26" spans="1:19" ht="15.75" x14ac:dyDescent="0.25">
      <c r="A26" s="794">
        <v>14</v>
      </c>
      <c r="B26" s="812">
        <v>42205</v>
      </c>
      <c r="C26" s="837">
        <v>8</v>
      </c>
      <c r="D26" s="837">
        <v>61</v>
      </c>
      <c r="E26" s="837" t="s">
        <v>1106</v>
      </c>
      <c r="F26" s="799"/>
      <c r="G26" s="799">
        <v>1</v>
      </c>
      <c r="H26" s="973" t="s">
        <v>139</v>
      </c>
      <c r="I26" s="799" t="s">
        <v>1224</v>
      </c>
      <c r="J26" s="799" t="s">
        <v>42</v>
      </c>
      <c r="K26" s="976" t="s">
        <v>382</v>
      </c>
      <c r="L26" s="801">
        <v>4150.0600000000004</v>
      </c>
      <c r="M26" s="802">
        <v>3</v>
      </c>
      <c r="N26" s="803">
        <f t="shared" si="2"/>
        <v>1383.3533333333335</v>
      </c>
      <c r="O26" s="1622">
        <f t="shared" si="0"/>
        <v>115.27944444444445</v>
      </c>
      <c r="P26" s="804">
        <v>1</v>
      </c>
      <c r="Q26" s="804">
        <v>11</v>
      </c>
      <c r="R26" s="803">
        <f t="shared" si="3"/>
        <v>2651.4272222222226</v>
      </c>
      <c r="S26" s="803">
        <f t="shared" si="1"/>
        <v>1498.6327777777778</v>
      </c>
    </row>
    <row r="27" spans="1:19" ht="15.75" x14ac:dyDescent="0.25">
      <c r="A27" s="84">
        <v>15</v>
      </c>
      <c r="B27" s="812">
        <v>39475</v>
      </c>
      <c r="C27" s="837">
        <v>8</v>
      </c>
      <c r="D27" s="837">
        <v>61</v>
      </c>
      <c r="E27" s="837">
        <v>617</v>
      </c>
      <c r="F27" s="799"/>
      <c r="G27" s="799">
        <v>3</v>
      </c>
      <c r="H27" s="973" t="s">
        <v>352</v>
      </c>
      <c r="I27" s="799"/>
      <c r="J27" s="799" t="s">
        <v>19</v>
      </c>
      <c r="K27" s="976" t="s">
        <v>349</v>
      </c>
      <c r="L27" s="801">
        <v>7965.72</v>
      </c>
      <c r="M27" s="802">
        <v>10</v>
      </c>
      <c r="N27" s="803">
        <f t="shared" si="2"/>
        <v>796.572</v>
      </c>
      <c r="O27" s="1622">
        <f t="shared" si="0"/>
        <v>66.381</v>
      </c>
      <c r="P27" s="804">
        <v>9</v>
      </c>
      <c r="Q27" s="804">
        <v>5</v>
      </c>
      <c r="R27" s="803">
        <f t="shared" si="3"/>
        <v>7501.0529999999999</v>
      </c>
      <c r="S27" s="803">
        <f t="shared" si="1"/>
        <v>464.66700000000037</v>
      </c>
    </row>
    <row r="28" spans="1:19" ht="31.5" x14ac:dyDescent="0.25">
      <c r="A28" s="794">
        <v>16</v>
      </c>
      <c r="B28" s="812">
        <v>41990</v>
      </c>
      <c r="C28" s="837">
        <v>8</v>
      </c>
      <c r="D28" s="837">
        <v>61</v>
      </c>
      <c r="E28" s="799" t="s">
        <v>1107</v>
      </c>
      <c r="F28" s="799"/>
      <c r="G28" s="799">
        <v>1</v>
      </c>
      <c r="H28" s="973" t="s">
        <v>1038</v>
      </c>
      <c r="I28" s="799"/>
      <c r="J28" s="799"/>
      <c r="K28" s="975" t="s">
        <v>1238</v>
      </c>
      <c r="L28" s="801">
        <v>8968</v>
      </c>
      <c r="M28" s="802">
        <v>10</v>
      </c>
      <c r="N28" s="803">
        <f t="shared" si="2"/>
        <v>896.8</v>
      </c>
      <c r="O28" s="1622">
        <f t="shared" si="0"/>
        <v>74.733333333333334</v>
      </c>
      <c r="P28" s="804">
        <v>2</v>
      </c>
      <c r="Q28" s="804">
        <v>6</v>
      </c>
      <c r="R28" s="803">
        <f t="shared" si="3"/>
        <v>2242</v>
      </c>
      <c r="S28" s="803">
        <f t="shared" si="1"/>
        <v>6726</v>
      </c>
    </row>
    <row r="29" spans="1:19" ht="15.75" x14ac:dyDescent="0.25">
      <c r="A29" s="84">
        <v>17</v>
      </c>
      <c r="B29" s="812">
        <v>42075</v>
      </c>
      <c r="C29" s="837">
        <v>8</v>
      </c>
      <c r="D29" s="837">
        <v>61</v>
      </c>
      <c r="E29" s="799" t="s">
        <v>1106</v>
      </c>
      <c r="F29" s="799"/>
      <c r="G29" s="799">
        <v>1</v>
      </c>
      <c r="H29" s="973" t="s">
        <v>1236</v>
      </c>
      <c r="I29" s="799"/>
      <c r="J29" s="799"/>
      <c r="K29" s="975" t="s">
        <v>349</v>
      </c>
      <c r="L29" s="801">
        <v>7102</v>
      </c>
      <c r="M29" s="802">
        <v>3</v>
      </c>
      <c r="N29" s="803">
        <f t="shared" si="2"/>
        <v>2367.3333333333335</v>
      </c>
      <c r="O29" s="1622">
        <f t="shared" si="0"/>
        <v>197.2777777777778</v>
      </c>
      <c r="P29" s="804">
        <v>2</v>
      </c>
      <c r="Q29" s="804">
        <v>3</v>
      </c>
      <c r="R29" s="803">
        <f t="shared" si="3"/>
        <v>5326.5</v>
      </c>
      <c r="S29" s="803">
        <f t="shared" si="1"/>
        <v>1775.5</v>
      </c>
    </row>
    <row r="30" spans="1:19" ht="15.75" x14ac:dyDescent="0.25">
      <c r="A30" s="794">
        <v>18</v>
      </c>
      <c r="B30" s="812">
        <v>39980</v>
      </c>
      <c r="C30" s="837">
        <v>8</v>
      </c>
      <c r="D30" s="799">
        <v>61</v>
      </c>
      <c r="E30" s="799">
        <v>617</v>
      </c>
      <c r="F30" s="799"/>
      <c r="G30" s="799">
        <v>2</v>
      </c>
      <c r="H30" s="973" t="s">
        <v>1036</v>
      </c>
      <c r="I30" s="799"/>
      <c r="J30" s="799"/>
      <c r="K30" s="975" t="s">
        <v>349</v>
      </c>
      <c r="L30" s="801">
        <v>7500</v>
      </c>
      <c r="M30" s="802">
        <v>10</v>
      </c>
      <c r="N30" s="803">
        <f t="shared" si="2"/>
        <v>750</v>
      </c>
      <c r="O30" s="1622">
        <f t="shared" si="0"/>
        <v>62.5</v>
      </c>
      <c r="P30" s="804">
        <v>8</v>
      </c>
      <c r="Q30" s="804"/>
      <c r="R30" s="803">
        <f t="shared" si="3"/>
        <v>6000</v>
      </c>
      <c r="S30" s="803">
        <f t="shared" si="1"/>
        <v>1500</v>
      </c>
    </row>
    <row r="31" spans="1:19" ht="15.75" x14ac:dyDescent="0.25">
      <c r="A31" s="84">
        <v>19</v>
      </c>
      <c r="B31" s="812">
        <v>40081</v>
      </c>
      <c r="C31" s="837">
        <v>8</v>
      </c>
      <c r="D31" s="837">
        <v>61</v>
      </c>
      <c r="E31" s="837">
        <v>617</v>
      </c>
      <c r="F31" s="799"/>
      <c r="G31" s="799">
        <v>2</v>
      </c>
      <c r="H31" s="973" t="s">
        <v>401</v>
      </c>
      <c r="I31" s="799"/>
      <c r="J31" s="799"/>
      <c r="K31" s="976" t="s">
        <v>349</v>
      </c>
      <c r="L31" s="801">
        <v>7500</v>
      </c>
      <c r="M31" s="802">
        <v>10</v>
      </c>
      <c r="N31" s="803">
        <f t="shared" si="2"/>
        <v>750</v>
      </c>
      <c r="O31" s="1622">
        <f t="shared" si="0"/>
        <v>62.5</v>
      </c>
      <c r="P31" s="804">
        <v>7</v>
      </c>
      <c r="Q31" s="804">
        <v>9</v>
      </c>
      <c r="R31" s="803">
        <f t="shared" si="3"/>
        <v>5812.5</v>
      </c>
      <c r="S31" s="803">
        <f t="shared" si="1"/>
        <v>1687.5</v>
      </c>
    </row>
    <row r="32" spans="1:19" ht="15.75" x14ac:dyDescent="0.25">
      <c r="A32" s="794">
        <v>20</v>
      </c>
      <c r="B32" s="812">
        <v>36888</v>
      </c>
      <c r="C32" s="837">
        <v>8</v>
      </c>
      <c r="D32" s="837">
        <v>61</v>
      </c>
      <c r="E32" s="837">
        <v>617</v>
      </c>
      <c r="F32" s="799">
        <v>126017</v>
      </c>
      <c r="G32" s="799">
        <v>1</v>
      </c>
      <c r="H32" s="973" t="s">
        <v>355</v>
      </c>
      <c r="I32" s="799"/>
      <c r="J32" s="799"/>
      <c r="K32" s="976" t="s">
        <v>349</v>
      </c>
      <c r="L32" s="801">
        <v>100</v>
      </c>
      <c r="M32" s="802">
        <v>10</v>
      </c>
      <c r="N32" s="1703"/>
      <c r="O32" s="1752"/>
      <c r="P32" s="1704">
        <v>10</v>
      </c>
      <c r="Q32" s="1704"/>
      <c r="R32" s="1703">
        <v>100</v>
      </c>
      <c r="S32" s="1703">
        <f t="shared" si="1"/>
        <v>0</v>
      </c>
    </row>
    <row r="33" spans="1:20" ht="15.75" x14ac:dyDescent="0.25">
      <c r="A33" s="84">
        <v>21</v>
      </c>
      <c r="B33" s="812">
        <v>36888</v>
      </c>
      <c r="C33" s="837">
        <v>8</v>
      </c>
      <c r="D33" s="837">
        <v>61</v>
      </c>
      <c r="E33" s="837">
        <v>617</v>
      </c>
      <c r="F33" s="799">
        <v>126016</v>
      </c>
      <c r="G33" s="799">
        <v>1</v>
      </c>
      <c r="H33" s="973" t="s">
        <v>355</v>
      </c>
      <c r="I33" s="799"/>
      <c r="J33" s="799"/>
      <c r="K33" s="976" t="s">
        <v>349</v>
      </c>
      <c r="L33" s="801">
        <v>100</v>
      </c>
      <c r="M33" s="802">
        <v>10</v>
      </c>
      <c r="N33" s="1703"/>
      <c r="O33" s="1752"/>
      <c r="P33" s="1704">
        <v>10</v>
      </c>
      <c r="Q33" s="1704"/>
      <c r="R33" s="1703">
        <v>100</v>
      </c>
      <c r="S33" s="1703">
        <f t="shared" si="1"/>
        <v>0</v>
      </c>
    </row>
    <row r="34" spans="1:20" ht="15.75" x14ac:dyDescent="0.25">
      <c r="A34" s="794">
        <v>22</v>
      </c>
      <c r="B34" s="812">
        <v>36888</v>
      </c>
      <c r="C34" s="837">
        <v>8</v>
      </c>
      <c r="D34" s="837">
        <v>61</v>
      </c>
      <c r="E34" s="837">
        <v>617</v>
      </c>
      <c r="F34" s="799">
        <v>34936</v>
      </c>
      <c r="G34" s="799">
        <v>1</v>
      </c>
      <c r="H34" s="973" t="s">
        <v>292</v>
      </c>
      <c r="I34" s="799" t="s">
        <v>353</v>
      </c>
      <c r="J34" s="799"/>
      <c r="K34" s="976" t="s">
        <v>349</v>
      </c>
      <c r="L34" s="801">
        <v>600</v>
      </c>
      <c r="M34" s="802">
        <v>10</v>
      </c>
      <c r="N34" s="1703"/>
      <c r="O34" s="1752"/>
      <c r="P34" s="1704">
        <v>10</v>
      </c>
      <c r="Q34" s="1704"/>
      <c r="R34" s="1703">
        <v>600</v>
      </c>
      <c r="S34" s="1703">
        <f t="shared" si="1"/>
        <v>0</v>
      </c>
    </row>
    <row r="35" spans="1:20" ht="15.75" x14ac:dyDescent="0.25">
      <c r="A35" s="84">
        <v>23</v>
      </c>
      <c r="B35" s="812">
        <v>36888</v>
      </c>
      <c r="C35" s="837">
        <v>8</v>
      </c>
      <c r="D35" s="837">
        <v>61</v>
      </c>
      <c r="E35" s="837">
        <v>617</v>
      </c>
      <c r="F35" s="799">
        <v>125407</v>
      </c>
      <c r="G35" s="799">
        <v>2</v>
      </c>
      <c r="H35" s="973" t="s">
        <v>292</v>
      </c>
      <c r="I35" s="799"/>
      <c r="J35" s="799"/>
      <c r="K35" s="976" t="s">
        <v>349</v>
      </c>
      <c r="L35" s="801">
        <v>500</v>
      </c>
      <c r="M35" s="802">
        <v>10</v>
      </c>
      <c r="N35" s="1703"/>
      <c r="O35" s="1752"/>
      <c r="P35" s="1704">
        <v>10</v>
      </c>
      <c r="Q35" s="1704"/>
      <c r="R35" s="1703">
        <v>500</v>
      </c>
      <c r="S35" s="1703">
        <f t="shared" si="1"/>
        <v>0</v>
      </c>
    </row>
    <row r="36" spans="1:20" ht="15.75" x14ac:dyDescent="0.25">
      <c r="A36" s="794">
        <v>24</v>
      </c>
      <c r="B36" s="812">
        <v>36888</v>
      </c>
      <c r="C36" s="837">
        <v>8</v>
      </c>
      <c r="D36" s="837">
        <v>61</v>
      </c>
      <c r="E36" s="837">
        <v>617</v>
      </c>
      <c r="F36" s="799">
        <v>125407</v>
      </c>
      <c r="G36" s="799">
        <v>1</v>
      </c>
      <c r="H36" s="973" t="s">
        <v>292</v>
      </c>
      <c r="I36" s="799"/>
      <c r="J36" s="799"/>
      <c r="K36" s="976" t="s">
        <v>349</v>
      </c>
      <c r="L36" s="801">
        <v>600</v>
      </c>
      <c r="M36" s="802">
        <v>10</v>
      </c>
      <c r="N36" s="1703"/>
      <c r="O36" s="1752"/>
      <c r="P36" s="1704">
        <v>10</v>
      </c>
      <c r="Q36" s="1704"/>
      <c r="R36" s="1703">
        <v>600</v>
      </c>
      <c r="S36" s="1703">
        <f t="shared" si="1"/>
        <v>0</v>
      </c>
    </row>
    <row r="37" spans="1:20" ht="15.75" x14ac:dyDescent="0.25">
      <c r="A37" s="84">
        <v>25</v>
      </c>
      <c r="B37" s="812">
        <v>37697</v>
      </c>
      <c r="C37" s="837">
        <v>8</v>
      </c>
      <c r="D37" s="837">
        <v>61</v>
      </c>
      <c r="E37" s="799">
        <v>611</v>
      </c>
      <c r="F37" s="799"/>
      <c r="G37" s="799">
        <v>2</v>
      </c>
      <c r="H37" s="973" t="s">
        <v>944</v>
      </c>
      <c r="I37" s="799"/>
      <c r="J37" s="799" t="s">
        <v>344</v>
      </c>
      <c r="K37" s="975" t="s">
        <v>562</v>
      </c>
      <c r="L37" s="801">
        <v>19600</v>
      </c>
      <c r="M37" s="802">
        <v>10</v>
      </c>
      <c r="N37" s="1703"/>
      <c r="O37" s="1752"/>
      <c r="P37" s="1704">
        <v>10</v>
      </c>
      <c r="Q37" s="1704"/>
      <c r="R37" s="1703">
        <v>19600</v>
      </c>
      <c r="S37" s="1703">
        <f t="shared" si="1"/>
        <v>0</v>
      </c>
    </row>
    <row r="38" spans="1:20" ht="16.5" x14ac:dyDescent="0.3">
      <c r="B38" s="363"/>
      <c r="C38" s="792"/>
      <c r="D38" s="792"/>
      <c r="E38" s="792"/>
      <c r="F38" s="792"/>
      <c r="G38" s="816"/>
      <c r="H38" s="1350"/>
      <c r="I38" s="792"/>
      <c r="J38" s="792"/>
      <c r="K38" s="1040"/>
      <c r="L38" s="912">
        <f>SUM(L13:L37)</f>
        <v>298382.19</v>
      </c>
      <c r="M38" s="913"/>
      <c r="N38" s="810">
        <f>SUM(N13:N37)</f>
        <v>36582.046333333339</v>
      </c>
      <c r="O38" s="810">
        <f>SUM(O14:O37)</f>
        <v>3048.5038611111108</v>
      </c>
      <c r="P38" s="810"/>
      <c r="Q38" s="810"/>
      <c r="R38" s="810">
        <f>SUM(R13:R37)</f>
        <v>105587.00863888889</v>
      </c>
      <c r="S38" s="810">
        <f>SUM(S13:S37)</f>
        <v>192795.18136111111</v>
      </c>
      <c r="T38" s="18"/>
    </row>
    <row r="39" spans="1:20" ht="15" x14ac:dyDescent="0.3">
      <c r="B39" s="363"/>
      <c r="C39" s="115"/>
      <c r="D39" s="1671">
        <v>611</v>
      </c>
      <c r="E39" s="1671">
        <v>896.14</v>
      </c>
      <c r="F39" s="115"/>
      <c r="G39" s="239"/>
      <c r="H39" s="115"/>
      <c r="I39" s="115"/>
      <c r="J39" s="1041"/>
      <c r="K39" s="115"/>
      <c r="L39" s="115"/>
      <c r="M39" s="118"/>
      <c r="N39" s="115"/>
      <c r="O39" s="115"/>
      <c r="P39" s="115"/>
      <c r="Q39" s="115"/>
      <c r="R39" s="115"/>
    </row>
    <row r="40" spans="1:20" ht="15" x14ac:dyDescent="0.3">
      <c r="B40" s="115"/>
      <c r="C40" s="115"/>
      <c r="D40" s="1671">
        <v>613</v>
      </c>
      <c r="E40" s="1656">
        <v>312.56</v>
      </c>
      <c r="F40" s="115"/>
      <c r="G40" s="115"/>
      <c r="H40" s="1041"/>
      <c r="I40" s="115"/>
      <c r="J40" s="115"/>
      <c r="K40" s="1041"/>
    </row>
    <row r="41" spans="1:20" ht="15" x14ac:dyDescent="0.3">
      <c r="B41" s="115"/>
      <c r="C41" s="115"/>
      <c r="D41" s="1671">
        <v>614</v>
      </c>
      <c r="E41" s="1656">
        <v>1648.42</v>
      </c>
      <c r="F41" s="115"/>
      <c r="G41" s="115"/>
      <c r="H41" s="1041"/>
      <c r="I41" s="115"/>
      <c r="J41" s="115"/>
      <c r="K41" s="1041"/>
    </row>
    <row r="42" spans="1:20" ht="15" x14ac:dyDescent="0.3">
      <c r="D42" s="1671">
        <v>617</v>
      </c>
      <c r="E42" s="1656">
        <v>191.38</v>
      </c>
    </row>
    <row r="43" spans="1:20" x14ac:dyDescent="0.2">
      <c r="D43" s="1645"/>
      <c r="E43" s="1656">
        <f>SUM(E39:E42)</f>
        <v>3048.5</v>
      </c>
    </row>
    <row r="45" spans="1:20" x14ac:dyDescent="0.2">
      <c r="A45" s="1905" t="s">
        <v>51</v>
      </c>
      <c r="B45" s="1905"/>
      <c r="C45" s="1905"/>
      <c r="D45" s="1905"/>
      <c r="E45" s="1905"/>
      <c r="F45" s="1905"/>
      <c r="G45" s="1905"/>
      <c r="H45" s="1206"/>
      <c r="I45" s="1906" t="s">
        <v>1620</v>
      </c>
      <c r="J45" s="1906"/>
      <c r="K45" s="1906"/>
      <c r="L45" s="1906"/>
      <c r="M45" s="1906"/>
      <c r="O45" s="34"/>
      <c r="P45" s="1905" t="s">
        <v>1621</v>
      </c>
      <c r="Q45" s="1905"/>
      <c r="R45" s="1905"/>
      <c r="S45" s="1905"/>
    </row>
  </sheetData>
  <mergeCells count="8">
    <mergeCell ref="A45:G45"/>
    <mergeCell ref="I45:M45"/>
    <mergeCell ref="P45:S45"/>
    <mergeCell ref="A5:S5"/>
    <mergeCell ref="A6:S6"/>
    <mergeCell ref="A7:S7"/>
    <mergeCell ref="A8:S8"/>
    <mergeCell ref="A9:S9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114"/>
  <sheetViews>
    <sheetView view="pageBreakPreview" topLeftCell="C48" zoomScale="80" zoomScaleNormal="55" zoomScaleSheetLayoutView="80" workbookViewId="0">
      <selection activeCell="J98" sqref="J98"/>
    </sheetView>
  </sheetViews>
  <sheetFormatPr baseColWidth="10" defaultColWidth="9.140625" defaultRowHeight="12.75" x14ac:dyDescent="0.2"/>
  <cols>
    <col min="1" max="1" width="5.85546875" customWidth="1"/>
    <col min="2" max="2" width="16.5703125" style="1" customWidth="1"/>
    <col min="3" max="3" width="14.85546875" customWidth="1"/>
    <col min="4" max="4" width="7.28515625" customWidth="1"/>
    <col min="5" max="5" width="13.85546875" customWidth="1"/>
    <col min="6" max="6" width="8.7109375" customWidth="1"/>
    <col min="7" max="7" width="7" customWidth="1"/>
    <col min="8" max="8" width="33.85546875" customWidth="1"/>
    <col min="9" max="9" width="15.7109375" customWidth="1"/>
    <col min="10" max="10" width="15.5703125" customWidth="1"/>
    <col min="11" max="11" width="17" style="58" customWidth="1"/>
    <col min="12" max="12" width="18.7109375" customWidth="1"/>
    <col min="13" max="13" width="5.85546875" customWidth="1"/>
    <col min="14" max="14" width="18.28515625" customWidth="1"/>
    <col min="15" max="15" width="15.85546875" customWidth="1"/>
    <col min="16" max="16" width="6.7109375" customWidth="1"/>
    <col min="17" max="17" width="5.140625" customWidth="1"/>
    <col min="18" max="18" width="17.7109375" customWidth="1"/>
    <col min="19" max="19" width="19.85546875" customWidth="1"/>
    <col min="20" max="20" width="17.42578125" customWidth="1"/>
    <col min="21" max="21" width="18" customWidth="1"/>
  </cols>
  <sheetData>
    <row r="5" spans="1:19" x14ac:dyDescent="0.2">
      <c r="B5" s="1533"/>
      <c r="C5" s="13"/>
      <c r="D5" s="13"/>
      <c r="F5" s="1"/>
    </row>
    <row r="6" spans="1:19" x14ac:dyDescent="0.2">
      <c r="B6" s="1533"/>
      <c r="C6" s="13"/>
      <c r="D6" s="13"/>
      <c r="F6" s="1"/>
    </row>
    <row r="7" spans="1:19" x14ac:dyDescent="0.2">
      <c r="B7" s="1533"/>
      <c r="C7" s="13"/>
      <c r="D7" s="13"/>
      <c r="F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A10" s="1910" t="s">
        <v>0</v>
      </c>
      <c r="B10" s="1910"/>
      <c r="C10" s="1910"/>
      <c r="D10" s="1910"/>
      <c r="E10" s="1910"/>
      <c r="F10" s="1910"/>
      <c r="G10" s="1910"/>
      <c r="H10" s="1910"/>
      <c r="I10" s="1910"/>
      <c r="J10" s="1910"/>
      <c r="K10" s="1910"/>
      <c r="L10" s="1910"/>
      <c r="M10" s="1910"/>
      <c r="N10" s="1910"/>
      <c r="O10" s="1910"/>
      <c r="P10" s="1910"/>
      <c r="Q10" s="1910"/>
      <c r="R10" s="1910"/>
      <c r="S10" s="1910"/>
    </row>
    <row r="11" spans="1:19" x14ac:dyDescent="0.2">
      <c r="A11" s="1910" t="s">
        <v>1</v>
      </c>
      <c r="B11" s="1910"/>
      <c r="C11" s="1910"/>
      <c r="D11" s="1910"/>
      <c r="E11" s="1910"/>
      <c r="F11" s="1910"/>
      <c r="G11" s="1910"/>
      <c r="H11" s="1910"/>
      <c r="I11" s="1910"/>
      <c r="J11" s="1910"/>
      <c r="K11" s="1910"/>
      <c r="L11" s="1910"/>
      <c r="M11" s="1910"/>
      <c r="N11" s="1910"/>
      <c r="O11" s="1910"/>
      <c r="P11" s="1910"/>
      <c r="Q11" s="1910"/>
      <c r="R11" s="1910"/>
      <c r="S11" s="1910"/>
    </row>
    <row r="12" spans="1:19" x14ac:dyDescent="0.2">
      <c r="A12" s="1910" t="s">
        <v>2</v>
      </c>
      <c r="B12" s="1910"/>
      <c r="C12" s="1910"/>
      <c r="D12" s="1910"/>
      <c r="E12" s="1910"/>
      <c r="F12" s="1910"/>
      <c r="G12" s="1910"/>
      <c r="H12" s="1910"/>
      <c r="I12" s="1910"/>
      <c r="J12" s="1910"/>
      <c r="K12" s="1910"/>
      <c r="L12" s="1910"/>
      <c r="M12" s="1910"/>
      <c r="N12" s="1910"/>
      <c r="O12" s="1910"/>
      <c r="P12" s="1910"/>
      <c r="Q12" s="1910"/>
      <c r="R12" s="1910"/>
      <c r="S12" s="1910"/>
    </row>
    <row r="13" spans="1:19" x14ac:dyDescent="0.2">
      <c r="A13" s="1910" t="s">
        <v>3</v>
      </c>
      <c r="B13" s="1910"/>
      <c r="C13" s="1910"/>
      <c r="D13" s="1910"/>
      <c r="E13" s="1910"/>
      <c r="F13" s="1910"/>
      <c r="G13" s="1910"/>
      <c r="H13" s="1910"/>
      <c r="I13" s="1910"/>
      <c r="J13" s="1910"/>
      <c r="K13" s="1910"/>
      <c r="L13" s="1910"/>
      <c r="M13" s="1910"/>
      <c r="N13" s="1910"/>
      <c r="O13" s="1910"/>
      <c r="P13" s="1910"/>
      <c r="Q13" s="1910"/>
      <c r="R13" s="1910"/>
      <c r="S13" s="1910"/>
    </row>
    <row r="14" spans="1:19" x14ac:dyDescent="0.2">
      <c r="A14" s="1928" t="s">
        <v>1790</v>
      </c>
      <c r="B14" s="1928"/>
      <c r="C14" s="1928"/>
      <c r="D14" s="1928"/>
      <c r="E14" s="1928"/>
      <c r="F14" s="1928"/>
      <c r="G14" s="1928"/>
      <c r="H14" s="1928"/>
      <c r="I14" s="1928"/>
      <c r="J14" s="1928"/>
      <c r="K14" s="1928"/>
      <c r="L14" s="1928"/>
      <c r="M14" s="1928"/>
      <c r="N14" s="1928"/>
      <c r="O14" s="1928"/>
      <c r="P14" s="1928"/>
      <c r="Q14" s="1928"/>
      <c r="R14" s="1928"/>
      <c r="S14" s="1928"/>
    </row>
    <row r="15" spans="1:19" ht="15" x14ac:dyDescent="0.3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1033"/>
      <c r="L15" s="84"/>
      <c r="M15" s="192"/>
      <c r="N15" s="192"/>
      <c r="O15" s="192"/>
      <c r="P15" s="192"/>
      <c r="Q15" s="192"/>
      <c r="R15" s="192"/>
      <c r="S15" s="192"/>
    </row>
    <row r="16" spans="1:19" ht="48" x14ac:dyDescent="0.2">
      <c r="A16" s="962" t="s">
        <v>4</v>
      </c>
      <c r="B16" s="962" t="s">
        <v>5</v>
      </c>
      <c r="C16" s="1044" t="s">
        <v>6</v>
      </c>
      <c r="D16" s="1045" t="s">
        <v>7</v>
      </c>
      <c r="E16" s="1045" t="s">
        <v>1612</v>
      </c>
      <c r="F16" s="962" t="s">
        <v>9</v>
      </c>
      <c r="G16" s="962" t="s">
        <v>10</v>
      </c>
      <c r="H16" s="962" t="s">
        <v>11</v>
      </c>
      <c r="I16" s="962" t="s">
        <v>12</v>
      </c>
      <c r="J16" s="962" t="s">
        <v>13</v>
      </c>
      <c r="K16" s="1046" t="s">
        <v>820</v>
      </c>
      <c r="L16" s="1046" t="s">
        <v>1613</v>
      </c>
      <c r="M16" s="1049" t="s">
        <v>1616</v>
      </c>
      <c r="N16" s="1050" t="s">
        <v>1615</v>
      </c>
      <c r="O16" s="1050" t="s">
        <v>1614</v>
      </c>
      <c r="P16" s="1051" t="s">
        <v>1618</v>
      </c>
      <c r="Q16" s="1050" t="s">
        <v>1617</v>
      </c>
      <c r="R16" s="1051" t="s">
        <v>1787</v>
      </c>
      <c r="S16" s="1051" t="s">
        <v>1619</v>
      </c>
    </row>
    <row r="17" spans="1:19" ht="15.75" x14ac:dyDescent="0.25">
      <c r="A17" s="793">
        <v>1</v>
      </c>
      <c r="B17" s="793">
        <v>2</v>
      </c>
      <c r="C17" s="796">
        <v>3</v>
      </c>
      <c r="D17" s="796">
        <v>4</v>
      </c>
      <c r="E17" s="796">
        <v>5</v>
      </c>
      <c r="F17" s="793">
        <v>6</v>
      </c>
      <c r="G17" s="793">
        <v>7</v>
      </c>
      <c r="H17" s="972">
        <v>8</v>
      </c>
      <c r="I17" s="793">
        <v>9</v>
      </c>
      <c r="J17" s="793">
        <v>10</v>
      </c>
      <c r="K17" s="972">
        <v>11</v>
      </c>
      <c r="L17" s="793">
        <v>12</v>
      </c>
      <c r="M17" s="793">
        <v>13</v>
      </c>
      <c r="N17" s="793">
        <v>14</v>
      </c>
      <c r="O17" s="793">
        <v>15</v>
      </c>
      <c r="P17" s="793">
        <v>16</v>
      </c>
      <c r="Q17" s="793">
        <v>17</v>
      </c>
      <c r="R17" s="793">
        <v>18</v>
      </c>
      <c r="S17" s="793">
        <v>19</v>
      </c>
    </row>
    <row r="18" spans="1:19" ht="15.75" x14ac:dyDescent="0.25">
      <c r="A18" s="793">
        <v>1</v>
      </c>
      <c r="B18" s="798">
        <v>41521</v>
      </c>
      <c r="C18" s="982" t="s">
        <v>371</v>
      </c>
      <c r="D18" s="848">
        <v>61</v>
      </c>
      <c r="E18" s="837">
        <v>617</v>
      </c>
      <c r="F18" s="983"/>
      <c r="G18" s="795">
        <v>1</v>
      </c>
      <c r="H18" s="974" t="s">
        <v>915</v>
      </c>
      <c r="I18" s="795"/>
      <c r="J18" s="795"/>
      <c r="K18" s="976" t="s">
        <v>1577</v>
      </c>
      <c r="L18" s="915">
        <v>15200</v>
      </c>
      <c r="M18" s="795">
        <v>5</v>
      </c>
      <c r="N18" s="803">
        <f>IF(M18=0,"N/A",+L18/M18)</f>
        <v>3040</v>
      </c>
      <c r="O18" s="803">
        <f>IF(M18=0,"N/A",+N18/12)</f>
        <v>253.33333333333334</v>
      </c>
      <c r="P18" s="804">
        <v>3</v>
      </c>
      <c r="Q18" s="804">
        <v>9</v>
      </c>
      <c r="R18" s="803">
        <f>IF(M18=0,"N/A",+N18*P18+O18*Q18)</f>
        <v>11400</v>
      </c>
      <c r="S18" s="803">
        <f t="shared" ref="S18:S49" si="0">IF(M18=0,"N/A",+L18-R18)</f>
        <v>3800</v>
      </c>
    </row>
    <row r="19" spans="1:19" ht="15.75" x14ac:dyDescent="0.25">
      <c r="A19" s="793">
        <v>2</v>
      </c>
      <c r="B19" s="812">
        <v>41262</v>
      </c>
      <c r="C19" s="848" t="s">
        <v>371</v>
      </c>
      <c r="D19" s="848">
        <v>61</v>
      </c>
      <c r="E19" s="799">
        <v>619</v>
      </c>
      <c r="F19" s="799"/>
      <c r="G19" s="799">
        <v>2</v>
      </c>
      <c r="H19" s="974" t="s">
        <v>843</v>
      </c>
      <c r="I19" s="799"/>
      <c r="J19" s="799"/>
      <c r="K19" s="976" t="s">
        <v>1577</v>
      </c>
      <c r="L19" s="813">
        <v>4221</v>
      </c>
      <c r="M19" s="802">
        <v>10</v>
      </c>
      <c r="N19" s="803">
        <f>IF(M19=0,"N/A",+L19/M19)</f>
        <v>422.1</v>
      </c>
      <c r="O19" s="803">
        <f>IF(M19=0,"N/A",+N19/12)</f>
        <v>35.175000000000004</v>
      </c>
      <c r="P19" s="804">
        <v>4</v>
      </c>
      <c r="Q19" s="804">
        <v>6</v>
      </c>
      <c r="R19" s="803">
        <f>IF(M19=0,"N/A",+N19*P19+O19*Q19)</f>
        <v>1899.45</v>
      </c>
      <c r="S19" s="803">
        <f t="shared" si="0"/>
        <v>2321.5500000000002</v>
      </c>
    </row>
    <row r="20" spans="1:19" ht="30" customHeight="1" x14ac:dyDescent="0.25">
      <c r="A20" s="793">
        <v>3</v>
      </c>
      <c r="B20" s="812">
        <v>42275</v>
      </c>
      <c r="C20" s="848" t="s">
        <v>371</v>
      </c>
      <c r="D20" s="848">
        <v>61</v>
      </c>
      <c r="E20" s="799" t="s">
        <v>1106</v>
      </c>
      <c r="F20" s="799"/>
      <c r="G20" s="799">
        <v>1</v>
      </c>
      <c r="H20" s="974" t="s">
        <v>1308</v>
      </c>
      <c r="I20" s="799"/>
      <c r="J20" s="799" t="s">
        <v>1309</v>
      </c>
      <c r="K20" s="976" t="s">
        <v>1577</v>
      </c>
      <c r="L20" s="813">
        <v>3545.01</v>
      </c>
      <c r="M20" s="802">
        <v>3</v>
      </c>
      <c r="N20" s="803">
        <v>1181.67</v>
      </c>
      <c r="O20" s="803">
        <v>98.47</v>
      </c>
      <c r="P20" s="804">
        <v>1</v>
      </c>
      <c r="Q20" s="804">
        <v>9</v>
      </c>
      <c r="R20" s="803">
        <f t="shared" ref="R20:R26" si="1">+N20</f>
        <v>1181.67</v>
      </c>
      <c r="S20" s="803">
        <f t="shared" si="0"/>
        <v>2363.34</v>
      </c>
    </row>
    <row r="21" spans="1:19" ht="15.75" x14ac:dyDescent="0.25">
      <c r="A21" s="793">
        <v>4</v>
      </c>
      <c r="B21" s="812">
        <v>42275</v>
      </c>
      <c r="C21" s="848" t="s">
        <v>371</v>
      </c>
      <c r="D21" s="848">
        <v>61</v>
      </c>
      <c r="E21" s="799" t="s">
        <v>1106</v>
      </c>
      <c r="F21" s="799"/>
      <c r="G21" s="799">
        <v>1</v>
      </c>
      <c r="H21" s="974" t="s">
        <v>524</v>
      </c>
      <c r="I21" s="799"/>
      <c r="J21" s="799" t="s">
        <v>1310</v>
      </c>
      <c r="K21" s="976" t="s">
        <v>1577</v>
      </c>
      <c r="L21" s="813">
        <v>25477</v>
      </c>
      <c r="M21" s="802">
        <v>3</v>
      </c>
      <c r="N21" s="803">
        <v>8492.33</v>
      </c>
      <c r="O21" s="803">
        <v>707.69</v>
      </c>
      <c r="P21" s="804">
        <v>1</v>
      </c>
      <c r="Q21" s="804">
        <v>9</v>
      </c>
      <c r="R21" s="803">
        <f t="shared" si="1"/>
        <v>8492.33</v>
      </c>
      <c r="S21" s="803">
        <f t="shared" si="0"/>
        <v>16984.669999999998</v>
      </c>
    </row>
    <row r="22" spans="1:19" ht="15.75" x14ac:dyDescent="0.25">
      <c r="A22" s="793">
        <v>5</v>
      </c>
      <c r="B22" s="812">
        <v>42275</v>
      </c>
      <c r="C22" s="848" t="s">
        <v>371</v>
      </c>
      <c r="D22" s="848">
        <v>61</v>
      </c>
      <c r="E22" s="799" t="s">
        <v>1106</v>
      </c>
      <c r="F22" s="799"/>
      <c r="G22" s="799">
        <v>5</v>
      </c>
      <c r="H22" s="974" t="s">
        <v>932</v>
      </c>
      <c r="I22" s="799"/>
      <c r="J22" s="799" t="s">
        <v>28</v>
      </c>
      <c r="K22" s="976" t="s">
        <v>1632</v>
      </c>
      <c r="L22" s="813">
        <v>24096</v>
      </c>
      <c r="M22" s="802">
        <v>5</v>
      </c>
      <c r="N22" s="803">
        <v>4819.2</v>
      </c>
      <c r="O22" s="803">
        <v>401.6</v>
      </c>
      <c r="P22" s="804">
        <v>1</v>
      </c>
      <c r="Q22" s="804">
        <v>9</v>
      </c>
      <c r="R22" s="803">
        <f t="shared" si="1"/>
        <v>4819.2</v>
      </c>
      <c r="S22" s="803">
        <f t="shared" si="0"/>
        <v>19276.8</v>
      </c>
    </row>
    <row r="23" spans="1:19" ht="15.75" x14ac:dyDescent="0.25">
      <c r="A23" s="793">
        <v>6</v>
      </c>
      <c r="B23" s="812">
        <v>42276</v>
      </c>
      <c r="C23" s="848" t="s">
        <v>371</v>
      </c>
      <c r="D23" s="848">
        <v>61</v>
      </c>
      <c r="E23" s="799" t="s">
        <v>1106</v>
      </c>
      <c r="F23" s="799"/>
      <c r="G23" s="799">
        <v>5</v>
      </c>
      <c r="H23" s="974" t="s">
        <v>30</v>
      </c>
      <c r="I23" s="799"/>
      <c r="J23" s="799" t="s">
        <v>129</v>
      </c>
      <c r="K23" s="976" t="s">
        <v>1632</v>
      </c>
      <c r="L23" s="813">
        <v>16170.06</v>
      </c>
      <c r="M23" s="802">
        <v>3</v>
      </c>
      <c r="N23" s="803">
        <v>5390.02</v>
      </c>
      <c r="O23" s="803">
        <v>449.17</v>
      </c>
      <c r="P23" s="804">
        <v>1</v>
      </c>
      <c r="Q23" s="804">
        <v>9</v>
      </c>
      <c r="R23" s="803">
        <f t="shared" si="1"/>
        <v>5390.02</v>
      </c>
      <c r="S23" s="803">
        <f t="shared" si="0"/>
        <v>10780.039999999999</v>
      </c>
    </row>
    <row r="24" spans="1:19" ht="30.75" customHeight="1" x14ac:dyDescent="0.25">
      <c r="A24" s="793">
        <v>7</v>
      </c>
      <c r="B24" s="812">
        <v>42275</v>
      </c>
      <c r="C24" s="848" t="s">
        <v>371</v>
      </c>
      <c r="D24" s="848">
        <v>61</v>
      </c>
      <c r="E24" s="799" t="s">
        <v>1106</v>
      </c>
      <c r="F24" s="799"/>
      <c r="G24" s="799">
        <v>1</v>
      </c>
      <c r="H24" s="974" t="s">
        <v>1311</v>
      </c>
      <c r="I24" s="1027"/>
      <c r="J24" s="799"/>
      <c r="K24" s="976" t="s">
        <v>1632</v>
      </c>
      <c r="L24" s="813">
        <v>26441.99</v>
      </c>
      <c r="M24" s="802">
        <v>5</v>
      </c>
      <c r="N24" s="803">
        <v>5288.4</v>
      </c>
      <c r="O24" s="803">
        <v>440.7</v>
      </c>
      <c r="P24" s="804">
        <v>1</v>
      </c>
      <c r="Q24" s="804">
        <v>9</v>
      </c>
      <c r="R24" s="803">
        <f t="shared" si="1"/>
        <v>5288.4</v>
      </c>
      <c r="S24" s="803">
        <f t="shared" si="0"/>
        <v>21153.590000000004</v>
      </c>
    </row>
    <row r="25" spans="1:19" ht="33" customHeight="1" x14ac:dyDescent="0.25">
      <c r="A25" s="793">
        <v>8</v>
      </c>
      <c r="B25" s="812">
        <v>42275</v>
      </c>
      <c r="C25" s="848" t="s">
        <v>371</v>
      </c>
      <c r="D25" s="848">
        <v>61</v>
      </c>
      <c r="E25" s="799" t="s">
        <v>1106</v>
      </c>
      <c r="F25" s="799"/>
      <c r="G25" s="799">
        <v>1</v>
      </c>
      <c r="H25" s="974" t="s">
        <v>1312</v>
      </c>
      <c r="I25" s="799"/>
      <c r="J25" s="799"/>
      <c r="K25" s="976" t="s">
        <v>1632</v>
      </c>
      <c r="L25" s="813">
        <v>1614</v>
      </c>
      <c r="M25" s="802">
        <v>10</v>
      </c>
      <c r="N25" s="803">
        <v>161.4</v>
      </c>
      <c r="O25" s="803">
        <v>13.45</v>
      </c>
      <c r="P25" s="804">
        <v>1</v>
      </c>
      <c r="Q25" s="804">
        <v>9</v>
      </c>
      <c r="R25" s="803">
        <f t="shared" si="1"/>
        <v>161.4</v>
      </c>
      <c r="S25" s="803">
        <f t="shared" si="0"/>
        <v>1452.6</v>
      </c>
    </row>
    <row r="26" spans="1:19" ht="15.75" x14ac:dyDescent="0.25">
      <c r="A26" s="793">
        <v>9</v>
      </c>
      <c r="B26" s="812">
        <v>42275</v>
      </c>
      <c r="C26" s="848" t="s">
        <v>371</v>
      </c>
      <c r="D26" s="848">
        <v>61</v>
      </c>
      <c r="E26" s="799" t="s">
        <v>1106</v>
      </c>
      <c r="F26" s="799"/>
      <c r="G26" s="799">
        <v>5</v>
      </c>
      <c r="H26" s="974" t="s">
        <v>1313</v>
      </c>
      <c r="I26" s="799"/>
      <c r="J26" s="799"/>
      <c r="K26" s="976" t="s">
        <v>1577</v>
      </c>
      <c r="L26" s="813">
        <v>41436</v>
      </c>
      <c r="M26" s="802">
        <v>3</v>
      </c>
      <c r="N26" s="803">
        <v>13812</v>
      </c>
      <c r="O26" s="803">
        <v>1151</v>
      </c>
      <c r="P26" s="804">
        <v>1</v>
      </c>
      <c r="Q26" s="804">
        <v>9</v>
      </c>
      <c r="R26" s="803">
        <f t="shared" si="1"/>
        <v>13812</v>
      </c>
      <c r="S26" s="803">
        <f t="shared" si="0"/>
        <v>27624</v>
      </c>
    </row>
    <row r="27" spans="1:19" ht="15.75" x14ac:dyDescent="0.25">
      <c r="A27" s="793">
        <v>10</v>
      </c>
      <c r="B27" s="812">
        <v>42185</v>
      </c>
      <c r="C27" s="848" t="s">
        <v>371</v>
      </c>
      <c r="D27" s="848">
        <v>61</v>
      </c>
      <c r="E27" s="799" t="s">
        <v>1107</v>
      </c>
      <c r="F27" s="799"/>
      <c r="G27" s="799"/>
      <c r="H27" s="974" t="s">
        <v>1314</v>
      </c>
      <c r="I27" s="799"/>
      <c r="J27" s="799"/>
      <c r="K27" s="976" t="s">
        <v>1577</v>
      </c>
      <c r="L27" s="813">
        <v>23482</v>
      </c>
      <c r="M27" s="802">
        <v>10</v>
      </c>
      <c r="N27" s="803">
        <f>IF(M27=0,"N/A",+L27/M27)</f>
        <v>2348.1999999999998</v>
      </c>
      <c r="O27" s="803">
        <f>IF(M27=0,"N/A",+N27/12)</f>
        <v>195.68333333333331</v>
      </c>
      <c r="P27" s="804">
        <v>2</v>
      </c>
      <c r="Q27" s="804"/>
      <c r="R27" s="803">
        <f>IF(M27=0,"N/A",+N27*P27+O27*Q27)</f>
        <v>4696.3999999999996</v>
      </c>
      <c r="S27" s="803">
        <f t="shared" si="0"/>
        <v>18785.599999999999</v>
      </c>
    </row>
    <row r="28" spans="1:19" ht="15.75" x14ac:dyDescent="0.25">
      <c r="A28" s="793">
        <v>11</v>
      </c>
      <c r="B28" s="812">
        <v>42185</v>
      </c>
      <c r="C28" s="848" t="s">
        <v>371</v>
      </c>
      <c r="D28" s="848">
        <v>61</v>
      </c>
      <c r="E28" s="799" t="s">
        <v>1107</v>
      </c>
      <c r="F28" s="799"/>
      <c r="G28" s="799">
        <v>1</v>
      </c>
      <c r="H28" s="974" t="s">
        <v>1152</v>
      </c>
      <c r="I28" s="799"/>
      <c r="J28" s="799"/>
      <c r="K28" s="976" t="s">
        <v>1577</v>
      </c>
      <c r="L28" s="813">
        <v>4838</v>
      </c>
      <c r="M28" s="802">
        <v>10</v>
      </c>
      <c r="N28" s="803">
        <f>IF(M28=0,"N/A",+L28/M28)</f>
        <v>483.8</v>
      </c>
      <c r="O28" s="803">
        <f>IF(M28=0,"N/A",+N28/12)</f>
        <v>40.31666666666667</v>
      </c>
      <c r="P28" s="804">
        <v>2</v>
      </c>
      <c r="Q28" s="804"/>
      <c r="R28" s="803"/>
      <c r="S28" s="803">
        <f t="shared" si="0"/>
        <v>4838</v>
      </c>
    </row>
    <row r="29" spans="1:19" ht="30.75" customHeight="1" x14ac:dyDescent="0.25">
      <c r="A29" s="793">
        <v>12</v>
      </c>
      <c r="B29" s="812">
        <v>42185</v>
      </c>
      <c r="C29" s="848" t="s">
        <v>371</v>
      </c>
      <c r="D29" s="848">
        <v>61</v>
      </c>
      <c r="E29" s="799" t="s">
        <v>1107</v>
      </c>
      <c r="F29" s="799"/>
      <c r="G29" s="799">
        <v>1</v>
      </c>
      <c r="H29" s="974" t="s">
        <v>1676</v>
      </c>
      <c r="I29" s="799"/>
      <c r="J29" s="799"/>
      <c r="K29" s="976" t="s">
        <v>1577</v>
      </c>
      <c r="L29" s="813">
        <v>6985.6</v>
      </c>
      <c r="M29" s="802">
        <v>10</v>
      </c>
      <c r="N29" s="803">
        <f>IF(M29=0,"N"/J30,+L29/M29)</f>
        <v>698.56000000000006</v>
      </c>
      <c r="O29" s="803">
        <f t="shared" ref="O29:O40" si="2">IF(M29=0,"N/A",+N29/12)</f>
        <v>58.213333333333338</v>
      </c>
      <c r="P29" s="804">
        <v>2</v>
      </c>
      <c r="Q29" s="804"/>
      <c r="R29" s="803">
        <f t="shared" ref="R29:R40" si="3">IF(M29=0,"N/A",+N29*P29+O29*Q29)</f>
        <v>1397.1200000000001</v>
      </c>
      <c r="S29" s="803">
        <f t="shared" si="0"/>
        <v>5588.4800000000005</v>
      </c>
    </row>
    <row r="30" spans="1:19" ht="32.25" customHeight="1" x14ac:dyDescent="0.25">
      <c r="A30" s="793">
        <v>13</v>
      </c>
      <c r="B30" s="812">
        <v>42185</v>
      </c>
      <c r="C30" s="848" t="s">
        <v>371</v>
      </c>
      <c r="D30" s="848">
        <v>61</v>
      </c>
      <c r="E30" s="799" t="s">
        <v>1107</v>
      </c>
      <c r="F30" s="799"/>
      <c r="G30" s="799">
        <v>6</v>
      </c>
      <c r="H30" s="974" t="s">
        <v>1316</v>
      </c>
      <c r="I30" s="799"/>
      <c r="J30" s="799"/>
      <c r="K30" s="976" t="s">
        <v>1577</v>
      </c>
      <c r="L30" s="813">
        <v>28426.2</v>
      </c>
      <c r="M30" s="802">
        <v>10</v>
      </c>
      <c r="N30" s="803">
        <f t="shared" ref="N30:N40" si="4">IF(M30=0,"N/A",+L30/M30)</f>
        <v>2842.62</v>
      </c>
      <c r="O30" s="803">
        <f t="shared" si="2"/>
        <v>236.88499999999999</v>
      </c>
      <c r="P30" s="804">
        <v>2</v>
      </c>
      <c r="Q30" s="804"/>
      <c r="R30" s="803">
        <f t="shared" si="3"/>
        <v>5685.24</v>
      </c>
      <c r="S30" s="803">
        <f t="shared" si="0"/>
        <v>22740.959999999999</v>
      </c>
    </row>
    <row r="31" spans="1:19" ht="33.75" customHeight="1" x14ac:dyDescent="0.25">
      <c r="A31" s="793">
        <v>14</v>
      </c>
      <c r="B31" s="812">
        <v>42185</v>
      </c>
      <c r="C31" s="848" t="s">
        <v>371</v>
      </c>
      <c r="D31" s="848">
        <v>61</v>
      </c>
      <c r="E31" s="799" t="s">
        <v>1107</v>
      </c>
      <c r="F31" s="799"/>
      <c r="G31" s="799">
        <v>2</v>
      </c>
      <c r="H31" s="974" t="s">
        <v>1317</v>
      </c>
      <c r="I31" s="799"/>
      <c r="J31" s="799"/>
      <c r="K31" s="976" t="s">
        <v>1577</v>
      </c>
      <c r="L31" s="813">
        <v>10667.2</v>
      </c>
      <c r="M31" s="802">
        <v>10</v>
      </c>
      <c r="N31" s="803">
        <f t="shared" si="4"/>
        <v>1066.72</v>
      </c>
      <c r="O31" s="803">
        <f t="shared" si="2"/>
        <v>88.893333333333331</v>
      </c>
      <c r="P31" s="804">
        <v>2</v>
      </c>
      <c r="Q31" s="804"/>
      <c r="R31" s="803">
        <f t="shared" si="3"/>
        <v>2133.44</v>
      </c>
      <c r="S31" s="803">
        <f t="shared" si="0"/>
        <v>8533.76</v>
      </c>
    </row>
    <row r="32" spans="1:19" ht="30" customHeight="1" x14ac:dyDescent="0.25">
      <c r="A32" s="793">
        <v>15</v>
      </c>
      <c r="B32" s="812">
        <v>42185</v>
      </c>
      <c r="C32" s="848" t="s">
        <v>371</v>
      </c>
      <c r="D32" s="848">
        <v>61</v>
      </c>
      <c r="E32" s="799" t="s">
        <v>1107</v>
      </c>
      <c r="F32" s="799"/>
      <c r="G32" s="799">
        <v>1</v>
      </c>
      <c r="H32" s="974" t="s">
        <v>1318</v>
      </c>
      <c r="I32" s="799"/>
      <c r="J32" s="799"/>
      <c r="K32" s="976" t="s">
        <v>1577</v>
      </c>
      <c r="L32" s="813">
        <v>52982</v>
      </c>
      <c r="M32" s="802">
        <v>10</v>
      </c>
      <c r="N32" s="803">
        <f t="shared" si="4"/>
        <v>5298.2</v>
      </c>
      <c r="O32" s="803">
        <f t="shared" si="2"/>
        <v>441.51666666666665</v>
      </c>
      <c r="P32" s="804">
        <v>2</v>
      </c>
      <c r="Q32" s="804"/>
      <c r="R32" s="803">
        <f t="shared" si="3"/>
        <v>10596.4</v>
      </c>
      <c r="S32" s="803">
        <f t="shared" si="0"/>
        <v>42385.599999999999</v>
      </c>
    </row>
    <row r="33" spans="1:19" ht="33" customHeight="1" x14ac:dyDescent="0.25">
      <c r="A33" s="793">
        <v>16</v>
      </c>
      <c r="B33" s="812">
        <v>42185</v>
      </c>
      <c r="C33" s="848" t="s">
        <v>371</v>
      </c>
      <c r="D33" s="848">
        <v>61</v>
      </c>
      <c r="E33" s="799" t="s">
        <v>1107</v>
      </c>
      <c r="F33" s="799"/>
      <c r="G33" s="799">
        <v>1</v>
      </c>
      <c r="H33" s="974" t="s">
        <v>1320</v>
      </c>
      <c r="I33" s="799"/>
      <c r="J33" s="799"/>
      <c r="K33" s="976" t="s">
        <v>1577</v>
      </c>
      <c r="L33" s="813">
        <v>5428</v>
      </c>
      <c r="M33" s="802">
        <v>10</v>
      </c>
      <c r="N33" s="803">
        <f t="shared" si="4"/>
        <v>542.79999999999995</v>
      </c>
      <c r="O33" s="803">
        <f t="shared" si="2"/>
        <v>45.233333333333327</v>
      </c>
      <c r="P33" s="804">
        <v>2</v>
      </c>
      <c r="Q33" s="804"/>
      <c r="R33" s="803">
        <f t="shared" si="3"/>
        <v>1085.5999999999999</v>
      </c>
      <c r="S33" s="803">
        <f t="shared" si="0"/>
        <v>4342.3999999999996</v>
      </c>
    </row>
    <row r="34" spans="1:19" ht="33" customHeight="1" x14ac:dyDescent="0.25">
      <c r="A34" s="793">
        <v>17</v>
      </c>
      <c r="B34" s="812">
        <v>42185</v>
      </c>
      <c r="C34" s="848" t="s">
        <v>371</v>
      </c>
      <c r="D34" s="848">
        <v>61</v>
      </c>
      <c r="E34" s="799" t="s">
        <v>1107</v>
      </c>
      <c r="F34" s="799"/>
      <c r="G34" s="799">
        <v>1</v>
      </c>
      <c r="H34" s="974" t="s">
        <v>1321</v>
      </c>
      <c r="I34" s="799"/>
      <c r="J34" s="799"/>
      <c r="K34" s="976" t="s">
        <v>1577</v>
      </c>
      <c r="L34" s="813">
        <v>4897</v>
      </c>
      <c r="M34" s="802">
        <v>10</v>
      </c>
      <c r="N34" s="803">
        <f t="shared" si="4"/>
        <v>489.7</v>
      </c>
      <c r="O34" s="803">
        <f t="shared" si="2"/>
        <v>40.80833333333333</v>
      </c>
      <c r="P34" s="804">
        <v>2</v>
      </c>
      <c r="Q34" s="804"/>
      <c r="R34" s="803">
        <f t="shared" si="3"/>
        <v>979.4</v>
      </c>
      <c r="S34" s="803">
        <f t="shared" si="0"/>
        <v>3917.6</v>
      </c>
    </row>
    <row r="35" spans="1:19" ht="15.75" x14ac:dyDescent="0.25">
      <c r="A35" s="793">
        <v>18</v>
      </c>
      <c r="B35" s="812">
        <v>42185</v>
      </c>
      <c r="C35" s="848" t="s">
        <v>371</v>
      </c>
      <c r="D35" s="848">
        <v>61</v>
      </c>
      <c r="E35" s="799" t="s">
        <v>1107</v>
      </c>
      <c r="F35" s="799"/>
      <c r="G35" s="799">
        <v>1</v>
      </c>
      <c r="H35" s="974" t="s">
        <v>233</v>
      </c>
      <c r="I35" s="799"/>
      <c r="J35" s="799"/>
      <c r="K35" s="976" t="s">
        <v>1577</v>
      </c>
      <c r="L35" s="813">
        <v>7670</v>
      </c>
      <c r="M35" s="802">
        <v>10</v>
      </c>
      <c r="N35" s="803">
        <f t="shared" si="4"/>
        <v>767</v>
      </c>
      <c r="O35" s="803">
        <f t="shared" si="2"/>
        <v>63.916666666666664</v>
      </c>
      <c r="P35" s="804">
        <v>2</v>
      </c>
      <c r="Q35" s="804"/>
      <c r="R35" s="803">
        <f t="shared" si="3"/>
        <v>1534</v>
      </c>
      <c r="S35" s="803">
        <f t="shared" si="0"/>
        <v>6136</v>
      </c>
    </row>
    <row r="36" spans="1:19" ht="31.5" x14ac:dyDescent="0.25">
      <c r="A36" s="793">
        <v>19</v>
      </c>
      <c r="B36" s="812">
        <v>42185</v>
      </c>
      <c r="C36" s="848" t="s">
        <v>371</v>
      </c>
      <c r="D36" s="848">
        <v>61</v>
      </c>
      <c r="E36" s="799" t="s">
        <v>1107</v>
      </c>
      <c r="F36" s="799"/>
      <c r="G36" s="799">
        <v>2</v>
      </c>
      <c r="H36" s="974" t="s">
        <v>1322</v>
      </c>
      <c r="I36" s="799"/>
      <c r="J36" s="799"/>
      <c r="K36" s="976" t="s">
        <v>1577</v>
      </c>
      <c r="L36" s="813">
        <v>2808.4</v>
      </c>
      <c r="M36" s="802">
        <v>10</v>
      </c>
      <c r="N36" s="803">
        <f t="shared" si="4"/>
        <v>280.84000000000003</v>
      </c>
      <c r="O36" s="803">
        <f t="shared" si="2"/>
        <v>23.403333333333336</v>
      </c>
      <c r="P36" s="804">
        <v>2</v>
      </c>
      <c r="Q36" s="804"/>
      <c r="R36" s="803">
        <f t="shared" si="3"/>
        <v>561.68000000000006</v>
      </c>
      <c r="S36" s="803">
        <f t="shared" si="0"/>
        <v>2246.7200000000003</v>
      </c>
    </row>
    <row r="37" spans="1:19" ht="15.75" x14ac:dyDescent="0.25">
      <c r="A37" s="793">
        <v>20</v>
      </c>
      <c r="B37" s="812">
        <v>42185</v>
      </c>
      <c r="C37" s="848" t="s">
        <v>371</v>
      </c>
      <c r="D37" s="848">
        <v>61</v>
      </c>
      <c r="E37" s="799" t="s">
        <v>1107</v>
      </c>
      <c r="F37" s="799"/>
      <c r="G37" s="799">
        <v>1</v>
      </c>
      <c r="H37" s="974" t="s">
        <v>39</v>
      </c>
      <c r="I37" s="799"/>
      <c r="J37" s="799"/>
      <c r="K37" s="976" t="s">
        <v>1577</v>
      </c>
      <c r="L37" s="813">
        <v>4956</v>
      </c>
      <c r="M37" s="802">
        <v>10</v>
      </c>
      <c r="N37" s="803">
        <f t="shared" si="4"/>
        <v>495.6</v>
      </c>
      <c r="O37" s="803">
        <f t="shared" si="2"/>
        <v>41.300000000000004</v>
      </c>
      <c r="P37" s="804">
        <v>2</v>
      </c>
      <c r="Q37" s="804"/>
      <c r="R37" s="803">
        <f t="shared" si="3"/>
        <v>991.2</v>
      </c>
      <c r="S37" s="803">
        <f t="shared" si="0"/>
        <v>3964.8</v>
      </c>
    </row>
    <row r="38" spans="1:19" ht="30.75" customHeight="1" x14ac:dyDescent="0.25">
      <c r="A38" s="793">
        <v>21</v>
      </c>
      <c r="B38" s="812">
        <v>42185</v>
      </c>
      <c r="C38" s="848" t="s">
        <v>371</v>
      </c>
      <c r="D38" s="848">
        <v>61</v>
      </c>
      <c r="E38" s="799" t="s">
        <v>1107</v>
      </c>
      <c r="F38" s="799"/>
      <c r="G38" s="799">
        <v>23</v>
      </c>
      <c r="H38" s="974" t="s">
        <v>1323</v>
      </c>
      <c r="I38" s="799"/>
      <c r="J38" s="799"/>
      <c r="K38" s="976" t="s">
        <v>1577</v>
      </c>
      <c r="L38" s="813">
        <v>77756.100000000006</v>
      </c>
      <c r="M38" s="802">
        <v>10</v>
      </c>
      <c r="N38" s="803">
        <f t="shared" si="4"/>
        <v>7775.6100000000006</v>
      </c>
      <c r="O38" s="803">
        <f t="shared" si="2"/>
        <v>647.96750000000009</v>
      </c>
      <c r="P38" s="804">
        <v>2</v>
      </c>
      <c r="Q38" s="804"/>
      <c r="R38" s="803">
        <f t="shared" si="3"/>
        <v>15551.220000000001</v>
      </c>
      <c r="S38" s="803">
        <f t="shared" si="0"/>
        <v>62204.880000000005</v>
      </c>
    </row>
    <row r="39" spans="1:19" ht="30" customHeight="1" x14ac:dyDescent="0.25">
      <c r="A39" s="793">
        <v>22</v>
      </c>
      <c r="B39" s="812">
        <v>42185</v>
      </c>
      <c r="C39" s="848" t="s">
        <v>371</v>
      </c>
      <c r="D39" s="848">
        <v>61</v>
      </c>
      <c r="E39" s="799" t="s">
        <v>1107</v>
      </c>
      <c r="F39" s="799"/>
      <c r="G39" s="799">
        <v>4</v>
      </c>
      <c r="H39" s="974" t="s">
        <v>1324</v>
      </c>
      <c r="I39" s="799"/>
      <c r="J39" s="799"/>
      <c r="K39" s="976" t="s">
        <v>1577</v>
      </c>
      <c r="L39" s="813">
        <v>16048</v>
      </c>
      <c r="M39" s="802">
        <v>10</v>
      </c>
      <c r="N39" s="803">
        <f t="shared" si="4"/>
        <v>1604.8</v>
      </c>
      <c r="O39" s="803">
        <f t="shared" si="2"/>
        <v>133.73333333333332</v>
      </c>
      <c r="P39" s="804">
        <v>2</v>
      </c>
      <c r="Q39" s="804"/>
      <c r="R39" s="803">
        <f t="shared" si="3"/>
        <v>3209.6</v>
      </c>
      <c r="S39" s="803">
        <f t="shared" si="0"/>
        <v>12838.4</v>
      </c>
    </row>
    <row r="40" spans="1:19" ht="32.25" customHeight="1" x14ac:dyDescent="0.25">
      <c r="A40" s="793">
        <v>23</v>
      </c>
      <c r="B40" s="812">
        <v>42041</v>
      </c>
      <c r="C40" s="848" t="s">
        <v>371</v>
      </c>
      <c r="D40" s="848">
        <v>61</v>
      </c>
      <c r="E40" s="799" t="s">
        <v>1107</v>
      </c>
      <c r="F40" s="799"/>
      <c r="G40" s="799">
        <v>1</v>
      </c>
      <c r="H40" s="974" t="s">
        <v>1325</v>
      </c>
      <c r="I40" s="799"/>
      <c r="J40" s="799"/>
      <c r="K40" s="976" t="s">
        <v>1577</v>
      </c>
      <c r="L40" s="813">
        <v>972925.8</v>
      </c>
      <c r="M40" s="802">
        <v>10</v>
      </c>
      <c r="N40" s="803">
        <f t="shared" si="4"/>
        <v>97292.58</v>
      </c>
      <c r="O40" s="803">
        <f t="shared" si="2"/>
        <v>8107.7150000000001</v>
      </c>
      <c r="P40" s="804">
        <v>2</v>
      </c>
      <c r="Q40" s="804">
        <v>4</v>
      </c>
      <c r="R40" s="803">
        <f t="shared" si="3"/>
        <v>227016.02000000002</v>
      </c>
      <c r="S40" s="803">
        <f t="shared" si="0"/>
        <v>745909.78</v>
      </c>
    </row>
    <row r="41" spans="1:19" ht="47.25" x14ac:dyDescent="0.25">
      <c r="A41" s="793">
        <v>24</v>
      </c>
      <c r="B41" s="812">
        <v>42335</v>
      </c>
      <c r="C41" s="848" t="s">
        <v>371</v>
      </c>
      <c r="D41" s="848">
        <v>61</v>
      </c>
      <c r="E41" s="799" t="s">
        <v>1107</v>
      </c>
      <c r="F41" s="799"/>
      <c r="G41" s="799">
        <v>16</v>
      </c>
      <c r="H41" s="974" t="s">
        <v>1247</v>
      </c>
      <c r="I41" s="799"/>
      <c r="J41" s="799"/>
      <c r="K41" s="976" t="s">
        <v>1677</v>
      </c>
      <c r="L41" s="813">
        <v>124608</v>
      </c>
      <c r="M41" s="802">
        <v>10</v>
      </c>
      <c r="N41" s="803">
        <f t="shared" ref="N41:N90" si="5">IF(M41=0,"N/A",+L41/M41)</f>
        <v>12460.8</v>
      </c>
      <c r="O41" s="803">
        <f t="shared" ref="O41:O90" si="6">IF(M41=0,"N/A",+N41/12)</f>
        <v>1038.3999999999999</v>
      </c>
      <c r="P41" s="804">
        <v>1</v>
      </c>
      <c r="Q41" s="804">
        <v>7</v>
      </c>
      <c r="R41" s="803">
        <f t="shared" ref="R41:R90" si="7">IF(M41=0,"N/A",+N41*P41+O41*Q41)</f>
        <v>19729.599999999999</v>
      </c>
      <c r="S41" s="803">
        <f t="shared" si="0"/>
        <v>104878.39999999999</v>
      </c>
    </row>
    <row r="42" spans="1:19" ht="31.5" x14ac:dyDescent="0.25">
      <c r="A42" s="793">
        <v>25</v>
      </c>
      <c r="B42" s="812">
        <v>42265</v>
      </c>
      <c r="C42" s="848" t="s">
        <v>371</v>
      </c>
      <c r="D42" s="848">
        <v>61</v>
      </c>
      <c r="E42" s="799" t="s">
        <v>1106</v>
      </c>
      <c r="F42" s="799"/>
      <c r="G42" s="799">
        <v>2</v>
      </c>
      <c r="H42" s="974" t="s">
        <v>1248</v>
      </c>
      <c r="I42" s="799"/>
      <c r="J42" s="799"/>
      <c r="K42" s="976" t="s">
        <v>1577</v>
      </c>
      <c r="L42" s="813">
        <v>15229.08</v>
      </c>
      <c r="M42" s="802">
        <v>10</v>
      </c>
      <c r="N42" s="803">
        <f t="shared" si="5"/>
        <v>1522.9079999999999</v>
      </c>
      <c r="O42" s="803">
        <f t="shared" si="6"/>
        <v>126.90899999999999</v>
      </c>
      <c r="P42" s="804">
        <v>1</v>
      </c>
      <c r="Q42" s="804">
        <v>9</v>
      </c>
      <c r="R42" s="803">
        <f t="shared" si="7"/>
        <v>2665.0889999999999</v>
      </c>
      <c r="S42" s="803">
        <f t="shared" si="0"/>
        <v>12563.991</v>
      </c>
    </row>
    <row r="43" spans="1:19" ht="31.5" x14ac:dyDescent="0.25">
      <c r="A43" s="793">
        <v>26</v>
      </c>
      <c r="B43" s="812">
        <v>42227</v>
      </c>
      <c r="C43" s="848" t="s">
        <v>371</v>
      </c>
      <c r="D43" s="848">
        <v>61</v>
      </c>
      <c r="E43" s="799" t="s">
        <v>1249</v>
      </c>
      <c r="F43" s="799"/>
      <c r="G43" s="799">
        <v>1</v>
      </c>
      <c r="H43" s="974" t="s">
        <v>1250</v>
      </c>
      <c r="I43" s="799"/>
      <c r="J43" s="799" t="s">
        <v>1251</v>
      </c>
      <c r="K43" s="976" t="s">
        <v>1577</v>
      </c>
      <c r="L43" s="813">
        <v>46000</v>
      </c>
      <c r="M43" s="802">
        <v>5</v>
      </c>
      <c r="N43" s="803">
        <f t="shared" si="5"/>
        <v>9200</v>
      </c>
      <c r="O43" s="803">
        <f t="shared" si="6"/>
        <v>766.66666666666663</v>
      </c>
      <c r="P43" s="804">
        <v>1</v>
      </c>
      <c r="Q43" s="804">
        <v>10</v>
      </c>
      <c r="R43" s="803">
        <f t="shared" si="7"/>
        <v>16866.666666666664</v>
      </c>
      <c r="S43" s="803">
        <f t="shared" si="0"/>
        <v>29133.333333333336</v>
      </c>
    </row>
    <row r="44" spans="1:19" ht="15.75" x14ac:dyDescent="0.25">
      <c r="A44" s="793">
        <v>27</v>
      </c>
      <c r="B44" s="812">
        <v>42227</v>
      </c>
      <c r="C44" s="848" t="s">
        <v>371</v>
      </c>
      <c r="D44" s="848">
        <v>61</v>
      </c>
      <c r="E44" s="799" t="s">
        <v>1249</v>
      </c>
      <c r="F44" s="799"/>
      <c r="G44" s="799">
        <v>4</v>
      </c>
      <c r="H44" s="974" t="s">
        <v>759</v>
      </c>
      <c r="I44" s="799"/>
      <c r="J44" s="799" t="s">
        <v>760</v>
      </c>
      <c r="K44" s="976" t="s">
        <v>1577</v>
      </c>
      <c r="L44" s="813">
        <v>51992.03</v>
      </c>
      <c r="M44" s="802">
        <v>5</v>
      </c>
      <c r="N44" s="803">
        <f t="shared" si="5"/>
        <v>10398.405999999999</v>
      </c>
      <c r="O44" s="803">
        <f t="shared" si="6"/>
        <v>866.53383333333329</v>
      </c>
      <c r="P44" s="804">
        <v>1</v>
      </c>
      <c r="Q44" s="804">
        <v>10</v>
      </c>
      <c r="R44" s="803">
        <f t="shared" si="7"/>
        <v>19063.744333333332</v>
      </c>
      <c r="S44" s="803">
        <f t="shared" si="0"/>
        <v>32928.285666666663</v>
      </c>
    </row>
    <row r="45" spans="1:19" ht="47.25" x14ac:dyDescent="0.25">
      <c r="A45" s="793">
        <v>28</v>
      </c>
      <c r="B45" s="812">
        <v>42348</v>
      </c>
      <c r="C45" s="848" t="s">
        <v>371</v>
      </c>
      <c r="D45" s="848">
        <v>61</v>
      </c>
      <c r="E45" s="799" t="s">
        <v>1108</v>
      </c>
      <c r="F45" s="799"/>
      <c r="G45" s="799">
        <v>4</v>
      </c>
      <c r="H45" s="974" t="s">
        <v>1252</v>
      </c>
      <c r="I45" s="799"/>
      <c r="J45" s="799" t="s">
        <v>240</v>
      </c>
      <c r="K45" s="976" t="s">
        <v>1577</v>
      </c>
      <c r="L45" s="813">
        <v>98000</v>
      </c>
      <c r="M45" s="802">
        <v>10</v>
      </c>
      <c r="N45" s="803">
        <f t="shared" si="5"/>
        <v>9800</v>
      </c>
      <c r="O45" s="803">
        <f t="shared" si="6"/>
        <v>816.66666666666663</v>
      </c>
      <c r="P45" s="804">
        <v>1</v>
      </c>
      <c r="Q45" s="804">
        <v>9</v>
      </c>
      <c r="R45" s="803">
        <f t="shared" si="7"/>
        <v>17150</v>
      </c>
      <c r="S45" s="803">
        <f t="shared" si="0"/>
        <v>80850</v>
      </c>
    </row>
    <row r="46" spans="1:19" ht="30" customHeight="1" x14ac:dyDescent="0.25">
      <c r="A46" s="793">
        <v>29</v>
      </c>
      <c r="B46" s="812">
        <v>42265</v>
      </c>
      <c r="C46" s="848" t="s">
        <v>371</v>
      </c>
      <c r="D46" s="848">
        <v>61</v>
      </c>
      <c r="E46" s="799" t="s">
        <v>1107</v>
      </c>
      <c r="F46" s="799"/>
      <c r="G46" s="799">
        <v>1</v>
      </c>
      <c r="H46" s="974" t="s">
        <v>1253</v>
      </c>
      <c r="I46" s="799"/>
      <c r="J46" s="799"/>
      <c r="K46" s="976" t="s">
        <v>1577</v>
      </c>
      <c r="L46" s="813">
        <v>27505.8</v>
      </c>
      <c r="M46" s="802">
        <v>10</v>
      </c>
      <c r="N46" s="803">
        <f t="shared" si="5"/>
        <v>2750.58</v>
      </c>
      <c r="O46" s="803">
        <f>IF(M46=0,"N/A",+N46/12)</f>
        <v>229.215</v>
      </c>
      <c r="P46" s="804">
        <v>1</v>
      </c>
      <c r="Q46" s="804">
        <v>9</v>
      </c>
      <c r="R46" s="803">
        <f t="shared" si="7"/>
        <v>4813.5149999999994</v>
      </c>
      <c r="S46" s="803">
        <f t="shared" si="0"/>
        <v>22692.285</v>
      </c>
    </row>
    <row r="47" spans="1:19" ht="30" customHeight="1" x14ac:dyDescent="0.25">
      <c r="A47" s="793">
        <v>30</v>
      </c>
      <c r="B47" s="812">
        <v>42265</v>
      </c>
      <c r="C47" s="848" t="s">
        <v>371</v>
      </c>
      <c r="D47" s="848">
        <v>61</v>
      </c>
      <c r="E47" s="799" t="s">
        <v>1143</v>
      </c>
      <c r="F47" s="799"/>
      <c r="G47" s="799">
        <v>1</v>
      </c>
      <c r="H47" s="974" t="s">
        <v>1254</v>
      </c>
      <c r="I47" s="799"/>
      <c r="J47" s="799"/>
      <c r="K47" s="976" t="s">
        <v>1577</v>
      </c>
      <c r="L47" s="813">
        <v>38019.599999999999</v>
      </c>
      <c r="M47" s="802">
        <v>10</v>
      </c>
      <c r="N47" s="803">
        <f t="shared" si="5"/>
        <v>3801.96</v>
      </c>
      <c r="O47" s="803">
        <f t="shared" si="6"/>
        <v>316.83</v>
      </c>
      <c r="P47" s="804">
        <v>1</v>
      </c>
      <c r="Q47" s="804">
        <v>9</v>
      </c>
      <c r="R47" s="803">
        <f t="shared" si="7"/>
        <v>6653.43</v>
      </c>
      <c r="S47" s="803">
        <f t="shared" si="0"/>
        <v>31366.17</v>
      </c>
    </row>
    <row r="48" spans="1:19" ht="31.5" x14ac:dyDescent="0.25">
      <c r="A48" s="793">
        <v>31</v>
      </c>
      <c r="B48" s="812">
        <v>42261</v>
      </c>
      <c r="C48" s="848" t="s">
        <v>371</v>
      </c>
      <c r="D48" s="848">
        <v>61</v>
      </c>
      <c r="E48" s="799" t="s">
        <v>1106</v>
      </c>
      <c r="F48" s="799"/>
      <c r="G48" s="799">
        <v>1</v>
      </c>
      <c r="H48" s="974" t="s">
        <v>1255</v>
      </c>
      <c r="I48" s="799"/>
      <c r="J48" s="799" t="s">
        <v>1256</v>
      </c>
      <c r="K48" s="976" t="s">
        <v>1577</v>
      </c>
      <c r="L48" s="813">
        <v>6844</v>
      </c>
      <c r="M48" s="802">
        <v>5</v>
      </c>
      <c r="N48" s="803">
        <f t="shared" si="5"/>
        <v>1368.8</v>
      </c>
      <c r="O48" s="803">
        <f t="shared" si="6"/>
        <v>114.06666666666666</v>
      </c>
      <c r="P48" s="804">
        <v>1</v>
      </c>
      <c r="Q48" s="804">
        <v>9</v>
      </c>
      <c r="R48" s="803">
        <f t="shared" si="7"/>
        <v>2395.3999999999996</v>
      </c>
      <c r="S48" s="803">
        <f t="shared" si="0"/>
        <v>4448.6000000000004</v>
      </c>
    </row>
    <row r="49" spans="1:19" ht="35.25" customHeight="1" x14ac:dyDescent="0.25">
      <c r="A49" s="793">
        <v>32</v>
      </c>
      <c r="B49" s="812">
        <v>42261</v>
      </c>
      <c r="C49" s="848" t="s">
        <v>371</v>
      </c>
      <c r="D49" s="848">
        <v>61</v>
      </c>
      <c r="E49" s="799" t="s">
        <v>1107</v>
      </c>
      <c r="F49" s="799"/>
      <c r="G49" s="799">
        <v>1</v>
      </c>
      <c r="H49" s="974" t="s">
        <v>1257</v>
      </c>
      <c r="I49" s="799"/>
      <c r="J49" s="799"/>
      <c r="K49" s="976" t="s">
        <v>1577</v>
      </c>
      <c r="L49" s="813">
        <v>10030</v>
      </c>
      <c r="M49" s="802">
        <v>10</v>
      </c>
      <c r="N49" s="803">
        <f t="shared" si="5"/>
        <v>1003</v>
      </c>
      <c r="O49" s="803">
        <f t="shared" si="6"/>
        <v>83.583333333333329</v>
      </c>
      <c r="P49" s="804">
        <v>1</v>
      </c>
      <c r="Q49" s="804">
        <v>9</v>
      </c>
      <c r="R49" s="803">
        <f t="shared" si="7"/>
        <v>1755.25</v>
      </c>
      <c r="S49" s="803">
        <f t="shared" si="0"/>
        <v>8274.75</v>
      </c>
    </row>
    <row r="50" spans="1:19" ht="47.25" x14ac:dyDescent="0.25">
      <c r="A50" s="793">
        <v>33</v>
      </c>
      <c r="B50" s="812">
        <v>42261</v>
      </c>
      <c r="C50" s="848" t="s">
        <v>371</v>
      </c>
      <c r="D50" s="848">
        <v>61</v>
      </c>
      <c r="E50" s="799" t="s">
        <v>1106</v>
      </c>
      <c r="F50" s="799"/>
      <c r="G50" s="799">
        <v>24</v>
      </c>
      <c r="H50" s="974" t="s">
        <v>1258</v>
      </c>
      <c r="I50" s="799"/>
      <c r="J50" s="799"/>
      <c r="K50" s="976" t="s">
        <v>1577</v>
      </c>
      <c r="L50" s="813">
        <v>184080</v>
      </c>
      <c r="M50" s="802">
        <v>5</v>
      </c>
      <c r="N50" s="803">
        <f t="shared" si="5"/>
        <v>36816</v>
      </c>
      <c r="O50" s="803">
        <f t="shared" si="6"/>
        <v>3068</v>
      </c>
      <c r="P50" s="804">
        <v>1</v>
      </c>
      <c r="Q50" s="804">
        <v>9</v>
      </c>
      <c r="R50" s="803">
        <f t="shared" si="7"/>
        <v>64428</v>
      </c>
      <c r="S50" s="803">
        <f t="shared" ref="S50:S81" si="8">IF(M50=0,"N/A",+L50-R50)</f>
        <v>119652</v>
      </c>
    </row>
    <row r="51" spans="1:19" ht="33" customHeight="1" x14ac:dyDescent="0.25">
      <c r="A51" s="793">
        <v>34</v>
      </c>
      <c r="B51" s="812">
        <v>42261</v>
      </c>
      <c r="C51" s="848" t="s">
        <v>371</v>
      </c>
      <c r="D51" s="848">
        <v>61</v>
      </c>
      <c r="E51" s="799" t="s">
        <v>1115</v>
      </c>
      <c r="F51" s="799"/>
      <c r="G51" s="799">
        <v>2</v>
      </c>
      <c r="H51" s="974" t="s">
        <v>1259</v>
      </c>
      <c r="I51" s="799"/>
      <c r="J51" s="799"/>
      <c r="K51" s="976" t="s">
        <v>1577</v>
      </c>
      <c r="L51" s="813">
        <v>82600</v>
      </c>
      <c r="M51" s="802">
        <v>5</v>
      </c>
      <c r="N51" s="803">
        <f t="shared" si="5"/>
        <v>16520</v>
      </c>
      <c r="O51" s="803">
        <f t="shared" si="6"/>
        <v>1376.6666666666667</v>
      </c>
      <c r="P51" s="804">
        <v>1</v>
      </c>
      <c r="Q51" s="804">
        <v>9</v>
      </c>
      <c r="R51" s="803">
        <f t="shared" si="7"/>
        <v>28910</v>
      </c>
      <c r="S51" s="803">
        <f t="shared" si="8"/>
        <v>53690</v>
      </c>
    </row>
    <row r="52" spans="1:19" ht="32.25" customHeight="1" x14ac:dyDescent="0.25">
      <c r="A52" s="793">
        <v>35</v>
      </c>
      <c r="B52" s="812">
        <v>42138</v>
      </c>
      <c r="C52" s="848" t="s">
        <v>371</v>
      </c>
      <c r="D52" s="848">
        <v>61</v>
      </c>
      <c r="E52" s="799" t="s">
        <v>1107</v>
      </c>
      <c r="F52" s="799"/>
      <c r="G52" s="799">
        <v>1</v>
      </c>
      <c r="H52" s="974" t="s">
        <v>1260</v>
      </c>
      <c r="I52" s="799"/>
      <c r="J52" s="799"/>
      <c r="K52" s="976" t="s">
        <v>1577</v>
      </c>
      <c r="L52" s="813">
        <v>6480.56</v>
      </c>
      <c r="M52" s="802">
        <v>10</v>
      </c>
      <c r="N52" s="803">
        <f t="shared" si="5"/>
        <v>648.05600000000004</v>
      </c>
      <c r="O52" s="803">
        <f t="shared" si="6"/>
        <v>54.004666666666672</v>
      </c>
      <c r="P52" s="804">
        <v>2</v>
      </c>
      <c r="Q52" s="804">
        <v>1</v>
      </c>
      <c r="R52" s="803">
        <f t="shared" si="7"/>
        <v>1350.1166666666668</v>
      </c>
      <c r="S52" s="803">
        <f t="shared" si="8"/>
        <v>5130.4433333333336</v>
      </c>
    </row>
    <row r="53" spans="1:19" ht="30.75" customHeight="1" x14ac:dyDescent="0.25">
      <c r="A53" s="793">
        <v>36</v>
      </c>
      <c r="B53" s="812">
        <v>42138</v>
      </c>
      <c r="C53" s="848" t="s">
        <v>371</v>
      </c>
      <c r="D53" s="848">
        <v>61</v>
      </c>
      <c r="E53" s="799" t="s">
        <v>1107</v>
      </c>
      <c r="F53" s="799"/>
      <c r="G53" s="799">
        <v>1</v>
      </c>
      <c r="H53" s="974" t="s">
        <v>1261</v>
      </c>
      <c r="I53" s="799"/>
      <c r="J53" s="799"/>
      <c r="K53" s="976" t="s">
        <v>1577</v>
      </c>
      <c r="L53" s="813">
        <v>12272</v>
      </c>
      <c r="M53" s="802">
        <v>10</v>
      </c>
      <c r="N53" s="803">
        <f t="shared" si="5"/>
        <v>1227.2</v>
      </c>
      <c r="O53" s="803">
        <f t="shared" si="6"/>
        <v>102.26666666666667</v>
      </c>
      <c r="P53" s="804">
        <v>2</v>
      </c>
      <c r="Q53" s="804">
        <v>1</v>
      </c>
      <c r="R53" s="803">
        <f t="shared" si="7"/>
        <v>2556.666666666667</v>
      </c>
      <c r="S53" s="803">
        <f t="shared" si="8"/>
        <v>9715.3333333333321</v>
      </c>
    </row>
    <row r="54" spans="1:19" ht="30" customHeight="1" x14ac:dyDescent="0.25">
      <c r="A54" s="793">
        <v>37</v>
      </c>
      <c r="B54" s="812">
        <v>41262</v>
      </c>
      <c r="C54" s="848" t="s">
        <v>371</v>
      </c>
      <c r="D54" s="848">
        <v>61</v>
      </c>
      <c r="E54" s="799">
        <v>619</v>
      </c>
      <c r="F54" s="799" t="s">
        <v>52</v>
      </c>
      <c r="G54" s="799">
        <v>2</v>
      </c>
      <c r="H54" s="974" t="s">
        <v>844</v>
      </c>
      <c r="I54" s="799"/>
      <c r="J54" s="799"/>
      <c r="K54" s="976" t="s">
        <v>1577</v>
      </c>
      <c r="L54" s="813">
        <v>16800</v>
      </c>
      <c r="M54" s="802">
        <v>10</v>
      </c>
      <c r="N54" s="803">
        <f t="shared" si="5"/>
        <v>1680</v>
      </c>
      <c r="O54" s="803">
        <f t="shared" si="6"/>
        <v>140</v>
      </c>
      <c r="P54" s="804">
        <v>4</v>
      </c>
      <c r="Q54" s="804">
        <v>6</v>
      </c>
      <c r="R54" s="803">
        <f t="shared" si="7"/>
        <v>7560</v>
      </c>
      <c r="S54" s="803">
        <f t="shared" si="8"/>
        <v>9240</v>
      </c>
    </row>
    <row r="55" spans="1:19" ht="15.75" x14ac:dyDescent="0.25">
      <c r="A55" s="793">
        <v>38</v>
      </c>
      <c r="B55" s="798">
        <v>41059</v>
      </c>
      <c r="C55" s="848" t="s">
        <v>371</v>
      </c>
      <c r="D55" s="848">
        <v>61</v>
      </c>
      <c r="E55" s="799">
        <v>617</v>
      </c>
      <c r="F55" s="795"/>
      <c r="G55" s="795">
        <v>1</v>
      </c>
      <c r="H55" s="980" t="s">
        <v>779</v>
      </c>
      <c r="I55" s="795"/>
      <c r="J55" s="799"/>
      <c r="K55" s="976" t="s">
        <v>1577</v>
      </c>
      <c r="L55" s="813">
        <v>5533.2</v>
      </c>
      <c r="M55" s="802">
        <v>10</v>
      </c>
      <c r="N55" s="803">
        <f t="shared" si="5"/>
        <v>553.31999999999994</v>
      </c>
      <c r="O55" s="803">
        <f t="shared" si="6"/>
        <v>46.109999999999992</v>
      </c>
      <c r="P55" s="804">
        <v>5</v>
      </c>
      <c r="Q55" s="804">
        <v>1</v>
      </c>
      <c r="R55" s="803">
        <f t="shared" si="7"/>
        <v>2812.7099999999996</v>
      </c>
      <c r="S55" s="803">
        <f t="shared" si="8"/>
        <v>2720.4900000000002</v>
      </c>
    </row>
    <row r="56" spans="1:19" ht="15.75" x14ac:dyDescent="0.25">
      <c r="A56" s="793">
        <v>39</v>
      </c>
      <c r="B56" s="812">
        <v>41059</v>
      </c>
      <c r="C56" s="848" t="s">
        <v>371</v>
      </c>
      <c r="D56" s="848">
        <v>61</v>
      </c>
      <c r="E56" s="799">
        <v>617</v>
      </c>
      <c r="F56" s="795"/>
      <c r="G56" s="795">
        <v>1</v>
      </c>
      <c r="H56" s="981" t="s">
        <v>782</v>
      </c>
      <c r="I56" s="795"/>
      <c r="J56" s="795" t="s">
        <v>19</v>
      </c>
      <c r="K56" s="976" t="s">
        <v>1577</v>
      </c>
      <c r="L56" s="801">
        <v>2939.99</v>
      </c>
      <c r="M56" s="802">
        <v>10</v>
      </c>
      <c r="N56" s="803">
        <f t="shared" si="5"/>
        <v>293.99899999999997</v>
      </c>
      <c r="O56" s="803">
        <f t="shared" si="6"/>
        <v>24.499916666666664</v>
      </c>
      <c r="P56" s="804">
        <v>5</v>
      </c>
      <c r="Q56" s="804">
        <v>1</v>
      </c>
      <c r="R56" s="803">
        <f t="shared" si="7"/>
        <v>1494.4949166666665</v>
      </c>
      <c r="S56" s="803">
        <f t="shared" si="8"/>
        <v>1445.4950833333332</v>
      </c>
    </row>
    <row r="57" spans="1:19" ht="30.75" customHeight="1" x14ac:dyDescent="0.25">
      <c r="A57" s="793">
        <v>40</v>
      </c>
      <c r="B57" s="812">
        <v>40925</v>
      </c>
      <c r="C57" s="848" t="s">
        <v>371</v>
      </c>
      <c r="D57" s="848">
        <v>61</v>
      </c>
      <c r="E57" s="799">
        <v>617</v>
      </c>
      <c r="F57" s="799"/>
      <c r="G57" s="799">
        <v>1</v>
      </c>
      <c r="H57" s="974" t="s">
        <v>758</v>
      </c>
      <c r="I57" s="799"/>
      <c r="J57" s="975" t="s">
        <v>761</v>
      </c>
      <c r="K57" s="976" t="s">
        <v>1577</v>
      </c>
      <c r="L57" s="813">
        <v>24071.05</v>
      </c>
      <c r="M57" s="802">
        <v>10</v>
      </c>
      <c r="N57" s="803">
        <f t="shared" si="5"/>
        <v>2407.105</v>
      </c>
      <c r="O57" s="803">
        <f t="shared" si="6"/>
        <v>200.59208333333333</v>
      </c>
      <c r="P57" s="804">
        <v>5</v>
      </c>
      <c r="Q57" s="804">
        <v>5</v>
      </c>
      <c r="R57" s="803">
        <f t="shared" si="7"/>
        <v>13038.485416666666</v>
      </c>
      <c r="S57" s="803">
        <f t="shared" si="8"/>
        <v>11032.564583333333</v>
      </c>
    </row>
    <row r="58" spans="1:19" ht="15.75" x14ac:dyDescent="0.25">
      <c r="A58" s="793">
        <v>41</v>
      </c>
      <c r="B58" s="812">
        <v>40925</v>
      </c>
      <c r="C58" s="848" t="s">
        <v>371</v>
      </c>
      <c r="D58" s="848">
        <v>61</v>
      </c>
      <c r="E58" s="799">
        <v>617</v>
      </c>
      <c r="F58" s="799"/>
      <c r="G58" s="799">
        <v>4</v>
      </c>
      <c r="H58" s="974" t="s">
        <v>759</v>
      </c>
      <c r="I58" s="799"/>
      <c r="J58" s="799" t="s">
        <v>760</v>
      </c>
      <c r="K58" s="976" t="s">
        <v>1577</v>
      </c>
      <c r="L58" s="813">
        <v>23780</v>
      </c>
      <c r="M58" s="802">
        <v>10</v>
      </c>
      <c r="N58" s="803">
        <f t="shared" si="5"/>
        <v>2378</v>
      </c>
      <c r="O58" s="803">
        <f t="shared" si="6"/>
        <v>198.16666666666666</v>
      </c>
      <c r="P58" s="804">
        <v>5</v>
      </c>
      <c r="Q58" s="804">
        <v>5</v>
      </c>
      <c r="R58" s="803">
        <f t="shared" si="7"/>
        <v>12880.833333333334</v>
      </c>
      <c r="S58" s="803">
        <f t="shared" si="8"/>
        <v>10899.166666666666</v>
      </c>
    </row>
    <row r="59" spans="1:19" ht="15.75" x14ac:dyDescent="0.25">
      <c r="A59" s="793">
        <v>42</v>
      </c>
      <c r="B59" s="812">
        <v>41262</v>
      </c>
      <c r="C59" s="848" t="s">
        <v>371</v>
      </c>
      <c r="D59" s="848">
        <v>61</v>
      </c>
      <c r="E59" s="799">
        <v>617</v>
      </c>
      <c r="F59" s="799"/>
      <c r="G59" s="799">
        <v>1</v>
      </c>
      <c r="H59" s="974" t="s">
        <v>846</v>
      </c>
      <c r="I59" s="799" t="s">
        <v>848</v>
      </c>
      <c r="J59" s="799" t="s">
        <v>847</v>
      </c>
      <c r="K59" s="976" t="s">
        <v>1577</v>
      </c>
      <c r="L59" s="813">
        <v>28299.200000000001</v>
      </c>
      <c r="M59" s="802">
        <v>10</v>
      </c>
      <c r="N59" s="803">
        <f t="shared" si="5"/>
        <v>2829.92</v>
      </c>
      <c r="O59" s="803">
        <f t="shared" si="6"/>
        <v>235.82666666666668</v>
      </c>
      <c r="P59" s="804">
        <v>4</v>
      </c>
      <c r="Q59" s="804">
        <v>6</v>
      </c>
      <c r="R59" s="803">
        <f t="shared" si="7"/>
        <v>12734.64</v>
      </c>
      <c r="S59" s="803">
        <f t="shared" si="8"/>
        <v>15564.560000000001</v>
      </c>
    </row>
    <row r="60" spans="1:19" ht="31.5" x14ac:dyDescent="0.25">
      <c r="A60" s="793">
        <v>43</v>
      </c>
      <c r="B60" s="812">
        <v>41262</v>
      </c>
      <c r="C60" s="848" t="s">
        <v>371</v>
      </c>
      <c r="D60" s="848">
        <v>61</v>
      </c>
      <c r="E60" s="799">
        <v>617</v>
      </c>
      <c r="F60" s="799"/>
      <c r="G60" s="799">
        <v>1</v>
      </c>
      <c r="H60" s="974" t="s">
        <v>849</v>
      </c>
      <c r="I60" s="799" t="s">
        <v>851</v>
      </c>
      <c r="J60" s="799" t="s">
        <v>850</v>
      </c>
      <c r="K60" s="976" t="s">
        <v>1577</v>
      </c>
      <c r="L60" s="813">
        <v>2227.5</v>
      </c>
      <c r="M60" s="802">
        <v>10</v>
      </c>
      <c r="N60" s="803">
        <f>IF(M60=0,"N/A",+L60/M60)</f>
        <v>222.75</v>
      </c>
      <c r="O60" s="803">
        <f>IF(M60=0,"N/A",+N60/12)</f>
        <v>18.5625</v>
      </c>
      <c r="P60" s="804">
        <v>4</v>
      </c>
      <c r="Q60" s="804">
        <v>6</v>
      </c>
      <c r="R60" s="803">
        <f>IF(M60=0,"N/A",+N60*P60+O60*Q60)</f>
        <v>1002.375</v>
      </c>
      <c r="S60" s="803">
        <f t="shared" si="8"/>
        <v>1225.125</v>
      </c>
    </row>
    <row r="61" spans="1:19" ht="15.75" x14ac:dyDescent="0.25">
      <c r="A61" s="793">
        <v>44</v>
      </c>
      <c r="B61" s="798">
        <v>40504</v>
      </c>
      <c r="C61" s="848" t="s">
        <v>371</v>
      </c>
      <c r="D61" s="848">
        <v>61</v>
      </c>
      <c r="E61" s="799">
        <v>617</v>
      </c>
      <c r="F61" s="795"/>
      <c r="G61" s="795">
        <v>2</v>
      </c>
      <c r="H61" s="980" t="s">
        <v>749</v>
      </c>
      <c r="I61" s="795"/>
      <c r="J61" s="795"/>
      <c r="K61" s="976" t="s">
        <v>1577</v>
      </c>
      <c r="L61" s="893">
        <v>1958.4</v>
      </c>
      <c r="M61" s="802">
        <v>10</v>
      </c>
      <c r="N61" s="803">
        <f t="shared" si="5"/>
        <v>195.84</v>
      </c>
      <c r="O61" s="803">
        <f t="shared" si="6"/>
        <v>16.32</v>
      </c>
      <c r="P61" s="804">
        <v>6</v>
      </c>
      <c r="Q61" s="804">
        <v>7</v>
      </c>
      <c r="R61" s="803">
        <f t="shared" si="7"/>
        <v>1289.28</v>
      </c>
      <c r="S61" s="803">
        <f t="shared" si="8"/>
        <v>669.12000000000012</v>
      </c>
    </row>
    <row r="62" spans="1:19" ht="36" customHeight="1" x14ac:dyDescent="0.25">
      <c r="A62" s="793">
        <v>45</v>
      </c>
      <c r="B62" s="798">
        <v>40040</v>
      </c>
      <c r="C62" s="848" t="s">
        <v>371</v>
      </c>
      <c r="D62" s="848">
        <v>61</v>
      </c>
      <c r="E62" s="799">
        <v>617</v>
      </c>
      <c r="F62" s="795"/>
      <c r="G62" s="795">
        <v>1</v>
      </c>
      <c r="H62" s="980" t="s">
        <v>750</v>
      </c>
      <c r="I62" s="795"/>
      <c r="J62" s="976" t="s">
        <v>751</v>
      </c>
      <c r="K62" s="976" t="s">
        <v>1577</v>
      </c>
      <c r="L62" s="893">
        <v>31440</v>
      </c>
      <c r="M62" s="802">
        <v>10</v>
      </c>
      <c r="N62" s="803">
        <f t="shared" si="5"/>
        <v>3144</v>
      </c>
      <c r="O62" s="803">
        <f t="shared" si="6"/>
        <v>262</v>
      </c>
      <c r="P62" s="804">
        <v>7</v>
      </c>
      <c r="Q62" s="804">
        <v>10</v>
      </c>
      <c r="R62" s="803">
        <f t="shared" si="7"/>
        <v>24628</v>
      </c>
      <c r="S62" s="803">
        <f t="shared" si="8"/>
        <v>6812</v>
      </c>
    </row>
    <row r="63" spans="1:19" ht="15.75" x14ac:dyDescent="0.25">
      <c r="A63" s="793">
        <v>46</v>
      </c>
      <c r="B63" s="798">
        <v>40459</v>
      </c>
      <c r="C63" s="848" t="s">
        <v>371</v>
      </c>
      <c r="D63" s="848">
        <v>61</v>
      </c>
      <c r="E63" s="799">
        <v>617</v>
      </c>
      <c r="F63" s="795"/>
      <c r="G63" s="795">
        <v>1</v>
      </c>
      <c r="H63" s="980" t="s">
        <v>752</v>
      </c>
      <c r="I63" s="795" t="s">
        <v>753</v>
      </c>
      <c r="J63" s="795"/>
      <c r="K63" s="976" t="s">
        <v>1577</v>
      </c>
      <c r="L63" s="893">
        <v>33250</v>
      </c>
      <c r="M63" s="795">
        <v>5</v>
      </c>
      <c r="N63" s="1703"/>
      <c r="O63" s="1703"/>
      <c r="P63" s="1704">
        <v>5</v>
      </c>
      <c r="Q63" s="1704"/>
      <c r="R63" s="1810">
        <v>33250</v>
      </c>
      <c r="S63" s="803">
        <f>IF(M63=0,"N/A",+L63-R63)</f>
        <v>0</v>
      </c>
    </row>
    <row r="64" spans="1:19" ht="30" customHeight="1" x14ac:dyDescent="0.25">
      <c r="A64" s="793">
        <v>47</v>
      </c>
      <c r="B64" s="798">
        <v>36877</v>
      </c>
      <c r="C64" s="848" t="s">
        <v>371</v>
      </c>
      <c r="D64" s="848">
        <v>61</v>
      </c>
      <c r="E64" s="799">
        <v>617</v>
      </c>
      <c r="F64" s="795"/>
      <c r="G64" s="795">
        <v>2</v>
      </c>
      <c r="H64" s="980" t="s">
        <v>840</v>
      </c>
      <c r="I64" s="795"/>
      <c r="J64" s="795"/>
      <c r="K64" s="976" t="s">
        <v>1577</v>
      </c>
      <c r="L64" s="893">
        <v>1000</v>
      </c>
      <c r="M64" s="795">
        <v>10</v>
      </c>
      <c r="N64" s="1703"/>
      <c r="O64" s="1703"/>
      <c r="P64" s="1704">
        <v>10</v>
      </c>
      <c r="Q64" s="1704"/>
      <c r="R64" s="1703">
        <v>1000</v>
      </c>
      <c r="S64" s="1703">
        <f t="shared" si="8"/>
        <v>0</v>
      </c>
    </row>
    <row r="65" spans="1:21" ht="15.75" x14ac:dyDescent="0.25">
      <c r="A65" s="793">
        <v>48</v>
      </c>
      <c r="B65" s="798">
        <v>36889</v>
      </c>
      <c r="C65" s="848" t="s">
        <v>371</v>
      </c>
      <c r="D65" s="848">
        <v>61</v>
      </c>
      <c r="E65" s="799">
        <v>617</v>
      </c>
      <c r="F65" s="795"/>
      <c r="G65" s="795">
        <v>1</v>
      </c>
      <c r="H65" s="980" t="s">
        <v>261</v>
      </c>
      <c r="I65" s="795"/>
      <c r="J65" s="795"/>
      <c r="K65" s="976" t="s">
        <v>1577</v>
      </c>
      <c r="L65" s="801">
        <v>1200</v>
      </c>
      <c r="M65" s="795">
        <v>10</v>
      </c>
      <c r="N65" s="1703"/>
      <c r="O65" s="1703"/>
      <c r="P65" s="1704">
        <v>10</v>
      </c>
      <c r="Q65" s="1704"/>
      <c r="R65" s="1703">
        <v>1200</v>
      </c>
      <c r="S65" s="1703">
        <f t="shared" si="8"/>
        <v>0</v>
      </c>
    </row>
    <row r="66" spans="1:21" ht="31.5" x14ac:dyDescent="0.25">
      <c r="A66" s="793">
        <v>49</v>
      </c>
      <c r="B66" s="798">
        <v>40877</v>
      </c>
      <c r="C66" s="848" t="s">
        <v>371</v>
      </c>
      <c r="D66" s="848">
        <v>61</v>
      </c>
      <c r="E66" s="799">
        <v>617</v>
      </c>
      <c r="F66" s="795"/>
      <c r="G66" s="795">
        <v>1</v>
      </c>
      <c r="H66" s="974" t="s">
        <v>145</v>
      </c>
      <c r="I66" s="795"/>
      <c r="J66" s="795"/>
      <c r="K66" s="976" t="s">
        <v>1577</v>
      </c>
      <c r="L66" s="893">
        <v>6720</v>
      </c>
      <c r="M66" s="795">
        <v>10</v>
      </c>
      <c r="N66" s="803">
        <f>IF(M66=0,"N/A",+L66/M66)</f>
        <v>672</v>
      </c>
      <c r="O66" s="803">
        <f>IF(M66=0,"N/A",+N66/12)</f>
        <v>56</v>
      </c>
      <c r="P66" s="804">
        <v>5</v>
      </c>
      <c r="Q66" s="804">
        <v>7</v>
      </c>
      <c r="R66" s="803">
        <f>IF(M66=0,"N/A",+N66*P66+O66*Q66)</f>
        <v>3752</v>
      </c>
      <c r="S66" s="803">
        <f>IF(M66=0,"N/A",+L66-R66)</f>
        <v>2968</v>
      </c>
    </row>
    <row r="67" spans="1:21" ht="15.75" x14ac:dyDescent="0.25">
      <c r="A67" s="793">
        <v>50</v>
      </c>
      <c r="B67" s="812">
        <v>37434</v>
      </c>
      <c r="C67" s="848" t="s">
        <v>371</v>
      </c>
      <c r="D67" s="848">
        <v>61</v>
      </c>
      <c r="E67" s="799">
        <v>617</v>
      </c>
      <c r="F67" s="795"/>
      <c r="G67" s="795">
        <v>1</v>
      </c>
      <c r="H67" s="981" t="s">
        <v>66</v>
      </c>
      <c r="I67" s="795" t="s">
        <v>350</v>
      </c>
      <c r="J67" s="795" t="s">
        <v>24</v>
      </c>
      <c r="K67" s="976" t="s">
        <v>1577</v>
      </c>
      <c r="L67" s="801">
        <v>2871</v>
      </c>
      <c r="M67" s="1705">
        <v>10</v>
      </c>
      <c r="N67" s="1729"/>
      <c r="O67" s="1703"/>
      <c r="P67" s="1704">
        <v>10</v>
      </c>
      <c r="Q67" s="1704"/>
      <c r="R67" s="1706">
        <v>2871</v>
      </c>
      <c r="S67" s="1703">
        <f t="shared" si="8"/>
        <v>0</v>
      </c>
    </row>
    <row r="68" spans="1:21" ht="15.75" x14ac:dyDescent="0.25">
      <c r="A68" s="793">
        <v>51</v>
      </c>
      <c r="B68" s="812">
        <v>36889</v>
      </c>
      <c r="C68" s="848" t="s">
        <v>371</v>
      </c>
      <c r="D68" s="848">
        <v>61</v>
      </c>
      <c r="E68" s="799">
        <v>617</v>
      </c>
      <c r="F68" s="795">
        <v>127967</v>
      </c>
      <c r="G68" s="795">
        <v>1</v>
      </c>
      <c r="H68" s="981" t="s">
        <v>373</v>
      </c>
      <c r="I68" s="795"/>
      <c r="J68" s="795" t="s">
        <v>374</v>
      </c>
      <c r="K68" s="976" t="s">
        <v>1577</v>
      </c>
      <c r="L68" s="801">
        <v>2000</v>
      </c>
      <c r="M68" s="1705">
        <v>10</v>
      </c>
      <c r="N68" s="1729"/>
      <c r="O68" s="1703"/>
      <c r="P68" s="1704">
        <v>10</v>
      </c>
      <c r="Q68" s="1704"/>
      <c r="R68" s="1706">
        <v>2000</v>
      </c>
      <c r="S68" s="1703">
        <f t="shared" si="8"/>
        <v>0</v>
      </c>
    </row>
    <row r="69" spans="1:21" ht="15.75" x14ac:dyDescent="0.25">
      <c r="A69" s="793">
        <v>52</v>
      </c>
      <c r="B69" s="812">
        <v>36889</v>
      </c>
      <c r="C69" s="848" t="s">
        <v>371</v>
      </c>
      <c r="D69" s="848">
        <v>61</v>
      </c>
      <c r="E69" s="799">
        <v>617</v>
      </c>
      <c r="F69" s="799">
        <v>125433</v>
      </c>
      <c r="G69" s="795">
        <v>1</v>
      </c>
      <c r="H69" s="981" t="s">
        <v>376</v>
      </c>
      <c r="I69" s="795"/>
      <c r="J69" s="795"/>
      <c r="K69" s="976" t="s">
        <v>1577</v>
      </c>
      <c r="L69" s="801">
        <v>3000</v>
      </c>
      <c r="M69" s="1705">
        <v>10</v>
      </c>
      <c r="N69" s="1729"/>
      <c r="O69" s="1703"/>
      <c r="P69" s="1704">
        <v>10</v>
      </c>
      <c r="Q69" s="1704"/>
      <c r="R69" s="1706">
        <v>3000</v>
      </c>
      <c r="S69" s="1703">
        <f t="shared" si="8"/>
        <v>0</v>
      </c>
    </row>
    <row r="70" spans="1:21" ht="15.75" x14ac:dyDescent="0.25">
      <c r="A70" s="793">
        <v>53</v>
      </c>
      <c r="B70" s="812">
        <v>36889</v>
      </c>
      <c r="C70" s="848" t="s">
        <v>371</v>
      </c>
      <c r="D70" s="848">
        <v>61</v>
      </c>
      <c r="E70" s="799">
        <v>617</v>
      </c>
      <c r="F70" s="799">
        <v>125432</v>
      </c>
      <c r="G70" s="795">
        <v>1</v>
      </c>
      <c r="H70" s="973" t="s">
        <v>328</v>
      </c>
      <c r="I70" s="795"/>
      <c r="J70" s="795"/>
      <c r="K70" s="976" t="s">
        <v>1577</v>
      </c>
      <c r="L70" s="801">
        <v>2000</v>
      </c>
      <c r="M70" s="1705">
        <v>10</v>
      </c>
      <c r="N70" s="1729"/>
      <c r="O70" s="1703"/>
      <c r="P70" s="1704">
        <v>10</v>
      </c>
      <c r="Q70" s="1704"/>
      <c r="R70" s="1706">
        <v>2000</v>
      </c>
      <c r="S70" s="1703">
        <f t="shared" si="8"/>
        <v>0</v>
      </c>
    </row>
    <row r="71" spans="1:21" ht="31.5" x14ac:dyDescent="0.25">
      <c r="A71" s="793">
        <v>54</v>
      </c>
      <c r="B71" s="812">
        <v>41926</v>
      </c>
      <c r="C71" s="848" t="s">
        <v>371</v>
      </c>
      <c r="D71" s="848">
        <v>61</v>
      </c>
      <c r="E71" s="799" t="s">
        <v>1107</v>
      </c>
      <c r="F71" s="799"/>
      <c r="G71" s="795">
        <v>3</v>
      </c>
      <c r="H71" s="973" t="s">
        <v>1039</v>
      </c>
      <c r="I71" s="795"/>
      <c r="J71" s="795"/>
      <c r="K71" s="976" t="s">
        <v>1577</v>
      </c>
      <c r="L71" s="801">
        <v>10415.85</v>
      </c>
      <c r="M71" s="802">
        <v>10</v>
      </c>
      <c r="N71" s="803">
        <f t="shared" si="5"/>
        <v>1041.585</v>
      </c>
      <c r="O71" s="803">
        <f t="shared" si="6"/>
        <v>86.798749999999998</v>
      </c>
      <c r="P71" s="804">
        <v>2</v>
      </c>
      <c r="Q71" s="804">
        <v>8</v>
      </c>
      <c r="R71" s="803">
        <f t="shared" si="7"/>
        <v>2777.56</v>
      </c>
      <c r="S71" s="803">
        <f t="shared" si="8"/>
        <v>7638.2900000000009</v>
      </c>
    </row>
    <row r="72" spans="1:21" ht="15.75" x14ac:dyDescent="0.25">
      <c r="A72" s="793">
        <v>55</v>
      </c>
      <c r="B72" s="812">
        <v>39475</v>
      </c>
      <c r="C72" s="848" t="s">
        <v>371</v>
      </c>
      <c r="D72" s="848">
        <v>61</v>
      </c>
      <c r="E72" s="799">
        <v>617</v>
      </c>
      <c r="F72" s="799"/>
      <c r="G72" s="799">
        <v>1</v>
      </c>
      <c r="H72" s="973" t="s">
        <v>351</v>
      </c>
      <c r="I72" s="799"/>
      <c r="J72" s="799"/>
      <c r="K72" s="976" t="s">
        <v>1577</v>
      </c>
      <c r="L72" s="801">
        <v>1200</v>
      </c>
      <c r="M72" s="802">
        <v>10</v>
      </c>
      <c r="N72" s="803">
        <f t="shared" si="5"/>
        <v>120</v>
      </c>
      <c r="O72" s="803">
        <f t="shared" si="6"/>
        <v>10</v>
      </c>
      <c r="P72" s="804">
        <v>9</v>
      </c>
      <c r="Q72" s="804">
        <v>5</v>
      </c>
      <c r="R72" s="803">
        <f t="shared" si="7"/>
        <v>1130</v>
      </c>
      <c r="S72" s="803">
        <f t="shared" si="8"/>
        <v>70</v>
      </c>
    </row>
    <row r="73" spans="1:21" ht="15.75" x14ac:dyDescent="0.25">
      <c r="A73" s="793">
        <v>56</v>
      </c>
      <c r="B73" s="812">
        <v>36889</v>
      </c>
      <c r="C73" s="848" t="s">
        <v>371</v>
      </c>
      <c r="D73" s="848">
        <v>61</v>
      </c>
      <c r="E73" s="799">
        <v>617</v>
      </c>
      <c r="F73" s="795"/>
      <c r="G73" s="795">
        <v>1</v>
      </c>
      <c r="H73" s="981" t="s">
        <v>841</v>
      </c>
      <c r="I73" s="795"/>
      <c r="J73" s="795"/>
      <c r="K73" s="976" t="s">
        <v>1577</v>
      </c>
      <c r="L73" s="801">
        <v>2000</v>
      </c>
      <c r="M73" s="802">
        <v>10</v>
      </c>
      <c r="N73" s="1703">
        <v>0</v>
      </c>
      <c r="O73" s="1703">
        <f>IF(M73=0,"N/A",+N73/12)</f>
        <v>0</v>
      </c>
      <c r="P73" s="1704">
        <v>10</v>
      </c>
      <c r="Q73" s="1704"/>
      <c r="R73" s="1706">
        <v>2000</v>
      </c>
      <c r="S73" s="1703">
        <f>IF(M73=0,"N/A",+L73-R73)</f>
        <v>0</v>
      </c>
    </row>
    <row r="74" spans="1:21" ht="15.75" x14ac:dyDescent="0.25">
      <c r="A74" s="793">
        <v>57</v>
      </c>
      <c r="B74" s="812">
        <v>36889</v>
      </c>
      <c r="C74" s="848" t="s">
        <v>371</v>
      </c>
      <c r="D74" s="848">
        <v>61</v>
      </c>
      <c r="E74" s="799">
        <v>617</v>
      </c>
      <c r="F74" s="795"/>
      <c r="G74" s="795">
        <v>1</v>
      </c>
      <c r="H74" s="981" t="s">
        <v>377</v>
      </c>
      <c r="I74" s="795"/>
      <c r="J74" s="795"/>
      <c r="K74" s="976" t="s">
        <v>1577</v>
      </c>
      <c r="L74" s="801">
        <v>2664.81</v>
      </c>
      <c r="M74" s="802">
        <v>10</v>
      </c>
      <c r="N74" s="1703">
        <v>0</v>
      </c>
      <c r="O74" s="1703">
        <f>IF(M74=0,"N/A",+N74/12)</f>
        <v>0</v>
      </c>
      <c r="P74" s="1704">
        <v>10</v>
      </c>
      <c r="Q74" s="1704"/>
      <c r="R74" s="1706">
        <v>2664.81</v>
      </c>
      <c r="S74" s="1703">
        <f>IF(M74=0,"N/A",+L74-R74)</f>
        <v>0</v>
      </c>
      <c r="T74" s="1707"/>
    </row>
    <row r="75" spans="1:21" ht="15.75" x14ac:dyDescent="0.25">
      <c r="A75" s="793">
        <v>58</v>
      </c>
      <c r="B75" s="812">
        <v>36888</v>
      </c>
      <c r="C75" s="848" t="s">
        <v>371</v>
      </c>
      <c r="D75" s="848">
        <v>61</v>
      </c>
      <c r="E75" s="799">
        <v>617</v>
      </c>
      <c r="F75" s="795">
        <v>35210</v>
      </c>
      <c r="G75" s="795">
        <v>1</v>
      </c>
      <c r="H75" s="981" t="s">
        <v>354</v>
      </c>
      <c r="I75" s="795"/>
      <c r="J75" s="795"/>
      <c r="K75" s="976" t="s">
        <v>1577</v>
      </c>
      <c r="L75" s="801">
        <v>400</v>
      </c>
      <c r="M75" s="802">
        <v>10</v>
      </c>
      <c r="N75" s="1703">
        <v>0</v>
      </c>
      <c r="O75" s="1703">
        <f>IF(M75=0,"N/A",+N75/12)</f>
        <v>0</v>
      </c>
      <c r="P75" s="1704">
        <v>10</v>
      </c>
      <c r="Q75" s="1704"/>
      <c r="R75" s="1706">
        <v>400</v>
      </c>
      <c r="S75" s="1703">
        <f>IF(M75=0,"N/A",+L75-R75)</f>
        <v>0</v>
      </c>
    </row>
    <row r="76" spans="1:21" ht="31.5" x14ac:dyDescent="0.25">
      <c r="A76" s="793">
        <v>59</v>
      </c>
      <c r="B76" s="798">
        <v>40352</v>
      </c>
      <c r="C76" s="848" t="s">
        <v>371</v>
      </c>
      <c r="D76" s="799">
        <v>61</v>
      </c>
      <c r="E76" s="799">
        <v>611</v>
      </c>
      <c r="F76" s="795"/>
      <c r="G76" s="795">
        <v>2</v>
      </c>
      <c r="H76" s="973" t="s">
        <v>563</v>
      </c>
      <c r="I76" s="799" t="s">
        <v>560</v>
      </c>
      <c r="J76" s="799" t="s">
        <v>561</v>
      </c>
      <c r="K76" s="976" t="s">
        <v>1577</v>
      </c>
      <c r="L76" s="893">
        <v>853.38</v>
      </c>
      <c r="M76" s="802">
        <v>5</v>
      </c>
      <c r="N76" s="810">
        <v>0</v>
      </c>
      <c r="O76" s="810">
        <f t="shared" si="6"/>
        <v>0</v>
      </c>
      <c r="P76" s="811">
        <v>5</v>
      </c>
      <c r="Q76" s="811"/>
      <c r="R76" s="810">
        <v>853.38</v>
      </c>
      <c r="S76" s="810">
        <f t="shared" si="8"/>
        <v>0</v>
      </c>
      <c r="U76" s="814"/>
    </row>
    <row r="77" spans="1:21" ht="15.75" x14ac:dyDescent="0.25">
      <c r="A77" s="793">
        <v>60</v>
      </c>
      <c r="B77" s="812">
        <v>42643</v>
      </c>
      <c r="C77" s="848" t="s">
        <v>371</v>
      </c>
      <c r="D77" s="848">
        <v>61</v>
      </c>
      <c r="E77" s="837">
        <v>611</v>
      </c>
      <c r="F77" s="892"/>
      <c r="G77" s="799">
        <v>1</v>
      </c>
      <c r="H77" s="973" t="s">
        <v>1500</v>
      </c>
      <c r="I77" s="795"/>
      <c r="J77" s="795"/>
      <c r="K77" s="976" t="s">
        <v>1577</v>
      </c>
      <c r="L77" s="801">
        <v>147518.88</v>
      </c>
      <c r="M77" s="802">
        <v>10</v>
      </c>
      <c r="N77" s="803">
        <f t="shared" si="5"/>
        <v>14751.888000000001</v>
      </c>
      <c r="O77" s="803">
        <f t="shared" si="6"/>
        <v>1229.3240000000001</v>
      </c>
      <c r="P77" s="1702"/>
      <c r="Q77" s="804">
        <v>9</v>
      </c>
      <c r="R77" s="803">
        <f t="shared" si="7"/>
        <v>11063.916000000001</v>
      </c>
      <c r="S77" s="803">
        <f t="shared" si="8"/>
        <v>136454.96400000001</v>
      </c>
    </row>
    <row r="78" spans="1:21" ht="31.5" x14ac:dyDescent="0.25">
      <c r="A78" s="793">
        <v>61</v>
      </c>
      <c r="B78" s="812">
        <v>42643</v>
      </c>
      <c r="C78" s="848" t="s">
        <v>371</v>
      </c>
      <c r="D78" s="848">
        <v>61</v>
      </c>
      <c r="E78" s="837">
        <v>619</v>
      </c>
      <c r="F78" s="892"/>
      <c r="G78" s="799">
        <v>1</v>
      </c>
      <c r="H78" s="973" t="s">
        <v>1501</v>
      </c>
      <c r="I78" s="795"/>
      <c r="J78" s="795"/>
      <c r="K78" s="976" t="s">
        <v>1577</v>
      </c>
      <c r="L78" s="801">
        <v>20532</v>
      </c>
      <c r="M78" s="802">
        <v>10</v>
      </c>
      <c r="N78" s="803">
        <f t="shared" si="5"/>
        <v>2053.1999999999998</v>
      </c>
      <c r="O78" s="803">
        <f t="shared" si="6"/>
        <v>171.1</v>
      </c>
      <c r="P78" s="804"/>
      <c r="Q78" s="804">
        <v>9</v>
      </c>
      <c r="R78" s="803">
        <f t="shared" si="7"/>
        <v>1539.8999999999999</v>
      </c>
      <c r="S78" s="803">
        <f t="shared" si="8"/>
        <v>18992.099999999999</v>
      </c>
    </row>
    <row r="79" spans="1:21" ht="15.75" x14ac:dyDescent="0.25">
      <c r="A79" s="793">
        <v>62</v>
      </c>
      <c r="B79" s="812">
        <v>42643</v>
      </c>
      <c r="C79" s="848" t="s">
        <v>371</v>
      </c>
      <c r="D79" s="848">
        <v>61</v>
      </c>
      <c r="E79" s="837">
        <v>617</v>
      </c>
      <c r="F79" s="892"/>
      <c r="G79" s="799">
        <v>1</v>
      </c>
      <c r="H79" s="973" t="s">
        <v>1502</v>
      </c>
      <c r="I79" s="795" t="s">
        <v>1503</v>
      </c>
      <c r="J79" s="795" t="s">
        <v>1504</v>
      </c>
      <c r="K79" s="976" t="s">
        <v>1577</v>
      </c>
      <c r="L79" s="801">
        <v>94400</v>
      </c>
      <c r="M79" s="802">
        <v>10</v>
      </c>
      <c r="N79" s="803">
        <f t="shared" si="5"/>
        <v>9440</v>
      </c>
      <c r="O79" s="803">
        <f t="shared" si="6"/>
        <v>786.66666666666663</v>
      </c>
      <c r="P79" s="804"/>
      <c r="Q79" s="804">
        <v>9</v>
      </c>
      <c r="R79" s="803">
        <f t="shared" si="7"/>
        <v>7080</v>
      </c>
      <c r="S79" s="803">
        <f t="shared" si="8"/>
        <v>87320</v>
      </c>
    </row>
    <row r="80" spans="1:21" ht="31.5" x14ac:dyDescent="0.25">
      <c r="A80" s="793">
        <v>63</v>
      </c>
      <c r="B80" s="812">
        <v>42643</v>
      </c>
      <c r="C80" s="848" t="s">
        <v>1508</v>
      </c>
      <c r="D80" s="848">
        <v>61</v>
      </c>
      <c r="E80" s="837">
        <v>631</v>
      </c>
      <c r="F80" s="892"/>
      <c r="G80" s="799">
        <v>1</v>
      </c>
      <c r="H80" s="973" t="s">
        <v>1505</v>
      </c>
      <c r="I80" s="795"/>
      <c r="J80" s="1028"/>
      <c r="K80" s="976" t="s">
        <v>1577</v>
      </c>
      <c r="L80" s="801">
        <v>274291</v>
      </c>
      <c r="M80" s="802">
        <v>10</v>
      </c>
      <c r="N80" s="803">
        <f t="shared" si="5"/>
        <v>27429.1</v>
      </c>
      <c r="O80" s="803">
        <f t="shared" si="6"/>
        <v>2285.7583333333332</v>
      </c>
      <c r="P80" s="804"/>
      <c r="Q80" s="804">
        <v>9</v>
      </c>
      <c r="R80" s="803">
        <f t="shared" si="7"/>
        <v>20571.824999999997</v>
      </c>
      <c r="S80" s="803">
        <f t="shared" si="8"/>
        <v>253719.17499999999</v>
      </c>
    </row>
    <row r="81" spans="1:21" ht="15.75" x14ac:dyDescent="0.25">
      <c r="A81" s="793">
        <v>64</v>
      </c>
      <c r="B81" s="812">
        <v>42643</v>
      </c>
      <c r="C81" s="848" t="s">
        <v>371</v>
      </c>
      <c r="D81" s="848">
        <v>61</v>
      </c>
      <c r="E81" s="837">
        <v>631</v>
      </c>
      <c r="F81" s="892"/>
      <c r="G81" s="799">
        <v>1</v>
      </c>
      <c r="H81" s="973" t="s">
        <v>1506</v>
      </c>
      <c r="I81" s="795"/>
      <c r="J81" s="795"/>
      <c r="K81" s="976" t="s">
        <v>1577</v>
      </c>
      <c r="L81" s="801">
        <v>399430</v>
      </c>
      <c r="M81" s="802">
        <v>10</v>
      </c>
      <c r="N81" s="803">
        <f t="shared" si="5"/>
        <v>39943</v>
      </c>
      <c r="O81" s="803">
        <f t="shared" si="6"/>
        <v>3328.5833333333335</v>
      </c>
      <c r="P81" s="804"/>
      <c r="Q81" s="804">
        <v>9</v>
      </c>
      <c r="R81" s="803">
        <f t="shared" si="7"/>
        <v>29957.25</v>
      </c>
      <c r="S81" s="803">
        <f t="shared" si="8"/>
        <v>369472.75</v>
      </c>
    </row>
    <row r="82" spans="1:21" ht="31.5" x14ac:dyDescent="0.25">
      <c r="A82" s="793">
        <v>65</v>
      </c>
      <c r="B82" s="812">
        <v>42669</v>
      </c>
      <c r="C82" s="848" t="s">
        <v>371</v>
      </c>
      <c r="D82" s="848">
        <v>61</v>
      </c>
      <c r="E82" s="837">
        <v>631</v>
      </c>
      <c r="F82" s="892"/>
      <c r="G82" s="799">
        <v>1</v>
      </c>
      <c r="H82" s="973" t="s">
        <v>1507</v>
      </c>
      <c r="I82" s="795"/>
      <c r="J82" s="795"/>
      <c r="K82" s="976" t="s">
        <v>1577</v>
      </c>
      <c r="L82" s="801">
        <v>17899.41</v>
      </c>
      <c r="M82" s="802">
        <v>10</v>
      </c>
      <c r="N82" s="803">
        <f t="shared" si="5"/>
        <v>1789.941</v>
      </c>
      <c r="O82" s="803">
        <f t="shared" si="6"/>
        <v>149.16175000000001</v>
      </c>
      <c r="P82" s="804"/>
      <c r="Q82" s="804">
        <v>8</v>
      </c>
      <c r="R82" s="803">
        <f t="shared" si="7"/>
        <v>1193.2940000000001</v>
      </c>
      <c r="S82" s="803">
        <f t="shared" ref="S82:S90" si="9">IF(M82=0,"N/A",+L82-R82)</f>
        <v>16706.115999999998</v>
      </c>
    </row>
    <row r="83" spans="1:21" ht="31.5" x14ac:dyDescent="0.25">
      <c r="A83" s="793">
        <v>66</v>
      </c>
      <c r="B83" s="798">
        <v>42643</v>
      </c>
      <c r="C83" s="848" t="s">
        <v>371</v>
      </c>
      <c r="D83" s="799">
        <v>61</v>
      </c>
      <c r="E83" s="799">
        <v>632</v>
      </c>
      <c r="F83" s="795"/>
      <c r="G83" s="795">
        <v>1</v>
      </c>
      <c r="H83" s="973" t="s">
        <v>1509</v>
      </c>
      <c r="I83" s="799" t="s">
        <v>1510</v>
      </c>
      <c r="J83" s="799" t="s">
        <v>1511</v>
      </c>
      <c r="K83" s="976" t="s">
        <v>1577</v>
      </c>
      <c r="L83" s="893">
        <v>26078</v>
      </c>
      <c r="M83" s="802">
        <v>5</v>
      </c>
      <c r="N83" s="803">
        <f t="shared" si="5"/>
        <v>5215.6000000000004</v>
      </c>
      <c r="O83" s="803">
        <f t="shared" si="6"/>
        <v>434.63333333333338</v>
      </c>
      <c r="P83" s="804"/>
      <c r="Q83" s="804">
        <v>9</v>
      </c>
      <c r="R83" s="803">
        <f t="shared" si="7"/>
        <v>3911.7000000000003</v>
      </c>
      <c r="S83" s="803">
        <f t="shared" si="9"/>
        <v>22166.3</v>
      </c>
    </row>
    <row r="84" spans="1:21" ht="15.75" x14ac:dyDescent="0.25">
      <c r="A84" s="793">
        <v>67</v>
      </c>
      <c r="B84" s="798">
        <v>42643</v>
      </c>
      <c r="C84" s="848" t="s">
        <v>371</v>
      </c>
      <c r="D84" s="799">
        <v>61</v>
      </c>
      <c r="E84" s="799">
        <v>632</v>
      </c>
      <c r="F84" s="795"/>
      <c r="G84" s="795">
        <v>1</v>
      </c>
      <c r="H84" s="973" t="s">
        <v>915</v>
      </c>
      <c r="I84" s="799" t="s">
        <v>1512</v>
      </c>
      <c r="J84" s="799" t="s">
        <v>1513</v>
      </c>
      <c r="K84" s="976" t="s">
        <v>1577</v>
      </c>
      <c r="L84" s="893">
        <v>44840</v>
      </c>
      <c r="M84" s="802">
        <v>5</v>
      </c>
      <c r="N84" s="803">
        <f t="shared" si="5"/>
        <v>8968</v>
      </c>
      <c r="O84" s="803">
        <f t="shared" si="6"/>
        <v>747.33333333333337</v>
      </c>
      <c r="P84" s="804"/>
      <c r="Q84" s="804">
        <v>9</v>
      </c>
      <c r="R84" s="803">
        <f t="shared" si="7"/>
        <v>6726</v>
      </c>
      <c r="S84" s="803">
        <f t="shared" si="9"/>
        <v>38114</v>
      </c>
    </row>
    <row r="85" spans="1:21" ht="15.75" x14ac:dyDescent="0.25">
      <c r="A85" s="793">
        <v>68</v>
      </c>
      <c r="B85" s="798">
        <v>42452</v>
      </c>
      <c r="C85" s="848" t="s">
        <v>371</v>
      </c>
      <c r="D85" s="799">
        <v>61</v>
      </c>
      <c r="E85" s="799">
        <v>2651</v>
      </c>
      <c r="F85" s="795"/>
      <c r="G85" s="795">
        <v>1</v>
      </c>
      <c r="H85" s="973" t="s">
        <v>1514</v>
      </c>
      <c r="I85" s="799" t="s">
        <v>1515</v>
      </c>
      <c r="J85" s="799" t="s">
        <v>1516</v>
      </c>
      <c r="K85" s="976" t="s">
        <v>1577</v>
      </c>
      <c r="L85" s="893">
        <v>15500</v>
      </c>
      <c r="M85" s="802">
        <v>10</v>
      </c>
      <c r="N85" s="803">
        <f t="shared" si="5"/>
        <v>1550</v>
      </c>
      <c r="O85" s="803">
        <f t="shared" si="6"/>
        <v>129.16666666666666</v>
      </c>
      <c r="P85" s="804">
        <v>1</v>
      </c>
      <c r="Q85" s="804">
        <v>3</v>
      </c>
      <c r="R85" s="803">
        <f t="shared" si="7"/>
        <v>1937.5</v>
      </c>
      <c r="S85" s="803">
        <f t="shared" si="9"/>
        <v>13562.5</v>
      </c>
    </row>
    <row r="86" spans="1:21" ht="46.5" customHeight="1" x14ac:dyDescent="0.25">
      <c r="A86" s="793">
        <v>69</v>
      </c>
      <c r="B86" s="798">
        <v>42493</v>
      </c>
      <c r="C86" s="848" t="s">
        <v>371</v>
      </c>
      <c r="D86" s="799">
        <v>61</v>
      </c>
      <c r="E86" s="799">
        <v>2614</v>
      </c>
      <c r="F86" s="795"/>
      <c r="G86" s="795">
        <v>3</v>
      </c>
      <c r="H86" s="973" t="s">
        <v>1537</v>
      </c>
      <c r="I86" s="799"/>
      <c r="J86" s="799" t="s">
        <v>1396</v>
      </c>
      <c r="K86" s="976" t="s">
        <v>1577</v>
      </c>
      <c r="L86" s="893">
        <v>115500</v>
      </c>
      <c r="M86" s="802">
        <v>10</v>
      </c>
      <c r="N86" s="803">
        <f t="shared" si="5"/>
        <v>11550</v>
      </c>
      <c r="O86" s="803">
        <f t="shared" si="6"/>
        <v>962.5</v>
      </c>
      <c r="P86" s="804">
        <v>1</v>
      </c>
      <c r="Q86" s="804">
        <v>1</v>
      </c>
      <c r="R86" s="803">
        <f t="shared" si="7"/>
        <v>12512.5</v>
      </c>
      <c r="S86" s="803">
        <f t="shared" si="9"/>
        <v>102987.5</v>
      </c>
    </row>
    <row r="87" spans="1:21" ht="24" customHeight="1" x14ac:dyDescent="0.25">
      <c r="A87" s="793">
        <v>70</v>
      </c>
      <c r="B87" s="798">
        <v>42517</v>
      </c>
      <c r="C87" s="848">
        <v>6</v>
      </c>
      <c r="D87" s="799">
        <v>61</v>
      </c>
      <c r="E87" s="799">
        <v>617</v>
      </c>
      <c r="F87" s="795"/>
      <c r="G87" s="795">
        <v>1</v>
      </c>
      <c r="H87" s="973" t="s">
        <v>197</v>
      </c>
      <c r="I87" s="799"/>
      <c r="J87" s="799" t="s">
        <v>1396</v>
      </c>
      <c r="K87" s="976" t="s">
        <v>1602</v>
      </c>
      <c r="L87" s="893">
        <v>28500</v>
      </c>
      <c r="M87" s="802">
        <v>5</v>
      </c>
      <c r="N87" s="803">
        <f t="shared" si="5"/>
        <v>5700</v>
      </c>
      <c r="O87" s="803">
        <f t="shared" si="6"/>
        <v>475</v>
      </c>
      <c r="P87" s="804">
        <v>1</v>
      </c>
      <c r="Q87" s="804">
        <v>1</v>
      </c>
      <c r="R87" s="803">
        <f t="shared" si="7"/>
        <v>6175</v>
      </c>
      <c r="S87" s="803">
        <f t="shared" si="9"/>
        <v>22325</v>
      </c>
    </row>
    <row r="88" spans="1:21" ht="46.5" customHeight="1" x14ac:dyDescent="0.25">
      <c r="A88" s="793">
        <v>71</v>
      </c>
      <c r="B88" s="798">
        <v>40260</v>
      </c>
      <c r="C88" s="848">
        <v>1</v>
      </c>
      <c r="D88" s="799">
        <v>61</v>
      </c>
      <c r="E88" s="799">
        <v>614</v>
      </c>
      <c r="F88" s="795"/>
      <c r="G88" s="795">
        <v>1</v>
      </c>
      <c r="H88" s="973" t="s">
        <v>546</v>
      </c>
      <c r="I88" s="799"/>
      <c r="J88" s="799" t="s">
        <v>950</v>
      </c>
      <c r="K88" s="976" t="s">
        <v>1105</v>
      </c>
      <c r="L88" s="893">
        <v>6184.96</v>
      </c>
      <c r="M88" s="802">
        <v>3</v>
      </c>
      <c r="N88" s="1703"/>
      <c r="O88" s="1703"/>
      <c r="P88" s="1704">
        <v>3</v>
      </c>
      <c r="Q88" s="1704"/>
      <c r="R88" s="1703">
        <v>6184.96</v>
      </c>
      <c r="S88" s="1703">
        <f t="shared" si="9"/>
        <v>0</v>
      </c>
    </row>
    <row r="89" spans="1:21" ht="29.25" customHeight="1" x14ac:dyDescent="0.25">
      <c r="A89" s="793">
        <v>72</v>
      </c>
      <c r="B89" s="798">
        <v>42517</v>
      </c>
      <c r="C89" s="848">
        <v>8</v>
      </c>
      <c r="D89" s="799">
        <v>61</v>
      </c>
      <c r="E89" s="799">
        <v>2611</v>
      </c>
      <c r="F89" s="795"/>
      <c r="G89" s="795">
        <v>1</v>
      </c>
      <c r="H89" s="973" t="s">
        <v>1524</v>
      </c>
      <c r="I89" s="799" t="s">
        <v>1466</v>
      </c>
      <c r="J89" s="799" t="s">
        <v>1525</v>
      </c>
      <c r="K89" s="976" t="s">
        <v>1498</v>
      </c>
      <c r="L89" s="893">
        <v>7799.99</v>
      </c>
      <c r="M89" s="802">
        <v>10</v>
      </c>
      <c r="N89" s="803">
        <f t="shared" si="5"/>
        <v>779.99900000000002</v>
      </c>
      <c r="O89" s="803">
        <f t="shared" si="6"/>
        <v>64.999916666666664</v>
      </c>
      <c r="P89" s="804">
        <v>1</v>
      </c>
      <c r="Q89" s="804">
        <v>1</v>
      </c>
      <c r="R89" s="803">
        <f t="shared" si="7"/>
        <v>844.99891666666667</v>
      </c>
      <c r="S89" s="803">
        <f t="shared" si="9"/>
        <v>6954.9910833333333</v>
      </c>
    </row>
    <row r="90" spans="1:21" ht="21.75" customHeight="1" x14ac:dyDescent="0.25">
      <c r="A90" s="793">
        <v>73</v>
      </c>
      <c r="B90" s="798">
        <v>42517</v>
      </c>
      <c r="C90" s="848"/>
      <c r="D90" s="799">
        <v>61</v>
      </c>
      <c r="E90" s="799">
        <v>617</v>
      </c>
      <c r="F90" s="795"/>
      <c r="G90" s="795">
        <v>2</v>
      </c>
      <c r="H90" s="973" t="s">
        <v>1502</v>
      </c>
      <c r="I90" s="799" t="s">
        <v>1690</v>
      </c>
      <c r="J90" s="799"/>
      <c r="K90" s="976"/>
      <c r="L90" s="893">
        <v>74576</v>
      </c>
      <c r="M90" s="802">
        <v>10</v>
      </c>
      <c r="N90" s="803">
        <f t="shared" si="5"/>
        <v>7457.6</v>
      </c>
      <c r="O90" s="803">
        <f t="shared" si="6"/>
        <v>621.4666666666667</v>
      </c>
      <c r="P90" s="804">
        <v>1</v>
      </c>
      <c r="Q90" s="804">
        <v>1</v>
      </c>
      <c r="R90" s="803">
        <f t="shared" si="7"/>
        <v>8079.0666666666675</v>
      </c>
      <c r="S90" s="803">
        <f t="shared" si="9"/>
        <v>66496.933333333334</v>
      </c>
    </row>
    <row r="91" spans="1:21" ht="21.75" customHeight="1" x14ac:dyDescent="0.25">
      <c r="A91" s="793">
        <v>74</v>
      </c>
      <c r="B91" s="1778">
        <v>42800</v>
      </c>
      <c r="C91" s="1312">
        <v>7</v>
      </c>
      <c r="D91" s="1297">
        <v>61</v>
      </c>
      <c r="E91" s="1297" t="s">
        <v>1747</v>
      </c>
      <c r="F91" s="1779"/>
      <c r="G91" s="1312">
        <v>4</v>
      </c>
      <c r="H91" s="1299" t="s">
        <v>1767</v>
      </c>
      <c r="I91" s="1297" t="s">
        <v>1768</v>
      </c>
      <c r="J91" s="1297"/>
      <c r="K91" s="1300" t="s">
        <v>1305</v>
      </c>
      <c r="L91" s="1301">
        <v>19729.599999999999</v>
      </c>
      <c r="M91" s="1302">
        <v>10</v>
      </c>
      <c r="N91" s="1305">
        <f>IF(M91=0,"N/A",+L91/M91)</f>
        <v>1972.9599999999998</v>
      </c>
      <c r="O91" s="1676">
        <f>IF(M91=0,"N/A",+N91/12)</f>
        <v>164.41333333333333</v>
      </c>
      <c r="P91" s="1306"/>
      <c r="Q91" s="1306">
        <v>3</v>
      </c>
      <c r="R91" s="1305">
        <f>IF(M91=0,"N/A",+N91*P91+O91*Q91)</f>
        <v>493.24</v>
      </c>
      <c r="S91" s="1305">
        <f>IF(M91=0,"N/A",+L91-R91)</f>
        <v>19236.359999999997</v>
      </c>
    </row>
    <row r="92" spans="1:21" ht="15.75" x14ac:dyDescent="0.25">
      <c r="A92" s="892"/>
      <c r="B92" s="1734"/>
      <c r="C92" s="903"/>
      <c r="D92" s="903"/>
      <c r="E92" s="903"/>
      <c r="F92" s="892"/>
      <c r="G92" s="795"/>
      <c r="H92" s="981"/>
      <c r="I92" s="892"/>
      <c r="J92" s="892"/>
      <c r="K92" s="976"/>
      <c r="L92" s="904">
        <f>SUM(L18:L90)</f>
        <v>3561407.0500000012</v>
      </c>
      <c r="M92" s="905"/>
      <c r="N92" s="904">
        <f>SUM(N19:N90)</f>
        <v>421238.70699999988</v>
      </c>
      <c r="O92" s="904">
        <f>SUM(O18:O91)</f>
        <v>35520.967250000009</v>
      </c>
      <c r="P92" s="905"/>
      <c r="Q92" s="905" t="s">
        <v>1754</v>
      </c>
      <c r="R92" s="904">
        <f>SUM(R19:R90)</f>
        <v>758936.74758333352</v>
      </c>
      <c r="S92" s="904">
        <f>SUM(S19:S90)</f>
        <v>2787270.3024166659</v>
      </c>
      <c r="T92" s="18"/>
      <c r="U92" s="18"/>
    </row>
    <row r="93" spans="1:21" ht="15" x14ac:dyDescent="0.3">
      <c r="B93" s="184"/>
      <c r="C93" s="364"/>
      <c r="D93" s="364"/>
      <c r="E93" s="364"/>
      <c r="F93" s="114"/>
      <c r="G93" s="184"/>
      <c r="H93" s="114"/>
      <c r="I93" s="114"/>
      <c r="J93" s="114"/>
      <c r="K93" s="1534"/>
      <c r="L93" s="114"/>
      <c r="M93" s="115"/>
      <c r="N93" s="115"/>
      <c r="O93" s="115"/>
      <c r="P93" s="115"/>
      <c r="Q93" s="115"/>
      <c r="R93" s="115"/>
      <c r="S93" s="115"/>
    </row>
    <row r="94" spans="1:21" ht="15" x14ac:dyDescent="0.3">
      <c r="B94" s="184"/>
      <c r="C94" s="364"/>
      <c r="D94" s="364" t="s">
        <v>1691</v>
      </c>
      <c r="E94" s="364"/>
      <c r="F94" s="114"/>
      <c r="G94" s="184"/>
      <c r="H94" s="114"/>
      <c r="I94" s="114"/>
      <c r="J94" s="114"/>
      <c r="K94" s="1043"/>
      <c r="L94" s="114"/>
      <c r="M94" s="115"/>
      <c r="N94" s="115"/>
      <c r="O94" s="199"/>
      <c r="P94" s="115"/>
      <c r="Q94" s="115"/>
      <c r="R94" s="118"/>
      <c r="S94" s="115"/>
    </row>
    <row r="95" spans="1:21" ht="15" x14ac:dyDescent="0.3">
      <c r="B95" s="1700">
        <v>611</v>
      </c>
      <c r="C95" s="1708">
        <v>13535.42</v>
      </c>
      <c r="D95" s="364"/>
      <c r="E95" s="364"/>
      <c r="F95" s="114"/>
      <c r="G95" s="184"/>
      <c r="H95" s="114"/>
      <c r="I95" s="114"/>
      <c r="J95" s="114"/>
      <c r="K95" s="1043"/>
      <c r="L95" s="114"/>
      <c r="M95" s="115"/>
      <c r="N95" s="115"/>
      <c r="O95" s="115"/>
      <c r="P95" s="115"/>
      <c r="Q95" s="115"/>
      <c r="R95" s="118"/>
      <c r="S95" s="115"/>
    </row>
    <row r="96" spans="1:21" ht="15" x14ac:dyDescent="0.3">
      <c r="B96" s="1700">
        <v>613</v>
      </c>
      <c r="C96" s="1708">
        <v>6571.06</v>
      </c>
      <c r="D96" s="364"/>
      <c r="E96" s="364"/>
      <c r="F96" s="114"/>
      <c r="G96" s="184"/>
      <c r="H96" s="114"/>
      <c r="I96" s="114"/>
      <c r="J96" s="114"/>
      <c r="K96" s="1043"/>
      <c r="L96" s="114"/>
      <c r="M96" s="115"/>
      <c r="N96" s="115"/>
      <c r="O96" s="115"/>
      <c r="P96" s="115"/>
      <c r="Q96" s="115"/>
      <c r="R96" s="115"/>
      <c r="S96" s="115"/>
    </row>
    <row r="97" spans="1:19" ht="15" x14ac:dyDescent="0.3">
      <c r="B97" s="1700">
        <v>614</v>
      </c>
      <c r="C97" s="1708">
        <v>1779.17</v>
      </c>
      <c r="D97" s="364"/>
      <c r="E97" s="364"/>
      <c r="F97" s="114"/>
      <c r="G97" s="184"/>
      <c r="H97" s="114"/>
      <c r="I97" s="114"/>
      <c r="J97" s="114"/>
      <c r="K97" s="1043"/>
      <c r="L97" s="114"/>
      <c r="M97" s="115"/>
      <c r="N97" s="115"/>
      <c r="O97" s="115"/>
      <c r="P97" s="115"/>
      <c r="Q97" s="115"/>
      <c r="R97" s="118"/>
      <c r="S97" s="115"/>
    </row>
    <row r="98" spans="1:19" ht="15" x14ac:dyDescent="0.3">
      <c r="B98" s="1700">
        <v>617</v>
      </c>
      <c r="C98" s="1708">
        <v>3204.44</v>
      </c>
      <c r="D98" s="364"/>
      <c r="E98" s="364"/>
      <c r="F98" s="114"/>
      <c r="G98" s="184"/>
      <c r="H98" s="114"/>
      <c r="I98" s="114"/>
      <c r="J98" s="114"/>
      <c r="K98" s="1043"/>
      <c r="L98" s="114"/>
      <c r="M98" s="115"/>
      <c r="N98" s="115"/>
      <c r="O98" s="115"/>
      <c r="P98" s="115"/>
      <c r="Q98" s="115"/>
      <c r="R98" s="115"/>
      <c r="S98" s="115"/>
    </row>
    <row r="99" spans="1:19" ht="15" x14ac:dyDescent="0.3">
      <c r="B99" s="1700">
        <v>619</v>
      </c>
      <c r="C99" s="1708">
        <v>1722.95</v>
      </c>
      <c r="D99" s="364"/>
      <c r="E99" s="364"/>
      <c r="F99" s="114"/>
      <c r="G99" s="184"/>
      <c r="H99" s="114"/>
      <c r="I99" s="114"/>
      <c r="J99" s="114"/>
      <c r="K99" s="1043"/>
      <c r="L99" s="114"/>
      <c r="M99" s="115"/>
      <c r="N99" s="115"/>
      <c r="O99" s="115"/>
      <c r="P99" s="115"/>
      <c r="Q99" s="115"/>
      <c r="R99" s="115"/>
      <c r="S99" s="115"/>
    </row>
    <row r="100" spans="1:19" ht="15" x14ac:dyDescent="0.3">
      <c r="B100" s="1701">
        <v>2631</v>
      </c>
      <c r="C100" s="1656">
        <v>5763.5</v>
      </c>
      <c r="D100" s="115"/>
      <c r="E100" s="115"/>
      <c r="F100" s="115"/>
      <c r="G100" s="115"/>
      <c r="H100" s="115"/>
      <c r="I100" s="115"/>
      <c r="J100" s="115"/>
      <c r="K100" s="1041"/>
      <c r="L100" s="114"/>
      <c r="M100" s="114"/>
      <c r="N100" s="115"/>
      <c r="O100" s="115"/>
      <c r="P100" s="115"/>
      <c r="Q100" s="115"/>
      <c r="R100" s="115"/>
      <c r="S100" s="115"/>
    </row>
    <row r="101" spans="1:19" ht="15" x14ac:dyDescent="0.3">
      <c r="B101" s="1701">
        <v>2632</v>
      </c>
      <c r="C101" s="1656">
        <v>1181.97</v>
      </c>
      <c r="D101" s="115"/>
      <c r="E101" s="115"/>
      <c r="F101" s="115"/>
      <c r="G101" s="115"/>
      <c r="H101" s="115"/>
      <c r="I101" s="115"/>
      <c r="J101" s="115"/>
      <c r="K101" s="1041"/>
      <c r="L101" s="114"/>
      <c r="M101" s="114"/>
      <c r="N101" s="115"/>
      <c r="O101" s="115"/>
      <c r="P101" s="115"/>
      <c r="Q101" s="115"/>
      <c r="R101" s="115"/>
      <c r="S101" s="115"/>
    </row>
    <row r="102" spans="1:19" ht="15" x14ac:dyDescent="0.3">
      <c r="B102" s="1701">
        <v>2651</v>
      </c>
      <c r="C102" s="1656">
        <v>129.16999999999999</v>
      </c>
      <c r="D102" s="115"/>
      <c r="E102" s="115"/>
      <c r="F102" s="115"/>
      <c r="G102" s="115"/>
      <c r="H102" s="115"/>
      <c r="I102" s="115"/>
      <c r="J102" s="115"/>
      <c r="K102" s="1041"/>
      <c r="L102" s="114"/>
      <c r="M102" s="114"/>
      <c r="N102" s="115"/>
      <c r="O102" s="115"/>
      <c r="P102" s="115"/>
      <c r="Q102" s="115"/>
      <c r="R102" s="115"/>
      <c r="S102" s="115"/>
    </row>
    <row r="103" spans="1:19" ht="15" x14ac:dyDescent="0.3">
      <c r="B103" s="1701">
        <v>2656</v>
      </c>
      <c r="C103" s="1656">
        <v>1633.28</v>
      </c>
      <c r="D103" s="115"/>
      <c r="E103" s="115"/>
      <c r="F103" s="115"/>
      <c r="G103" s="115"/>
      <c r="H103" s="115"/>
      <c r="I103" s="115"/>
      <c r="J103" s="115"/>
      <c r="K103" s="1041"/>
      <c r="L103" s="114"/>
      <c r="M103" s="114"/>
      <c r="N103" s="115"/>
      <c r="O103" s="115"/>
      <c r="P103" s="115"/>
      <c r="Q103" s="115"/>
      <c r="R103" s="115"/>
      <c r="S103" s="115"/>
    </row>
    <row r="104" spans="1:19" ht="15" x14ac:dyDescent="0.3">
      <c r="B104" s="1701"/>
      <c r="C104" s="1656">
        <f>SUM(C95:C103)</f>
        <v>35520.959999999999</v>
      </c>
      <c r="D104" s="115"/>
      <c r="E104" s="115"/>
      <c r="F104" s="115"/>
      <c r="G104" s="115"/>
      <c r="H104" s="115"/>
      <c r="I104" s="115"/>
      <c r="J104" s="115"/>
      <c r="K104" s="1041"/>
      <c r="L104" s="114"/>
      <c r="M104" s="114"/>
      <c r="N104" s="115"/>
      <c r="O104" s="115"/>
      <c r="P104" s="115"/>
      <c r="Q104" s="115"/>
      <c r="R104" s="115"/>
      <c r="S104" s="115"/>
    </row>
    <row r="105" spans="1:19" ht="15" x14ac:dyDescent="0.3">
      <c r="B105" s="116"/>
      <c r="C105" s="115"/>
      <c r="D105" s="115"/>
      <c r="E105" s="115"/>
      <c r="F105" s="115"/>
      <c r="G105" s="115"/>
      <c r="H105" s="115"/>
      <c r="I105" s="115"/>
      <c r="J105" s="115"/>
      <c r="K105" s="1041"/>
      <c r="L105" s="114"/>
      <c r="M105" s="114"/>
      <c r="N105" s="115"/>
      <c r="O105" s="115"/>
      <c r="P105" s="115"/>
      <c r="Q105" s="115"/>
      <c r="R105" s="115"/>
      <c r="S105" s="115"/>
    </row>
    <row r="106" spans="1:19" x14ac:dyDescent="0.2">
      <c r="A106" s="45"/>
      <c r="B106" s="1154"/>
      <c r="C106" s="45"/>
      <c r="D106" s="45"/>
      <c r="E106" s="45"/>
      <c r="F106" s="45"/>
      <c r="G106" s="45"/>
      <c r="H106" s="58"/>
      <c r="I106" s="45"/>
      <c r="J106" s="45"/>
      <c r="K106" s="45"/>
      <c r="L106" s="45"/>
      <c r="M106" s="45"/>
      <c r="N106" s="15"/>
      <c r="O106" s="14"/>
      <c r="P106" s="1048"/>
      <c r="Q106" s="1048"/>
      <c r="R106" s="1048"/>
      <c r="S106" s="1048"/>
    </row>
    <row r="107" spans="1:19" x14ac:dyDescent="0.2">
      <c r="A107" s="1905" t="s">
        <v>51</v>
      </c>
      <c r="B107" s="1905"/>
      <c r="C107" s="1905"/>
      <c r="D107" s="1905"/>
      <c r="E107" s="1905"/>
      <c r="F107" s="1905"/>
      <c r="G107" s="1905"/>
      <c r="H107" s="1206"/>
      <c r="I107" s="1906" t="s">
        <v>1620</v>
      </c>
      <c r="J107" s="1906"/>
      <c r="K107" s="1906"/>
      <c r="L107" s="1906"/>
      <c r="M107" s="1906"/>
      <c r="O107" s="34"/>
      <c r="P107" s="1905" t="s">
        <v>1621</v>
      </c>
      <c r="Q107" s="1905"/>
      <c r="R107" s="1905"/>
      <c r="S107" s="1905"/>
    </row>
    <row r="108" spans="1:19" ht="15" x14ac:dyDescent="0.3">
      <c r="B108" s="115"/>
      <c r="C108" s="115"/>
      <c r="D108" s="115"/>
      <c r="E108" s="115"/>
      <c r="F108" s="115"/>
      <c r="G108" s="115"/>
      <c r="H108" s="1041"/>
      <c r="I108" s="115"/>
      <c r="J108" s="115"/>
      <c r="K108" s="1041"/>
      <c r="L108" s="114"/>
      <c r="M108" s="114"/>
      <c r="N108" s="115"/>
      <c r="O108" s="115"/>
      <c r="P108" s="115"/>
      <c r="Q108" s="115"/>
      <c r="R108" s="115"/>
      <c r="S108" s="115"/>
    </row>
    <row r="109" spans="1:19" ht="15" x14ac:dyDescent="0.3">
      <c r="B109" s="184"/>
      <c r="C109" s="114"/>
      <c r="D109" s="114"/>
      <c r="E109" s="114"/>
      <c r="F109" s="114"/>
      <c r="G109" s="114"/>
      <c r="H109" s="114"/>
      <c r="I109" s="114"/>
      <c r="J109" s="114"/>
      <c r="K109" s="1043"/>
      <c r="L109" s="114"/>
      <c r="M109" s="114"/>
      <c r="N109" s="114"/>
      <c r="O109" s="114"/>
      <c r="P109" s="114"/>
      <c r="Q109" s="114"/>
      <c r="R109" s="114"/>
      <c r="S109" s="115"/>
    </row>
    <row r="110" spans="1:19" ht="15" x14ac:dyDescent="0.3">
      <c r="B110" s="116"/>
      <c r="C110" s="115"/>
      <c r="D110" s="115"/>
      <c r="E110" s="115"/>
      <c r="F110" s="115"/>
      <c r="G110" s="115"/>
      <c r="H110" s="115"/>
      <c r="I110" s="115"/>
      <c r="J110" s="115"/>
      <c r="K110" s="1041"/>
      <c r="L110" s="115"/>
      <c r="M110" s="115"/>
      <c r="N110" s="115"/>
      <c r="O110" s="115"/>
      <c r="P110" s="115"/>
      <c r="Q110" s="115"/>
      <c r="R110" s="115"/>
      <c r="S110" s="115"/>
    </row>
    <row r="112" spans="1:19" x14ac:dyDescent="0.2">
      <c r="P112" s="3"/>
      <c r="Q112" s="3"/>
      <c r="R112" s="367"/>
    </row>
    <row r="113" spans="16:18" x14ac:dyDescent="0.2">
      <c r="P113" s="3"/>
      <c r="Q113" s="3"/>
      <c r="R113" s="367"/>
    </row>
    <row r="114" spans="16:18" x14ac:dyDescent="0.2">
      <c r="P114" s="3"/>
      <c r="Q114" s="3"/>
      <c r="R114" s="276"/>
    </row>
  </sheetData>
  <mergeCells count="8">
    <mergeCell ref="A107:G107"/>
    <mergeCell ref="I107:M107"/>
    <mergeCell ref="P107:S107"/>
    <mergeCell ref="A10:S10"/>
    <mergeCell ref="A11:S11"/>
    <mergeCell ref="A12:S12"/>
    <mergeCell ref="A13:S13"/>
    <mergeCell ref="A14:S14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60" firstPageNumber="0" fitToWidth="3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3"/>
  <sheetViews>
    <sheetView zoomScale="90" zoomScaleNormal="90" workbookViewId="0">
      <selection activeCell="H7" sqref="H7"/>
    </sheetView>
  </sheetViews>
  <sheetFormatPr baseColWidth="10" defaultColWidth="9.140625" defaultRowHeight="12.75" x14ac:dyDescent="0.2"/>
  <cols>
    <col min="1" max="1" width="4.5703125" customWidth="1"/>
    <col min="2" max="2" width="10.7109375" customWidth="1"/>
    <col min="3" max="3" width="8.7109375" bestFit="1" customWidth="1"/>
    <col min="4" max="4" width="5.42578125" customWidth="1"/>
    <col min="5" max="5" width="8.140625" customWidth="1"/>
    <col min="6" max="6" width="8.5703125" customWidth="1"/>
    <col min="7" max="7" width="5.7109375" customWidth="1"/>
    <col min="8" max="8" width="27.7109375" customWidth="1"/>
    <col min="9" max="9" width="6.7109375" customWidth="1"/>
    <col min="10" max="10" width="10.85546875" customWidth="1"/>
    <col min="11" max="11" width="22.7109375" customWidth="1"/>
    <col min="12" max="12" width="13.7109375" customWidth="1"/>
    <col min="13" max="13" width="6.42578125" customWidth="1"/>
    <col min="14" max="14" width="12" bestFit="1" customWidth="1"/>
    <col min="15" max="15" width="16.28515625" customWidth="1"/>
    <col min="16" max="16" width="9" customWidth="1"/>
    <col min="17" max="17" width="8.85546875" customWidth="1"/>
    <col min="18" max="18" width="16.28515625" bestFit="1" customWidth="1"/>
    <col min="19" max="19" width="12.28515625" customWidth="1"/>
  </cols>
  <sheetData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A10" s="1910" t="s">
        <v>0</v>
      </c>
      <c r="B10" s="1910"/>
      <c r="C10" s="1910"/>
      <c r="D10" s="1910"/>
      <c r="E10" s="1910"/>
      <c r="F10" s="1910"/>
      <c r="G10" s="1910"/>
      <c r="H10" s="1910"/>
      <c r="I10" s="1910"/>
      <c r="J10" s="1910"/>
      <c r="K10" s="1910"/>
      <c r="L10" s="1910"/>
      <c r="M10" s="1910"/>
      <c r="N10" s="1910"/>
      <c r="O10" s="1910"/>
      <c r="P10" s="1910"/>
      <c r="Q10" s="1910"/>
      <c r="R10" s="1910"/>
      <c r="S10" s="1910"/>
    </row>
    <row r="11" spans="1:19" x14ac:dyDescent="0.2">
      <c r="A11" s="1910" t="s">
        <v>1</v>
      </c>
      <c r="B11" s="1910"/>
      <c r="C11" s="1910"/>
      <c r="D11" s="1910"/>
      <c r="E11" s="1910"/>
      <c r="F11" s="1910"/>
      <c r="G11" s="1910"/>
      <c r="H11" s="1910"/>
      <c r="I11" s="1910"/>
      <c r="J11" s="1910"/>
      <c r="K11" s="1910"/>
      <c r="L11" s="1910"/>
      <c r="M11" s="1910"/>
      <c r="N11" s="1910"/>
      <c r="O11" s="1910"/>
      <c r="P11" s="1910"/>
      <c r="Q11" s="1910"/>
      <c r="R11" s="1910"/>
      <c r="S11" s="1910"/>
    </row>
    <row r="12" spans="1:19" x14ac:dyDescent="0.2">
      <c r="A12" s="1910" t="s">
        <v>2</v>
      </c>
      <c r="B12" s="1910"/>
      <c r="C12" s="1910"/>
      <c r="D12" s="1910"/>
      <c r="E12" s="1910"/>
      <c r="F12" s="1910"/>
      <c r="G12" s="1910"/>
      <c r="H12" s="1910"/>
      <c r="I12" s="1910"/>
      <c r="J12" s="1910"/>
      <c r="K12" s="1910"/>
      <c r="L12" s="1910"/>
      <c r="M12" s="1910"/>
      <c r="N12" s="1910"/>
      <c r="O12" s="1910"/>
      <c r="P12" s="1910"/>
      <c r="Q12" s="1910"/>
      <c r="R12" s="1910"/>
      <c r="S12" s="1910"/>
    </row>
    <row r="13" spans="1:19" x14ac:dyDescent="0.2">
      <c r="A13" s="1910" t="s">
        <v>3</v>
      </c>
      <c r="B13" s="1910"/>
      <c r="C13" s="1910"/>
      <c r="D13" s="1910"/>
      <c r="E13" s="1910"/>
      <c r="F13" s="1910"/>
      <c r="G13" s="1910"/>
      <c r="H13" s="1910"/>
      <c r="I13" s="1910"/>
      <c r="J13" s="1910"/>
      <c r="K13" s="1910"/>
      <c r="L13" s="1910"/>
      <c r="M13" s="1910"/>
      <c r="N13" s="1910"/>
      <c r="O13" s="1910"/>
      <c r="P13" s="1910"/>
      <c r="Q13" s="1910"/>
      <c r="R13" s="1910"/>
      <c r="S13" s="1910"/>
    </row>
    <row r="14" spans="1:19" x14ac:dyDescent="0.2">
      <c r="A14" s="1928" t="s">
        <v>1790</v>
      </c>
      <c r="B14" s="1928"/>
      <c r="C14" s="1928"/>
      <c r="D14" s="1928"/>
      <c r="E14" s="1928"/>
      <c r="F14" s="1928"/>
      <c r="G14" s="1928"/>
      <c r="H14" s="1928"/>
      <c r="I14" s="1928"/>
      <c r="J14" s="1928"/>
      <c r="K14" s="1928"/>
      <c r="L14" s="1928"/>
      <c r="M14" s="1928"/>
      <c r="N14" s="1928"/>
      <c r="O14" s="1928"/>
      <c r="P14" s="1928"/>
      <c r="Q14" s="1928"/>
      <c r="R14" s="1928"/>
      <c r="S14" s="1928"/>
    </row>
    <row r="15" spans="1:19" ht="15" x14ac:dyDescent="0.3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115"/>
      <c r="N15" s="115"/>
      <c r="O15" s="115"/>
      <c r="P15" s="115"/>
      <c r="Q15" s="115"/>
      <c r="R15" s="115"/>
      <c r="S15" s="115"/>
    </row>
    <row r="16" spans="1:19" ht="36" x14ac:dyDescent="0.2">
      <c r="A16" s="962" t="s">
        <v>4</v>
      </c>
      <c r="B16" s="962" t="s">
        <v>5</v>
      </c>
      <c r="C16" s="1044" t="s">
        <v>6</v>
      </c>
      <c r="D16" s="1045" t="s">
        <v>7</v>
      </c>
      <c r="E16" s="1045" t="s">
        <v>1612</v>
      </c>
      <c r="F16" s="962" t="s">
        <v>9</v>
      </c>
      <c r="G16" s="962" t="s">
        <v>10</v>
      </c>
      <c r="H16" s="962" t="s">
        <v>11</v>
      </c>
      <c r="I16" s="962" t="s">
        <v>12</v>
      </c>
      <c r="J16" s="962" t="s">
        <v>13</v>
      </c>
      <c r="K16" s="962" t="s">
        <v>820</v>
      </c>
      <c r="L16" s="1046" t="s">
        <v>1613</v>
      </c>
      <c r="M16" s="1049" t="s">
        <v>1616</v>
      </c>
      <c r="N16" s="1050" t="s">
        <v>1615</v>
      </c>
      <c r="O16" s="1050" t="s">
        <v>1614</v>
      </c>
      <c r="P16" s="1051" t="s">
        <v>1618</v>
      </c>
      <c r="Q16" s="1050" t="s">
        <v>1617</v>
      </c>
      <c r="R16" s="1051" t="s">
        <v>1787</v>
      </c>
      <c r="S16" s="1051" t="s">
        <v>1619</v>
      </c>
    </row>
    <row r="17" spans="1:20" ht="15.75" x14ac:dyDescent="0.25">
      <c r="A17" s="228">
        <v>1</v>
      </c>
      <c r="B17" s="228">
        <v>2</v>
      </c>
      <c r="C17" s="228">
        <v>3</v>
      </c>
      <c r="D17" s="228">
        <v>4</v>
      </c>
      <c r="E17" s="228">
        <v>5</v>
      </c>
      <c r="F17" s="228">
        <v>6</v>
      </c>
      <c r="G17" s="228">
        <v>7</v>
      </c>
      <c r="H17" s="228">
        <v>8</v>
      </c>
      <c r="I17" s="228">
        <v>9</v>
      </c>
      <c r="J17" s="228">
        <v>10</v>
      </c>
      <c r="K17" s="228">
        <v>11</v>
      </c>
      <c r="L17" s="228">
        <v>12</v>
      </c>
      <c r="M17" s="228">
        <v>13</v>
      </c>
      <c r="N17" s="803"/>
      <c r="O17" s="803"/>
      <c r="P17" s="804"/>
      <c r="Q17" s="804"/>
      <c r="R17" s="803"/>
      <c r="S17" s="803"/>
    </row>
    <row r="18" spans="1:20" ht="13.5" x14ac:dyDescent="0.25">
      <c r="A18" s="1109">
        <v>1</v>
      </c>
      <c r="B18" s="1110">
        <v>40232</v>
      </c>
      <c r="C18" s="1137" t="s">
        <v>378</v>
      </c>
      <c r="D18" s="620">
        <v>61</v>
      </c>
      <c r="E18" s="1111">
        <v>617</v>
      </c>
      <c r="F18" s="1109"/>
      <c r="G18" s="620">
        <v>1</v>
      </c>
      <c r="H18" s="1112" t="s">
        <v>564</v>
      </c>
      <c r="I18" s="1109"/>
      <c r="J18" s="620"/>
      <c r="K18" s="1113" t="s">
        <v>379</v>
      </c>
      <c r="L18" s="1114">
        <v>2438</v>
      </c>
      <c r="M18" s="1115">
        <v>10</v>
      </c>
      <c r="N18" s="1075">
        <f>IF(M18=0,"N/A",+L18/M18)</f>
        <v>243.8</v>
      </c>
      <c r="O18" s="1682">
        <f>IF(M18=0,"N/A",+N18/12)</f>
        <v>20.316666666666666</v>
      </c>
      <c r="P18" s="1076">
        <v>7</v>
      </c>
      <c r="Q18" s="1076">
        <v>4</v>
      </c>
      <c r="R18" s="1075">
        <f>+N18</f>
        <v>243.8</v>
      </c>
      <c r="S18" s="1075">
        <f>IF(M18=0,"N/A",+L18-R18)</f>
        <v>2194.1999999999998</v>
      </c>
      <c r="T18" s="933"/>
    </row>
    <row r="19" spans="1:20" ht="13.5" x14ac:dyDescent="0.25">
      <c r="A19" s="228">
        <v>2</v>
      </c>
      <c r="B19" s="1117">
        <v>36884</v>
      </c>
      <c r="C19" s="1118" t="s">
        <v>378</v>
      </c>
      <c r="D19" s="1118">
        <v>61</v>
      </c>
      <c r="E19" s="1119">
        <v>617</v>
      </c>
      <c r="F19" s="1120">
        <v>127636</v>
      </c>
      <c r="G19" s="1121">
        <v>1</v>
      </c>
      <c r="H19" s="1122" t="s">
        <v>154</v>
      </c>
      <c r="I19" s="1123"/>
      <c r="J19" s="1121"/>
      <c r="K19" s="1120" t="s">
        <v>379</v>
      </c>
      <c r="L19" s="1124">
        <v>1200</v>
      </c>
      <c r="M19" s="1115">
        <v>10</v>
      </c>
      <c r="N19" s="1854"/>
      <c r="O19" s="1854">
        <f>IF(M19=0,"N/A",+N19/12)</f>
        <v>0</v>
      </c>
      <c r="P19" s="1899">
        <v>10</v>
      </c>
      <c r="Q19" s="1899"/>
      <c r="R19" s="1900">
        <v>1200</v>
      </c>
      <c r="S19" s="1854">
        <f t="shared" ref="S19:S31" si="0">IF(M19=0,"N/A",+L19-R19)</f>
        <v>0</v>
      </c>
      <c r="T19" s="18"/>
    </row>
    <row r="20" spans="1:20" ht="13.5" x14ac:dyDescent="0.25">
      <c r="A20" s="1109">
        <v>3</v>
      </c>
      <c r="B20" s="1117">
        <v>36888</v>
      </c>
      <c r="C20" s="1118" t="s">
        <v>378</v>
      </c>
      <c r="D20" s="1118">
        <v>61</v>
      </c>
      <c r="E20" s="1125">
        <v>617</v>
      </c>
      <c r="F20" s="1126">
        <v>125403</v>
      </c>
      <c r="G20" s="1121">
        <v>1</v>
      </c>
      <c r="H20" s="1123" t="s">
        <v>158</v>
      </c>
      <c r="I20" s="1123"/>
      <c r="J20" s="1121" t="s">
        <v>19</v>
      </c>
      <c r="K20" s="1120" t="s">
        <v>379</v>
      </c>
      <c r="L20" s="1124">
        <v>500</v>
      </c>
      <c r="M20" s="1115">
        <v>10</v>
      </c>
      <c r="N20" s="1854"/>
      <c r="O20" s="1854">
        <f t="shared" ref="O20:O30" si="1">IF(M20=0,"N/A",+N20/12)</f>
        <v>0</v>
      </c>
      <c r="P20" s="1899">
        <v>10</v>
      </c>
      <c r="Q20" s="1899"/>
      <c r="R20" s="1900">
        <v>500</v>
      </c>
      <c r="S20" s="1854">
        <f t="shared" si="0"/>
        <v>0</v>
      </c>
      <c r="T20" s="18"/>
    </row>
    <row r="21" spans="1:20" ht="13.5" x14ac:dyDescent="0.25">
      <c r="A21" s="228">
        <v>4</v>
      </c>
      <c r="B21" s="1117">
        <v>36884</v>
      </c>
      <c r="C21" s="1118" t="s">
        <v>378</v>
      </c>
      <c r="D21" s="1118">
        <v>61</v>
      </c>
      <c r="E21" s="1119">
        <v>617</v>
      </c>
      <c r="F21" s="1120">
        <v>127632</v>
      </c>
      <c r="G21" s="1121">
        <v>1</v>
      </c>
      <c r="H21" s="1122" t="s">
        <v>25</v>
      </c>
      <c r="I21" s="1123"/>
      <c r="J21" s="1121" t="s">
        <v>309</v>
      </c>
      <c r="K21" s="1120" t="s">
        <v>379</v>
      </c>
      <c r="L21" s="1124">
        <v>3132</v>
      </c>
      <c r="M21" s="1115">
        <v>10</v>
      </c>
      <c r="N21" s="1854"/>
      <c r="O21" s="1854">
        <f t="shared" si="1"/>
        <v>0</v>
      </c>
      <c r="P21" s="1899">
        <v>10</v>
      </c>
      <c r="Q21" s="1899"/>
      <c r="R21" s="1900">
        <v>3132</v>
      </c>
      <c r="S21" s="1854">
        <f t="shared" si="0"/>
        <v>0</v>
      </c>
      <c r="T21" s="18"/>
    </row>
    <row r="22" spans="1:20" ht="13.5" x14ac:dyDescent="0.25">
      <c r="A22" s="1109">
        <v>5</v>
      </c>
      <c r="B22" s="1117">
        <v>36884</v>
      </c>
      <c r="C22" s="1118" t="s">
        <v>378</v>
      </c>
      <c r="D22" s="1118">
        <v>61</v>
      </c>
      <c r="E22" s="1119">
        <v>617</v>
      </c>
      <c r="F22" s="1120">
        <v>34944</v>
      </c>
      <c r="G22" s="1121">
        <v>1</v>
      </c>
      <c r="H22" s="1122" t="s">
        <v>25</v>
      </c>
      <c r="I22" s="1123"/>
      <c r="J22" s="1121" t="s">
        <v>81</v>
      </c>
      <c r="K22" s="1120" t="s">
        <v>379</v>
      </c>
      <c r="L22" s="1124">
        <v>3132</v>
      </c>
      <c r="M22" s="1115">
        <v>10</v>
      </c>
      <c r="N22" s="1854"/>
      <c r="O22" s="1854">
        <f t="shared" si="1"/>
        <v>0</v>
      </c>
      <c r="P22" s="1899">
        <v>10</v>
      </c>
      <c r="Q22" s="1899"/>
      <c r="R22" s="1900">
        <v>3132</v>
      </c>
      <c r="S22" s="1854">
        <f t="shared" si="0"/>
        <v>0</v>
      </c>
      <c r="T22" s="18"/>
    </row>
    <row r="23" spans="1:20" ht="13.5" x14ac:dyDescent="0.25">
      <c r="A23" s="228">
        <v>6</v>
      </c>
      <c r="B23" s="1117">
        <v>36884</v>
      </c>
      <c r="C23" s="1118" t="s">
        <v>378</v>
      </c>
      <c r="D23" s="1118">
        <v>61</v>
      </c>
      <c r="E23" s="1119">
        <v>617</v>
      </c>
      <c r="F23" s="1120"/>
      <c r="G23" s="1121">
        <v>1</v>
      </c>
      <c r="H23" s="1122" t="s">
        <v>230</v>
      </c>
      <c r="I23" s="1123"/>
      <c r="J23" s="1121"/>
      <c r="K23" s="1120" t="s">
        <v>379</v>
      </c>
      <c r="L23" s="1124">
        <v>900</v>
      </c>
      <c r="M23" s="413">
        <v>10</v>
      </c>
      <c r="N23" s="1854"/>
      <c r="O23" s="1854">
        <f t="shared" si="1"/>
        <v>0</v>
      </c>
      <c r="P23" s="1899">
        <v>10</v>
      </c>
      <c r="Q23" s="1899"/>
      <c r="R23" s="1900">
        <v>900</v>
      </c>
      <c r="S23" s="1854">
        <f t="shared" si="0"/>
        <v>0</v>
      </c>
      <c r="T23" s="18"/>
    </row>
    <row r="24" spans="1:20" ht="13.5" x14ac:dyDescent="0.25">
      <c r="A24" s="1109">
        <v>7</v>
      </c>
      <c r="B24" s="1127">
        <v>38128</v>
      </c>
      <c r="C24" s="1118" t="s">
        <v>378</v>
      </c>
      <c r="D24" s="407">
        <v>61</v>
      </c>
      <c r="E24" s="1119">
        <v>617</v>
      </c>
      <c r="F24" s="407"/>
      <c r="G24" s="407">
        <v>1</v>
      </c>
      <c r="H24" s="411" t="s">
        <v>315</v>
      </c>
      <c r="I24" s="407"/>
      <c r="J24" s="407"/>
      <c r="K24" s="407" t="s">
        <v>201</v>
      </c>
      <c r="L24" s="412">
        <v>10900</v>
      </c>
      <c r="M24" s="1115">
        <v>10</v>
      </c>
      <c r="N24" s="1854"/>
      <c r="O24" s="1854">
        <f t="shared" si="1"/>
        <v>0</v>
      </c>
      <c r="P24" s="1899">
        <v>10</v>
      </c>
      <c r="Q24" s="1899"/>
      <c r="R24" s="1901">
        <v>10900</v>
      </c>
      <c r="S24" s="1854">
        <f t="shared" si="0"/>
        <v>0</v>
      </c>
      <c r="T24" s="18"/>
    </row>
    <row r="25" spans="1:20" ht="13.5" x14ac:dyDescent="0.25">
      <c r="A25" s="228">
        <v>8</v>
      </c>
      <c r="B25" s="1117">
        <v>36884</v>
      </c>
      <c r="C25" s="1118" t="s">
        <v>378</v>
      </c>
      <c r="D25" s="1118">
        <v>61</v>
      </c>
      <c r="E25" s="1119">
        <v>617</v>
      </c>
      <c r="F25" s="1120">
        <v>34959</v>
      </c>
      <c r="G25" s="1121">
        <v>1</v>
      </c>
      <c r="H25" s="1122" t="s">
        <v>230</v>
      </c>
      <c r="I25" s="1123"/>
      <c r="J25" s="1121"/>
      <c r="K25" s="1120" t="s">
        <v>379</v>
      </c>
      <c r="L25" s="1124">
        <v>900</v>
      </c>
      <c r="M25" s="1128">
        <v>10</v>
      </c>
      <c r="N25" s="1854"/>
      <c r="O25" s="1854">
        <f t="shared" si="1"/>
        <v>0</v>
      </c>
      <c r="P25" s="1899">
        <v>10</v>
      </c>
      <c r="Q25" s="1899"/>
      <c r="R25" s="1900">
        <v>900</v>
      </c>
      <c r="S25" s="1854">
        <f t="shared" si="0"/>
        <v>0</v>
      </c>
      <c r="T25" s="18"/>
    </row>
    <row r="26" spans="1:20" ht="13.5" x14ac:dyDescent="0.25">
      <c r="A26" s="1109">
        <v>9</v>
      </c>
      <c r="B26" s="1129">
        <v>36889</v>
      </c>
      <c r="C26" s="1118" t="s">
        <v>378</v>
      </c>
      <c r="D26" s="230">
        <v>61</v>
      </c>
      <c r="E26" s="1130">
        <v>617</v>
      </c>
      <c r="F26" s="230">
        <v>34955</v>
      </c>
      <c r="G26" s="230">
        <v>1</v>
      </c>
      <c r="H26" s="1053" t="s">
        <v>707</v>
      </c>
      <c r="I26" s="426"/>
      <c r="J26" s="230"/>
      <c r="K26" s="1120" t="s">
        <v>379</v>
      </c>
      <c r="L26" s="412">
        <v>1200</v>
      </c>
      <c r="M26" s="1128">
        <v>10</v>
      </c>
      <c r="N26" s="1854"/>
      <c r="O26" s="1854">
        <f t="shared" si="1"/>
        <v>0</v>
      </c>
      <c r="P26" s="1899">
        <v>10</v>
      </c>
      <c r="Q26" s="1899"/>
      <c r="R26" s="1901">
        <v>1200</v>
      </c>
      <c r="S26" s="1854">
        <f t="shared" si="0"/>
        <v>0</v>
      </c>
      <c r="T26" s="18"/>
    </row>
    <row r="27" spans="1:20" ht="13.5" x14ac:dyDescent="0.25">
      <c r="A27" s="228">
        <v>10</v>
      </c>
      <c r="B27" s="1129">
        <v>36889</v>
      </c>
      <c r="C27" s="1118" t="s">
        <v>378</v>
      </c>
      <c r="D27" s="230">
        <v>61</v>
      </c>
      <c r="E27" s="1130">
        <v>617</v>
      </c>
      <c r="F27" s="230">
        <v>34954</v>
      </c>
      <c r="G27" s="230">
        <v>1</v>
      </c>
      <c r="H27" s="1053" t="s">
        <v>707</v>
      </c>
      <c r="I27" s="426"/>
      <c r="J27" s="230"/>
      <c r="K27" s="1120" t="s">
        <v>379</v>
      </c>
      <c r="L27" s="412">
        <v>1200</v>
      </c>
      <c r="M27" s="1115">
        <v>10</v>
      </c>
      <c r="N27" s="1854"/>
      <c r="O27" s="1854">
        <f>IF(M27=0,"N/A",+N27/12)</f>
        <v>0</v>
      </c>
      <c r="P27" s="1899">
        <v>10</v>
      </c>
      <c r="Q27" s="1899"/>
      <c r="R27" s="1901">
        <v>1200</v>
      </c>
      <c r="S27" s="1854">
        <f t="shared" si="0"/>
        <v>0</v>
      </c>
      <c r="T27" s="18"/>
    </row>
    <row r="28" spans="1:20" ht="13.5" x14ac:dyDescent="0.25">
      <c r="A28" s="1109">
        <v>11</v>
      </c>
      <c r="B28" s="1117">
        <v>36884</v>
      </c>
      <c r="C28" s="1118" t="s">
        <v>378</v>
      </c>
      <c r="D28" s="1118">
        <v>61</v>
      </c>
      <c r="E28" s="1119">
        <v>617</v>
      </c>
      <c r="F28" s="1120">
        <v>127567</v>
      </c>
      <c r="G28" s="1121">
        <v>1</v>
      </c>
      <c r="H28" s="1122" t="s">
        <v>352</v>
      </c>
      <c r="I28" s="1123"/>
      <c r="J28" s="1121"/>
      <c r="K28" s="1120" t="s">
        <v>379</v>
      </c>
      <c r="L28" s="1124">
        <v>1940</v>
      </c>
      <c r="M28" s="1115">
        <v>10</v>
      </c>
      <c r="N28" s="1854"/>
      <c r="O28" s="1854">
        <f t="shared" si="1"/>
        <v>0</v>
      </c>
      <c r="P28" s="1899">
        <v>10</v>
      </c>
      <c r="Q28" s="1899"/>
      <c r="R28" s="1900">
        <v>1940</v>
      </c>
      <c r="S28" s="1854">
        <f t="shared" si="0"/>
        <v>0</v>
      </c>
      <c r="T28" s="18"/>
    </row>
    <row r="29" spans="1:20" ht="13.5" x14ac:dyDescent="0.25">
      <c r="A29" s="228">
        <v>12</v>
      </c>
      <c r="B29" s="1117">
        <v>36884</v>
      </c>
      <c r="C29" s="1118" t="s">
        <v>378</v>
      </c>
      <c r="D29" s="1118">
        <v>61</v>
      </c>
      <c r="E29" s="1119">
        <v>617</v>
      </c>
      <c r="F29" s="1120">
        <v>127629</v>
      </c>
      <c r="G29" s="1121">
        <v>1</v>
      </c>
      <c r="H29" s="1122" t="s">
        <v>85</v>
      </c>
      <c r="I29" s="1123"/>
      <c r="J29" s="1121"/>
      <c r="K29" s="1120" t="s">
        <v>379</v>
      </c>
      <c r="L29" s="1124">
        <v>1780</v>
      </c>
      <c r="M29" s="1115">
        <v>10</v>
      </c>
      <c r="N29" s="1854"/>
      <c r="O29" s="1854">
        <f t="shared" si="1"/>
        <v>0</v>
      </c>
      <c r="P29" s="1899">
        <v>10</v>
      </c>
      <c r="Q29" s="1899"/>
      <c r="R29" s="1900">
        <v>1780</v>
      </c>
      <c r="S29" s="1854">
        <f t="shared" si="0"/>
        <v>0</v>
      </c>
      <c r="T29" s="18"/>
    </row>
    <row r="30" spans="1:20" ht="13.5" x14ac:dyDescent="0.25">
      <c r="A30" s="1109">
        <v>13</v>
      </c>
      <c r="B30" s="1117">
        <v>41050</v>
      </c>
      <c r="C30" s="1118" t="s">
        <v>378</v>
      </c>
      <c r="D30" s="1118">
        <v>61</v>
      </c>
      <c r="E30" s="1119">
        <v>617</v>
      </c>
      <c r="F30" s="1120"/>
      <c r="G30" s="1120">
        <v>6</v>
      </c>
      <c r="H30" s="1122" t="s">
        <v>865</v>
      </c>
      <c r="I30" s="1123"/>
      <c r="J30" s="1121"/>
      <c r="K30" s="1120" t="s">
        <v>379</v>
      </c>
      <c r="L30" s="1124">
        <v>1587.76</v>
      </c>
      <c r="M30" s="1115">
        <v>10</v>
      </c>
      <c r="N30" s="1854"/>
      <c r="O30" s="1854">
        <f t="shared" si="1"/>
        <v>0</v>
      </c>
      <c r="P30" s="1899">
        <v>10</v>
      </c>
      <c r="Q30" s="1899"/>
      <c r="R30" s="1900">
        <v>1587.76</v>
      </c>
      <c r="S30" s="1854">
        <f t="shared" si="0"/>
        <v>0</v>
      </c>
      <c r="T30" s="18"/>
    </row>
    <row r="31" spans="1:20" ht="13.5" x14ac:dyDescent="0.25">
      <c r="A31" s="228">
        <v>14</v>
      </c>
      <c r="B31" s="1117">
        <v>41614</v>
      </c>
      <c r="C31" s="374" t="s">
        <v>380</v>
      </c>
      <c r="D31" s="407">
        <v>61</v>
      </c>
      <c r="E31" s="507">
        <v>617</v>
      </c>
      <c r="F31" s="415"/>
      <c r="G31" s="407">
        <v>1</v>
      </c>
      <c r="H31" s="1131" t="s">
        <v>763</v>
      </c>
      <c r="I31" s="407"/>
      <c r="J31" s="407" t="s">
        <v>203</v>
      </c>
      <c r="K31" s="230" t="s">
        <v>201</v>
      </c>
      <c r="L31" s="1132">
        <v>3097.3</v>
      </c>
      <c r="M31" s="413">
        <v>10</v>
      </c>
      <c r="N31" s="1854"/>
      <c r="O31" s="1854">
        <f>IF(M31=0,"N/A",+N31/12)</f>
        <v>0</v>
      </c>
      <c r="P31" s="1899">
        <v>10</v>
      </c>
      <c r="Q31" s="1899"/>
      <c r="R31" s="1902">
        <v>3097.3</v>
      </c>
      <c r="S31" s="1854">
        <f t="shared" si="0"/>
        <v>0</v>
      </c>
      <c r="T31" s="788" t="s">
        <v>1626</v>
      </c>
    </row>
    <row r="32" spans="1:20" ht="13.5" x14ac:dyDescent="0.25">
      <c r="A32" s="538"/>
      <c r="B32" s="495"/>
      <c r="C32" s="448"/>
      <c r="D32" s="448"/>
      <c r="E32" s="1133"/>
      <c r="F32" s="1062"/>
      <c r="G32" s="1134"/>
      <c r="H32" s="1062"/>
      <c r="I32" s="448"/>
      <c r="J32" s="448"/>
      <c r="K32" s="1062"/>
      <c r="L32" s="1136">
        <f>SUM(L18:L31)</f>
        <v>33907.06</v>
      </c>
      <c r="M32" s="1060"/>
      <c r="N32" s="1135">
        <f>SUM(N18:N31)</f>
        <v>243.8</v>
      </c>
      <c r="O32" s="1135">
        <f>SUM(O18:O31)</f>
        <v>20.316666666666666</v>
      </c>
      <c r="P32" s="1060"/>
      <c r="Q32" s="1060"/>
      <c r="R32" s="1135">
        <f>SUM(R18:R31)</f>
        <v>31712.859999999997</v>
      </c>
      <c r="S32" s="1135">
        <f>SUM(S18:S31)</f>
        <v>2194.1999999999998</v>
      </c>
      <c r="T32" s="18"/>
    </row>
    <row r="33" spans="1:19" ht="15" x14ac:dyDescent="0.3">
      <c r="A33" s="80"/>
      <c r="B33" s="114"/>
      <c r="C33" s="115"/>
      <c r="D33" s="115"/>
      <c r="E33" s="115"/>
      <c r="F33" s="203"/>
      <c r="G33" s="239"/>
      <c r="H33" s="203"/>
      <c r="I33" s="115"/>
      <c r="J33" s="115"/>
      <c r="K33" s="203"/>
      <c r="L33" s="114"/>
      <c r="M33" s="115"/>
      <c r="N33" s="115"/>
      <c r="O33" s="115"/>
      <c r="P33" s="115"/>
      <c r="Q33" s="115"/>
      <c r="R33" s="115"/>
      <c r="S33" s="115"/>
    </row>
    <row r="34" spans="1:19" ht="15" x14ac:dyDescent="0.3">
      <c r="A34" s="80"/>
      <c r="B34" s="114"/>
      <c r="C34" s="115"/>
      <c r="D34" s="115"/>
      <c r="E34" s="115"/>
      <c r="F34" s="203"/>
      <c r="G34" s="239"/>
      <c r="H34" s="203"/>
      <c r="I34" s="115"/>
      <c r="J34" s="115"/>
      <c r="K34" s="203"/>
      <c r="L34" s="114"/>
      <c r="M34" s="115"/>
      <c r="N34" s="115"/>
      <c r="O34" s="115"/>
      <c r="P34" s="115"/>
      <c r="Q34" s="115"/>
      <c r="R34" s="118"/>
      <c r="S34" s="115"/>
    </row>
    <row r="35" spans="1:19" ht="15" x14ac:dyDescent="0.3">
      <c r="A35" s="80"/>
      <c r="B35" s="114"/>
      <c r="C35" s="115"/>
      <c r="D35" s="115"/>
      <c r="E35" s="115"/>
      <c r="F35" s="203"/>
      <c r="G35" s="239"/>
      <c r="H35" s="203"/>
      <c r="I35" s="115"/>
      <c r="J35" s="115"/>
      <c r="K35" s="203"/>
      <c r="L35" s="114"/>
      <c r="M35" s="115"/>
      <c r="N35" s="115"/>
      <c r="O35" s="115"/>
      <c r="P35" s="115"/>
      <c r="Q35" s="115"/>
      <c r="R35" s="118"/>
      <c r="S35" s="115"/>
    </row>
    <row r="36" spans="1:19" ht="15" x14ac:dyDescent="0.3">
      <c r="A36" s="80"/>
      <c r="B36" s="114"/>
      <c r="C36" s="115"/>
      <c r="D36" s="115"/>
      <c r="E36" s="115"/>
      <c r="F36" s="203"/>
      <c r="G36" s="239"/>
      <c r="H36" s="203"/>
      <c r="I36" s="115"/>
      <c r="J36" s="115"/>
      <c r="K36" s="203"/>
      <c r="L36" s="114"/>
      <c r="M36" s="115"/>
      <c r="N36" s="115"/>
      <c r="O36" s="115" t="s">
        <v>1744</v>
      </c>
      <c r="P36" s="115"/>
      <c r="Q36" s="115"/>
      <c r="R36" s="118"/>
      <c r="S36" s="115"/>
    </row>
    <row r="37" spans="1:19" ht="15" x14ac:dyDescent="0.3">
      <c r="A37" s="80"/>
      <c r="B37" s="114"/>
      <c r="C37" s="115"/>
      <c r="D37" s="115"/>
      <c r="E37" s="115"/>
      <c r="F37" s="203"/>
      <c r="G37" s="239"/>
      <c r="H37" s="203"/>
      <c r="I37" s="115"/>
      <c r="J37" s="115"/>
      <c r="K37" s="203"/>
      <c r="L37" s="114"/>
      <c r="M37" s="115"/>
      <c r="N37" s="115"/>
      <c r="O37" s="115"/>
      <c r="P37" s="115"/>
      <c r="Q37" s="115"/>
      <c r="R37" s="118"/>
      <c r="S37" s="115"/>
    </row>
    <row r="38" spans="1:19" ht="15" x14ac:dyDescent="0.3">
      <c r="A38" s="80"/>
      <c r="B38" s="114"/>
      <c r="C38" s="115"/>
      <c r="D38" s="115"/>
      <c r="E38" s="115"/>
      <c r="F38" s="203"/>
      <c r="G38" s="239"/>
      <c r="H38" s="203"/>
      <c r="I38" s="115"/>
      <c r="J38" s="115"/>
      <c r="K38" s="203"/>
      <c r="L38" s="114"/>
      <c r="M38" s="115"/>
      <c r="N38" s="115"/>
      <c r="O38" s="115"/>
      <c r="P38" s="115"/>
      <c r="Q38" s="115"/>
      <c r="R38" s="118"/>
      <c r="S38" s="115"/>
    </row>
    <row r="39" spans="1:19" ht="15.75" x14ac:dyDescent="0.3">
      <c r="A39" s="80"/>
      <c r="B39" s="114"/>
      <c r="C39" s="115"/>
      <c r="D39" s="115"/>
      <c r="E39" s="115"/>
      <c r="F39" s="366"/>
      <c r="G39" s="239"/>
      <c r="H39" s="203"/>
      <c r="I39" s="115"/>
      <c r="J39" s="115"/>
      <c r="K39" s="203"/>
      <c r="L39" s="114"/>
      <c r="M39" s="115"/>
      <c r="N39" s="115"/>
      <c r="O39" s="115"/>
      <c r="P39" s="115"/>
      <c r="Q39" s="115"/>
      <c r="R39" s="115"/>
      <c r="S39" s="115"/>
    </row>
    <row r="40" spans="1:19" ht="15" x14ac:dyDescent="0.3">
      <c r="A40" s="80"/>
      <c r="B40" s="114"/>
      <c r="C40" s="115"/>
      <c r="D40" s="115"/>
      <c r="E40" s="115"/>
      <c r="F40" s="203"/>
      <c r="G40" s="239"/>
      <c r="H40" s="203"/>
      <c r="I40" s="115"/>
      <c r="J40" s="115"/>
      <c r="K40" s="203"/>
      <c r="L40" s="114"/>
      <c r="M40" s="115"/>
      <c r="N40" s="115"/>
      <c r="O40" s="115"/>
      <c r="P40" s="115"/>
      <c r="Q40" s="115"/>
      <c r="R40" s="115"/>
      <c r="S40" s="115"/>
    </row>
    <row r="41" spans="1:19" ht="15" x14ac:dyDescent="0.3">
      <c r="A41" s="80"/>
      <c r="B41" s="114"/>
      <c r="C41" s="115"/>
      <c r="D41" s="115"/>
      <c r="E41" s="115"/>
      <c r="F41" s="203"/>
      <c r="G41" s="239"/>
      <c r="H41" s="203"/>
      <c r="I41" s="115"/>
      <c r="J41" s="115"/>
      <c r="K41" s="203"/>
      <c r="L41" s="114"/>
      <c r="M41" s="115"/>
      <c r="N41" s="115"/>
      <c r="O41" s="115"/>
      <c r="P41" s="115"/>
      <c r="Q41" s="115"/>
      <c r="R41" s="115"/>
      <c r="S41" s="115"/>
    </row>
    <row r="42" spans="1:19" x14ac:dyDescent="0.2">
      <c r="A42" s="45"/>
      <c r="B42" s="45"/>
      <c r="C42" s="45"/>
      <c r="D42" s="45"/>
      <c r="E42" s="45"/>
      <c r="F42" s="45"/>
      <c r="G42" s="45"/>
      <c r="I42" s="45"/>
      <c r="J42" s="45"/>
      <c r="K42" s="45"/>
      <c r="L42" s="45"/>
      <c r="M42" s="45"/>
      <c r="N42" s="15"/>
      <c r="O42" s="14"/>
      <c r="P42" s="1048"/>
      <c r="Q42" s="1048"/>
      <c r="R42" s="1048"/>
      <c r="S42" s="1048"/>
    </row>
    <row r="43" spans="1:19" s="115" customFormat="1" ht="15" x14ac:dyDescent="0.3">
      <c r="A43" s="1924" t="s">
        <v>51</v>
      </c>
      <c r="B43" s="1924"/>
      <c r="C43" s="1924"/>
      <c r="D43" s="1924"/>
      <c r="E43" s="1924"/>
      <c r="F43" s="1924"/>
      <c r="G43" s="1924"/>
      <c r="H43" s="116"/>
      <c r="I43" s="1925" t="s">
        <v>1620</v>
      </c>
      <c r="J43" s="1925"/>
      <c r="K43" s="1925"/>
      <c r="L43" s="1925"/>
      <c r="M43" s="1925"/>
      <c r="O43" s="1108"/>
      <c r="P43" s="1924" t="s">
        <v>1621</v>
      </c>
      <c r="Q43" s="1924"/>
      <c r="R43" s="1924"/>
      <c r="S43" s="1924"/>
    </row>
  </sheetData>
  <mergeCells count="8">
    <mergeCell ref="A43:G43"/>
    <mergeCell ref="I43:M43"/>
    <mergeCell ref="P43:S43"/>
    <mergeCell ref="A10:S10"/>
    <mergeCell ref="A11:S11"/>
    <mergeCell ref="A12:S12"/>
    <mergeCell ref="A13:S13"/>
    <mergeCell ref="A14:S14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75" firstPageNumber="0" fitToWidth="3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57"/>
  <sheetViews>
    <sheetView topLeftCell="A14" zoomScale="86" zoomScaleNormal="86" workbookViewId="0">
      <selection activeCell="L45" sqref="L45"/>
    </sheetView>
  </sheetViews>
  <sheetFormatPr baseColWidth="10" defaultColWidth="9.140625" defaultRowHeight="12.75" x14ac:dyDescent="0.2"/>
  <cols>
    <col min="1" max="1" width="4.42578125" customWidth="1"/>
    <col min="2" max="2" width="12.5703125" customWidth="1"/>
    <col min="3" max="3" width="9.7109375" customWidth="1"/>
    <col min="4" max="4" width="14" customWidth="1"/>
    <col min="5" max="5" width="11" customWidth="1"/>
    <col min="6" max="6" width="8.42578125" customWidth="1"/>
    <col min="7" max="7" width="6.42578125" customWidth="1"/>
    <col min="8" max="8" width="28.140625" style="58" customWidth="1"/>
    <col min="9" max="9" width="16.28515625" customWidth="1"/>
    <col min="10" max="10" width="10" customWidth="1"/>
    <col min="11" max="11" width="11" customWidth="1"/>
    <col min="12" max="12" width="16.42578125" customWidth="1"/>
    <col min="13" max="13" width="6.85546875" customWidth="1"/>
    <col min="14" max="14" width="11.5703125" customWidth="1"/>
    <col min="15" max="15" width="14" customWidth="1"/>
    <col min="16" max="16" width="7.42578125" customWidth="1"/>
    <col min="17" max="17" width="6.28515625" customWidth="1"/>
    <col min="18" max="18" width="17.5703125" customWidth="1"/>
    <col min="19" max="19" width="12.7109375" customWidth="1"/>
    <col min="20" max="20" width="10.7109375" customWidth="1"/>
  </cols>
  <sheetData>
    <row r="4" spans="1:20" x14ac:dyDescent="0.2">
      <c r="R4" t="s">
        <v>1806</v>
      </c>
    </row>
    <row r="6" spans="1:20" x14ac:dyDescent="0.2">
      <c r="C6" s="13"/>
      <c r="D6" s="13"/>
      <c r="E6" s="13"/>
      <c r="G6" s="1"/>
    </row>
    <row r="7" spans="1:20" x14ac:dyDescent="0.2">
      <c r="C7" s="13"/>
      <c r="D7" s="13"/>
      <c r="E7" s="13"/>
      <c r="G7" s="1"/>
    </row>
    <row r="8" spans="1:20" x14ac:dyDescent="0.2">
      <c r="C8" s="13"/>
      <c r="D8" s="13"/>
      <c r="E8" s="13"/>
      <c r="G8" s="1"/>
    </row>
    <row r="9" spans="1:20" x14ac:dyDescent="0.2">
      <c r="C9" s="13"/>
      <c r="D9" s="13"/>
      <c r="E9" s="13"/>
      <c r="G9" s="1"/>
    </row>
    <row r="10" spans="1:20" ht="16.5" x14ac:dyDescent="0.3">
      <c r="A10" s="115"/>
      <c r="B10" s="115"/>
      <c r="C10" s="350"/>
      <c r="D10" s="350"/>
      <c r="E10" s="368"/>
      <c r="F10" s="115"/>
      <c r="G10" s="116"/>
      <c r="H10" s="1041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</row>
    <row r="11" spans="1:20" ht="15.75" x14ac:dyDescent="0.25">
      <c r="A11" s="1929" t="s">
        <v>0</v>
      </c>
      <c r="B11" s="1929"/>
      <c r="C11" s="1929"/>
      <c r="D11" s="1929"/>
      <c r="E11" s="1929"/>
      <c r="F11" s="1929"/>
      <c r="G11" s="1929"/>
      <c r="H11" s="1929"/>
      <c r="I11" s="1929"/>
      <c r="J11" s="1929"/>
      <c r="K11" s="1929"/>
      <c r="L11" s="1929"/>
      <c r="M11" s="1929"/>
      <c r="N11" s="1929"/>
      <c r="O11" s="1929"/>
      <c r="P11" s="1929"/>
      <c r="Q11" s="1929"/>
      <c r="R11" s="1929"/>
      <c r="S11" s="1929"/>
    </row>
    <row r="12" spans="1:20" ht="15.75" x14ac:dyDescent="0.25">
      <c r="A12" s="1929" t="s">
        <v>1</v>
      </c>
      <c r="B12" s="1929"/>
      <c r="C12" s="1929"/>
      <c r="D12" s="1929"/>
      <c r="E12" s="1929"/>
      <c r="F12" s="1929"/>
      <c r="G12" s="1929"/>
      <c r="H12" s="1929"/>
      <c r="I12" s="1929"/>
      <c r="J12" s="1929"/>
      <c r="K12" s="1929"/>
      <c r="L12" s="1929"/>
      <c r="M12" s="1929"/>
      <c r="N12" s="1929"/>
      <c r="O12" s="1929"/>
      <c r="P12" s="1929"/>
      <c r="Q12" s="1929"/>
      <c r="R12" s="1929"/>
      <c r="S12" s="1929"/>
    </row>
    <row r="13" spans="1:20" ht="15.75" x14ac:dyDescent="0.25">
      <c r="A13" s="1929" t="s">
        <v>2</v>
      </c>
      <c r="B13" s="1929"/>
      <c r="C13" s="1929"/>
      <c r="D13" s="1929"/>
      <c r="E13" s="1929"/>
      <c r="F13" s="1929"/>
      <c r="G13" s="1929"/>
      <c r="H13" s="1929"/>
      <c r="I13" s="1929"/>
      <c r="J13" s="1929"/>
      <c r="K13" s="1929"/>
      <c r="L13" s="1929"/>
      <c r="M13" s="1929"/>
      <c r="N13" s="1929"/>
      <c r="O13" s="1929"/>
      <c r="P13" s="1929"/>
      <c r="Q13" s="1929"/>
      <c r="R13" s="1929"/>
      <c r="S13" s="1929"/>
    </row>
    <row r="14" spans="1:20" ht="15.75" x14ac:dyDescent="0.25">
      <c r="A14" s="1929" t="s">
        <v>3</v>
      </c>
      <c r="B14" s="1929"/>
      <c r="C14" s="1929"/>
      <c r="D14" s="1929"/>
      <c r="E14" s="1929"/>
      <c r="F14" s="1929"/>
      <c r="G14" s="1929"/>
      <c r="H14" s="1929"/>
      <c r="I14" s="1929"/>
      <c r="J14" s="1929"/>
      <c r="K14" s="1929"/>
      <c r="L14" s="1929"/>
      <c r="M14" s="1929"/>
      <c r="N14" s="1929"/>
      <c r="O14" s="1929"/>
      <c r="P14" s="1929"/>
      <c r="Q14" s="1929"/>
      <c r="R14" s="1929"/>
      <c r="S14" s="1929"/>
    </row>
    <row r="15" spans="1:20" ht="15.75" x14ac:dyDescent="0.25">
      <c r="A15" s="1930" t="s">
        <v>1790</v>
      </c>
      <c r="B15" s="1930"/>
      <c r="C15" s="1930"/>
      <c r="D15" s="1930"/>
      <c r="E15" s="1930"/>
      <c r="F15" s="1930"/>
      <c r="G15" s="1930"/>
      <c r="H15" s="1930"/>
      <c r="I15" s="1930"/>
      <c r="J15" s="1930"/>
      <c r="K15" s="1930"/>
      <c r="L15" s="1930"/>
      <c r="M15" s="1930"/>
      <c r="N15" s="1930"/>
      <c r="O15" s="1930"/>
      <c r="P15" s="1930"/>
      <c r="Q15" s="1930"/>
      <c r="R15" s="1930"/>
      <c r="S15" s="1930"/>
    </row>
    <row r="16" spans="1:20" ht="15.75" hidden="1" x14ac:dyDescent="0.25">
      <c r="A16" s="791"/>
      <c r="B16" s="791"/>
      <c r="C16" s="791"/>
      <c r="D16" s="791"/>
      <c r="E16" s="791"/>
      <c r="F16" s="791"/>
      <c r="G16" s="791"/>
      <c r="H16" s="1039"/>
      <c r="I16" s="791"/>
      <c r="J16" s="791"/>
      <c r="K16" s="791"/>
      <c r="L16" s="791"/>
      <c r="M16" s="792"/>
      <c r="N16" s="792"/>
      <c r="O16" s="792"/>
      <c r="P16" s="792"/>
      <c r="Q16" s="792"/>
      <c r="R16" s="792"/>
      <c r="S16" s="792"/>
      <c r="T16" s="3"/>
    </row>
    <row r="17" spans="1:21" ht="42.75" customHeight="1" x14ac:dyDescent="0.2">
      <c r="A17" s="962" t="s">
        <v>4</v>
      </c>
      <c r="B17" s="962" t="s">
        <v>5</v>
      </c>
      <c r="C17" s="1044" t="s">
        <v>6</v>
      </c>
      <c r="D17" s="1045" t="s">
        <v>7</v>
      </c>
      <c r="E17" s="1045" t="s">
        <v>1612</v>
      </c>
      <c r="F17" s="962" t="s">
        <v>9</v>
      </c>
      <c r="G17" s="962" t="s">
        <v>10</v>
      </c>
      <c r="H17" s="962" t="s">
        <v>11</v>
      </c>
      <c r="I17" s="962" t="s">
        <v>12</v>
      </c>
      <c r="J17" s="962" t="s">
        <v>13</v>
      </c>
      <c r="K17" s="962" t="s">
        <v>820</v>
      </c>
      <c r="L17" s="1046" t="s">
        <v>1613</v>
      </c>
      <c r="M17" s="1049" t="s">
        <v>1616</v>
      </c>
      <c r="N17" s="1050" t="s">
        <v>1615</v>
      </c>
      <c r="O17" s="1050" t="s">
        <v>1614</v>
      </c>
      <c r="P17" s="1051" t="s">
        <v>1618</v>
      </c>
      <c r="Q17" s="1050" t="s">
        <v>1617</v>
      </c>
      <c r="R17" s="1051" t="s">
        <v>1787</v>
      </c>
      <c r="S17" s="1051" t="s">
        <v>1619</v>
      </c>
    </row>
    <row r="18" spans="1:21" x14ac:dyDescent="0.2">
      <c r="A18" s="228">
        <v>1</v>
      </c>
      <c r="B18" s="228">
        <v>2</v>
      </c>
      <c r="C18" s="228">
        <v>3</v>
      </c>
      <c r="D18" s="228">
        <v>4</v>
      </c>
      <c r="E18" s="228">
        <v>5</v>
      </c>
      <c r="F18" s="228">
        <v>6</v>
      </c>
      <c r="G18" s="228">
        <v>7</v>
      </c>
      <c r="H18" s="228">
        <v>8</v>
      </c>
      <c r="I18" s="228">
        <v>9</v>
      </c>
      <c r="J18" s="228">
        <v>10</v>
      </c>
      <c r="K18" s="228">
        <v>11</v>
      </c>
      <c r="L18" s="228">
        <v>12</v>
      </c>
      <c r="M18" s="228">
        <v>13</v>
      </c>
      <c r="N18" s="228">
        <v>14</v>
      </c>
      <c r="O18" s="228">
        <v>15</v>
      </c>
      <c r="P18" s="228">
        <v>16</v>
      </c>
      <c r="Q18" s="228">
        <v>17</v>
      </c>
      <c r="R18" s="228">
        <v>18</v>
      </c>
      <c r="S18" s="228">
        <v>19</v>
      </c>
      <c r="T18" s="3"/>
    </row>
    <row r="19" spans="1:21" x14ac:dyDescent="0.2">
      <c r="A19" s="228">
        <v>1</v>
      </c>
      <c r="B19" s="1138">
        <v>40201</v>
      </c>
      <c r="C19" s="1139" t="s">
        <v>380</v>
      </c>
      <c r="D19" s="1072">
        <v>61</v>
      </c>
      <c r="E19" s="519">
        <v>614</v>
      </c>
      <c r="F19" s="1063"/>
      <c r="G19" s="1072">
        <v>1</v>
      </c>
      <c r="H19" s="1140" t="s">
        <v>565</v>
      </c>
      <c r="I19" s="1072" t="s">
        <v>1040</v>
      </c>
      <c r="J19" s="1072" t="s">
        <v>28</v>
      </c>
      <c r="K19" s="1088" t="s">
        <v>382</v>
      </c>
      <c r="L19" s="1103">
        <v>5684</v>
      </c>
      <c r="M19" s="1074">
        <v>3</v>
      </c>
      <c r="N19" s="1141"/>
      <c r="O19" s="1141"/>
      <c r="P19" s="1142">
        <v>3</v>
      </c>
      <c r="Q19" s="1142"/>
      <c r="R19" s="1141">
        <v>5684</v>
      </c>
      <c r="S19" s="1141">
        <f t="shared" ref="S19:S37" si="0">IF(M19=0,"N/A",+L19-R19)</f>
        <v>0</v>
      </c>
      <c r="T19" s="3"/>
    </row>
    <row r="20" spans="1:21" x14ac:dyDescent="0.2">
      <c r="A20" s="228">
        <v>2</v>
      </c>
      <c r="B20" s="1138">
        <v>40260</v>
      </c>
      <c r="C20" s="1150" t="s">
        <v>380</v>
      </c>
      <c r="D20" s="1072">
        <v>61</v>
      </c>
      <c r="E20" s="519">
        <v>614</v>
      </c>
      <c r="F20" s="1063"/>
      <c r="G20" s="1072">
        <v>1</v>
      </c>
      <c r="H20" s="1140" t="s">
        <v>31</v>
      </c>
      <c r="I20" s="1072"/>
      <c r="J20" s="1072" t="s">
        <v>566</v>
      </c>
      <c r="K20" s="1088" t="s">
        <v>382</v>
      </c>
      <c r="L20" s="1103">
        <v>14500</v>
      </c>
      <c r="M20" s="1074">
        <v>3</v>
      </c>
      <c r="N20" s="1141"/>
      <c r="O20" s="1141"/>
      <c r="P20" s="1142">
        <v>3</v>
      </c>
      <c r="Q20" s="1142"/>
      <c r="R20" s="1141">
        <v>14500</v>
      </c>
      <c r="S20" s="1141">
        <f t="shared" si="0"/>
        <v>0</v>
      </c>
      <c r="T20" s="3"/>
    </row>
    <row r="21" spans="1:21" x14ac:dyDescent="0.2">
      <c r="A21" s="228">
        <v>3</v>
      </c>
      <c r="B21" s="1138">
        <v>42275</v>
      </c>
      <c r="C21" s="1150" t="s">
        <v>380</v>
      </c>
      <c r="D21" s="1072">
        <v>61</v>
      </c>
      <c r="E21" s="519" t="s">
        <v>1106</v>
      </c>
      <c r="F21" s="1063"/>
      <c r="G21" s="1072">
        <v>1</v>
      </c>
      <c r="H21" s="1140" t="s">
        <v>30</v>
      </c>
      <c r="I21" s="1072"/>
      <c r="J21" s="1072" t="s">
        <v>129</v>
      </c>
      <c r="K21" s="1072" t="s">
        <v>382</v>
      </c>
      <c r="L21" s="1103">
        <v>2695.01</v>
      </c>
      <c r="M21" s="1074">
        <v>3</v>
      </c>
      <c r="N21" s="1075">
        <f>IF(M21=0,"N/A",+L21/M21)</f>
        <v>898.3366666666667</v>
      </c>
      <c r="O21" s="1682">
        <f>IF(M21=0,"N/A",+N21/12)</f>
        <v>74.861388888888897</v>
      </c>
      <c r="P21" s="1076">
        <v>1</v>
      </c>
      <c r="Q21" s="1076">
        <v>9</v>
      </c>
      <c r="R21" s="1075">
        <f>+N21</f>
        <v>898.3366666666667</v>
      </c>
      <c r="S21" s="1075">
        <f t="shared" si="0"/>
        <v>1796.6733333333336</v>
      </c>
      <c r="T21" s="3"/>
    </row>
    <row r="22" spans="1:21" x14ac:dyDescent="0.2">
      <c r="A22" s="228">
        <v>4</v>
      </c>
      <c r="B22" s="1143">
        <v>41926</v>
      </c>
      <c r="C22" s="1150" t="s">
        <v>380</v>
      </c>
      <c r="D22" s="1072">
        <v>61</v>
      </c>
      <c r="E22" s="1144" t="s">
        <v>1107</v>
      </c>
      <c r="F22" s="1072"/>
      <c r="G22" s="1072">
        <v>1</v>
      </c>
      <c r="H22" s="1140" t="s">
        <v>1003</v>
      </c>
      <c r="I22" s="1072"/>
      <c r="J22" s="1072"/>
      <c r="K22" s="1088" t="s">
        <v>382</v>
      </c>
      <c r="L22" s="1145">
        <v>9032.9</v>
      </c>
      <c r="M22" s="1074">
        <v>10</v>
      </c>
      <c r="N22" s="1075">
        <f>IF(M22=0,"N/A",+L22/M22)</f>
        <v>903.29</v>
      </c>
      <c r="O22" s="1682">
        <f>IF(M22=0,"N/A",+N22/12)</f>
        <v>75.274166666666659</v>
      </c>
      <c r="P22" s="1076">
        <v>2</v>
      </c>
      <c r="Q22" s="1076">
        <v>8</v>
      </c>
      <c r="R22" s="1075">
        <f>IF(M22=0,"N/A",+N22*P22+O22*Q22)</f>
        <v>2408.7733333333331</v>
      </c>
      <c r="S22" s="1075">
        <f t="shared" si="0"/>
        <v>6624.126666666667</v>
      </c>
      <c r="T22" s="3"/>
    </row>
    <row r="23" spans="1:21" x14ac:dyDescent="0.2">
      <c r="A23" s="228">
        <v>5</v>
      </c>
      <c r="B23" s="1143">
        <v>36888</v>
      </c>
      <c r="C23" s="1150" t="s">
        <v>380</v>
      </c>
      <c r="D23" s="1072">
        <v>61</v>
      </c>
      <c r="E23" s="1144">
        <v>617</v>
      </c>
      <c r="F23" s="1072"/>
      <c r="G23" s="1072">
        <v>1</v>
      </c>
      <c r="H23" s="1140" t="s">
        <v>158</v>
      </c>
      <c r="I23" s="1072"/>
      <c r="J23" s="1072" t="s">
        <v>19</v>
      </c>
      <c r="K23" s="1088" t="s">
        <v>382</v>
      </c>
      <c r="L23" s="1145">
        <v>500</v>
      </c>
      <c r="M23" s="1074">
        <v>10</v>
      </c>
      <c r="N23" s="1141"/>
      <c r="O23" s="1141"/>
      <c r="P23" s="1142">
        <v>10</v>
      </c>
      <c r="Q23" s="1142"/>
      <c r="R23" s="1141">
        <v>500</v>
      </c>
      <c r="S23" s="1141">
        <f t="shared" si="0"/>
        <v>0</v>
      </c>
      <c r="T23" s="3"/>
    </row>
    <row r="24" spans="1:21" x14ac:dyDescent="0.2">
      <c r="A24" s="228">
        <v>6</v>
      </c>
      <c r="B24" s="1143">
        <v>39980</v>
      </c>
      <c r="C24" s="1150" t="s">
        <v>380</v>
      </c>
      <c r="D24" s="1072">
        <v>61</v>
      </c>
      <c r="E24" s="1144">
        <v>617</v>
      </c>
      <c r="F24" s="1072"/>
      <c r="G24" s="1072">
        <v>1</v>
      </c>
      <c r="H24" s="1140" t="s">
        <v>401</v>
      </c>
      <c r="I24" s="1072"/>
      <c r="J24" s="1072"/>
      <c r="K24" s="1088" t="s">
        <v>382</v>
      </c>
      <c r="L24" s="1145">
        <v>7500</v>
      </c>
      <c r="M24" s="1074">
        <v>10</v>
      </c>
      <c r="N24" s="1075">
        <f>IF(M24=0,"N/A",+L24/M24)</f>
        <v>750</v>
      </c>
      <c r="O24" s="1075">
        <f>IF(M24=0,"N/A",+N24/12)</f>
        <v>62.5</v>
      </c>
      <c r="P24" s="1076">
        <v>8</v>
      </c>
      <c r="Q24" s="1076"/>
      <c r="R24" s="1075">
        <f>IF(M24=0,"N/A",+N24*P24+O24*Q24)</f>
        <v>6000</v>
      </c>
      <c r="S24" s="1075">
        <f t="shared" si="0"/>
        <v>1500</v>
      </c>
      <c r="T24" s="3"/>
    </row>
    <row r="25" spans="1:21" x14ac:dyDescent="0.2">
      <c r="A25" s="228">
        <v>7</v>
      </c>
      <c r="B25" s="1143">
        <v>41926</v>
      </c>
      <c r="C25" s="1150" t="s">
        <v>380</v>
      </c>
      <c r="D25" s="1072">
        <v>61</v>
      </c>
      <c r="E25" s="1144" t="s">
        <v>1107</v>
      </c>
      <c r="F25" s="1072"/>
      <c r="G25" s="1072">
        <v>1</v>
      </c>
      <c r="H25" s="1140" t="s">
        <v>1041</v>
      </c>
      <c r="I25" s="1072"/>
      <c r="J25" s="1072"/>
      <c r="K25" s="1088" t="s">
        <v>382</v>
      </c>
      <c r="L25" s="1145">
        <v>4559.5200000000004</v>
      </c>
      <c r="M25" s="1074">
        <v>10</v>
      </c>
      <c r="N25" s="1075">
        <f>IF(M25=0,"N/A",+L25/M25)</f>
        <v>455.95200000000006</v>
      </c>
      <c r="O25" s="1682">
        <v>38</v>
      </c>
      <c r="P25" s="1076">
        <v>2</v>
      </c>
      <c r="Q25" s="1076">
        <v>8</v>
      </c>
      <c r="R25" s="1075">
        <f>IF(M25=0,"N/A",+N25*P25+O25*Q25)</f>
        <v>1215.904</v>
      </c>
      <c r="S25" s="1075">
        <f t="shared" si="0"/>
        <v>3343.6160000000004</v>
      </c>
      <c r="T25" s="3"/>
    </row>
    <row r="26" spans="1:21" x14ac:dyDescent="0.2">
      <c r="A26" s="228">
        <v>8</v>
      </c>
      <c r="B26" s="1138">
        <v>40591</v>
      </c>
      <c r="C26" s="1150" t="s">
        <v>380</v>
      </c>
      <c r="D26" s="1072">
        <v>61</v>
      </c>
      <c r="E26" s="1144">
        <v>617</v>
      </c>
      <c r="F26" s="1063"/>
      <c r="G26" s="1072">
        <v>1</v>
      </c>
      <c r="H26" s="1140" t="s">
        <v>18</v>
      </c>
      <c r="I26" s="1072" t="s">
        <v>730</v>
      </c>
      <c r="J26" s="1072" t="s">
        <v>528</v>
      </c>
      <c r="K26" s="1088" t="s">
        <v>382</v>
      </c>
      <c r="L26" s="1103">
        <v>3845.4</v>
      </c>
      <c r="M26" s="1074">
        <v>10</v>
      </c>
      <c r="N26" s="1075">
        <f>IF(M26=0,"N/A",+L26/M26)</f>
        <v>384.54</v>
      </c>
      <c r="O26" s="1075">
        <f>IF(M26=0,"N/A",+N26/12)</f>
        <v>32.045000000000002</v>
      </c>
      <c r="P26" s="1076">
        <v>6</v>
      </c>
      <c r="Q26" s="1076">
        <v>4</v>
      </c>
      <c r="R26" s="1075">
        <f>IF(M26=0,"N/A",+N26*P26+O26*Q26)</f>
        <v>2435.42</v>
      </c>
      <c r="S26" s="1075">
        <f t="shared" si="0"/>
        <v>1409.98</v>
      </c>
      <c r="T26" s="3"/>
    </row>
    <row r="27" spans="1:21" ht="25.5" x14ac:dyDescent="0.2">
      <c r="A27" s="228">
        <v>9</v>
      </c>
      <c r="B27" s="1138">
        <v>41455</v>
      </c>
      <c r="C27" s="1150" t="s">
        <v>380</v>
      </c>
      <c r="D27" s="1072">
        <v>61</v>
      </c>
      <c r="E27" s="519">
        <v>617</v>
      </c>
      <c r="F27" s="1071"/>
      <c r="G27" s="1072">
        <v>1</v>
      </c>
      <c r="H27" s="1146" t="s">
        <v>901</v>
      </c>
      <c r="I27" s="1071"/>
      <c r="J27" s="1071"/>
      <c r="K27" s="1088" t="s">
        <v>382</v>
      </c>
      <c r="L27" s="1147">
        <v>5310</v>
      </c>
      <c r="M27" s="1074">
        <v>10</v>
      </c>
      <c r="N27" s="1075">
        <f>IF(M27=0,"N/A",+L27/M27)</f>
        <v>531</v>
      </c>
      <c r="O27" s="1075">
        <f>IF(M27=0,"N/A",+N27/12)</f>
        <v>44.25</v>
      </c>
      <c r="P27" s="1076">
        <v>4</v>
      </c>
      <c r="Q27" s="1076"/>
      <c r="R27" s="1075">
        <f>IF(M27=0,"N/A",+N27*P27+O27*Q27)</f>
        <v>2124</v>
      </c>
      <c r="S27" s="1075">
        <f t="shared" si="0"/>
        <v>3186</v>
      </c>
      <c r="T27" s="3"/>
    </row>
    <row r="28" spans="1:21" x14ac:dyDescent="0.2">
      <c r="A28" s="228">
        <v>10</v>
      </c>
      <c r="B28" s="1143">
        <v>38349</v>
      </c>
      <c r="C28" s="1150" t="s">
        <v>380</v>
      </c>
      <c r="D28" s="1072">
        <v>61</v>
      </c>
      <c r="E28" s="1144">
        <v>617</v>
      </c>
      <c r="F28" s="1072"/>
      <c r="G28" s="1072">
        <v>1</v>
      </c>
      <c r="H28" s="1077" t="s">
        <v>410</v>
      </c>
      <c r="I28" s="1072"/>
      <c r="J28" s="1072" t="s">
        <v>19</v>
      </c>
      <c r="K28" s="1088" t="s">
        <v>382</v>
      </c>
      <c r="L28" s="1145">
        <v>2508.8000000000002</v>
      </c>
      <c r="M28" s="1074">
        <v>10</v>
      </c>
      <c r="N28" s="1141"/>
      <c r="O28" s="1141"/>
      <c r="P28" s="1142">
        <v>10</v>
      </c>
      <c r="Q28" s="1142"/>
      <c r="R28" s="1141">
        <v>2508.8000000000002</v>
      </c>
      <c r="S28" s="1141">
        <f t="shared" si="0"/>
        <v>0</v>
      </c>
      <c r="T28" s="3"/>
    </row>
    <row r="29" spans="1:21" x14ac:dyDescent="0.2">
      <c r="A29" s="228">
        <v>11</v>
      </c>
      <c r="B29" s="1143">
        <v>36889</v>
      </c>
      <c r="C29" s="1150" t="s">
        <v>380</v>
      </c>
      <c r="D29" s="1072">
        <v>61</v>
      </c>
      <c r="E29" s="1144">
        <v>617</v>
      </c>
      <c r="F29" s="1072">
        <v>125450</v>
      </c>
      <c r="G29" s="1072">
        <v>1</v>
      </c>
      <c r="H29" s="1140" t="s">
        <v>25</v>
      </c>
      <c r="I29" s="1072"/>
      <c r="J29" s="1072" t="s">
        <v>19</v>
      </c>
      <c r="K29" s="1088" t="s">
        <v>382</v>
      </c>
      <c r="L29" s="1103">
        <v>1382.4</v>
      </c>
      <c r="M29" s="1074">
        <v>10</v>
      </c>
      <c r="N29" s="1141"/>
      <c r="O29" s="1141"/>
      <c r="P29" s="1142">
        <v>10</v>
      </c>
      <c r="Q29" s="1142"/>
      <c r="R29" s="1141">
        <v>1382.4</v>
      </c>
      <c r="S29" s="1141">
        <f t="shared" si="0"/>
        <v>0</v>
      </c>
      <c r="T29" s="3"/>
    </row>
    <row r="30" spans="1:21" x14ac:dyDescent="0.2">
      <c r="A30" s="228">
        <v>12</v>
      </c>
      <c r="B30" s="1143">
        <v>9</v>
      </c>
      <c r="C30" s="1150" t="s">
        <v>380</v>
      </c>
      <c r="D30" s="1072">
        <v>61</v>
      </c>
      <c r="E30" s="1144">
        <v>617</v>
      </c>
      <c r="F30" s="1072"/>
      <c r="G30" s="1072">
        <v>2</v>
      </c>
      <c r="H30" s="1077" t="s">
        <v>381</v>
      </c>
      <c r="I30" s="1072"/>
      <c r="J30" s="1072" t="s">
        <v>24</v>
      </c>
      <c r="K30" s="1088" t="s">
        <v>382</v>
      </c>
      <c r="L30" s="1145">
        <v>5236.8100000000004</v>
      </c>
      <c r="M30" s="1074">
        <v>10</v>
      </c>
      <c r="N30" s="1080"/>
      <c r="O30" s="1080"/>
      <c r="P30" s="1079">
        <v>10</v>
      </c>
      <c r="Q30" s="1079"/>
      <c r="R30" s="1080">
        <v>5236.8100000000004</v>
      </c>
      <c r="S30" s="1080">
        <f t="shared" si="0"/>
        <v>0</v>
      </c>
      <c r="T30" s="3"/>
      <c r="U30" s="1645"/>
    </row>
    <row r="31" spans="1:21" x14ac:dyDescent="0.2">
      <c r="A31" s="228">
        <v>13</v>
      </c>
      <c r="B31" s="1143">
        <v>36889</v>
      </c>
      <c r="C31" s="1150" t="s">
        <v>380</v>
      </c>
      <c r="D31" s="1072">
        <v>61</v>
      </c>
      <c r="E31" s="1144">
        <v>617</v>
      </c>
      <c r="F31" s="1072">
        <v>125442</v>
      </c>
      <c r="G31" s="1072">
        <v>1</v>
      </c>
      <c r="H31" s="1140" t="s">
        <v>591</v>
      </c>
      <c r="I31" s="1072"/>
      <c r="J31" s="1072"/>
      <c r="K31" s="1088" t="s">
        <v>382</v>
      </c>
      <c r="L31" s="1145">
        <v>2000</v>
      </c>
      <c r="M31" s="1074">
        <v>10</v>
      </c>
      <c r="N31" s="1141"/>
      <c r="O31" s="1141"/>
      <c r="P31" s="1142">
        <v>10</v>
      </c>
      <c r="Q31" s="1142"/>
      <c r="R31" s="1141">
        <v>2000</v>
      </c>
      <c r="S31" s="1141">
        <f t="shared" si="0"/>
        <v>0</v>
      </c>
      <c r="T31" s="3"/>
    </row>
    <row r="32" spans="1:21" x14ac:dyDescent="0.2">
      <c r="A32" s="228">
        <v>14</v>
      </c>
      <c r="B32" s="1138">
        <v>36085</v>
      </c>
      <c r="C32" s="1150" t="s">
        <v>380</v>
      </c>
      <c r="D32" s="1072">
        <v>61</v>
      </c>
      <c r="E32" s="1144">
        <v>617</v>
      </c>
      <c r="F32" s="1072"/>
      <c r="G32" s="1072">
        <v>3</v>
      </c>
      <c r="H32" s="1140" t="s">
        <v>861</v>
      </c>
      <c r="I32" s="1072"/>
      <c r="J32" s="1072"/>
      <c r="K32" s="1088" t="s">
        <v>382</v>
      </c>
      <c r="L32" s="1148">
        <v>800</v>
      </c>
      <c r="M32" s="1074">
        <v>10</v>
      </c>
      <c r="N32" s="1141"/>
      <c r="O32" s="1141"/>
      <c r="P32" s="1142">
        <v>10</v>
      </c>
      <c r="Q32" s="1142"/>
      <c r="R32" s="1141">
        <v>800</v>
      </c>
      <c r="S32" s="1141">
        <f t="shared" si="0"/>
        <v>0</v>
      </c>
      <c r="T32" s="3"/>
    </row>
    <row r="33" spans="1:20" ht="25.5" x14ac:dyDescent="0.2">
      <c r="A33" s="228">
        <v>15</v>
      </c>
      <c r="B33" s="1138">
        <v>40898</v>
      </c>
      <c r="C33" s="1150" t="s">
        <v>380</v>
      </c>
      <c r="D33" s="1072">
        <v>61</v>
      </c>
      <c r="E33" s="1144">
        <v>617</v>
      </c>
      <c r="F33" s="1063"/>
      <c r="G33" s="1072">
        <v>10</v>
      </c>
      <c r="H33" s="1140" t="s">
        <v>862</v>
      </c>
      <c r="I33" s="1072"/>
      <c r="J33" s="1072" t="s">
        <v>1745</v>
      </c>
      <c r="K33" s="1088" t="s">
        <v>382</v>
      </c>
      <c r="L33" s="1149">
        <v>15000</v>
      </c>
      <c r="M33" s="1074">
        <v>10</v>
      </c>
      <c r="N33" s="1075">
        <f>IF(M33=0,"N/A",+L33/M33)</f>
        <v>1500</v>
      </c>
      <c r="O33" s="1075">
        <f>IF(M33=0,"N/A",+N33/12)</f>
        <v>125</v>
      </c>
      <c r="P33" s="1076">
        <v>5</v>
      </c>
      <c r="Q33" s="1076">
        <v>6</v>
      </c>
      <c r="R33" s="1075">
        <f>IF(M33=0,"N/A",+N33*P33+O33*Q33)</f>
        <v>8250</v>
      </c>
      <c r="S33" s="1075">
        <f t="shared" si="0"/>
        <v>6750</v>
      </c>
      <c r="T33" s="3"/>
    </row>
    <row r="34" spans="1:20" x14ac:dyDescent="0.2">
      <c r="A34" s="228">
        <v>16</v>
      </c>
      <c r="B34" s="1143">
        <v>36889</v>
      </c>
      <c r="C34" s="1150" t="s">
        <v>380</v>
      </c>
      <c r="D34" s="1072">
        <v>61</v>
      </c>
      <c r="E34" s="1144">
        <v>617</v>
      </c>
      <c r="F34" s="1063"/>
      <c r="G34" s="1072">
        <v>9</v>
      </c>
      <c r="H34" s="1140" t="s">
        <v>731</v>
      </c>
      <c r="I34" s="1072"/>
      <c r="J34" s="1072"/>
      <c r="K34" s="1088" t="s">
        <v>382</v>
      </c>
      <c r="L34" s="1149">
        <v>1475</v>
      </c>
      <c r="M34" s="1074">
        <v>10</v>
      </c>
      <c r="N34" s="1141"/>
      <c r="O34" s="1141"/>
      <c r="P34" s="1142">
        <v>10</v>
      </c>
      <c r="Q34" s="1142"/>
      <c r="R34" s="1141">
        <v>1475</v>
      </c>
      <c r="S34" s="1141">
        <f t="shared" si="0"/>
        <v>0</v>
      </c>
      <c r="T34" s="3"/>
    </row>
    <row r="35" spans="1:20" x14ac:dyDescent="0.2">
      <c r="A35" s="228">
        <v>17</v>
      </c>
      <c r="B35" s="1143">
        <v>39954</v>
      </c>
      <c r="C35" s="1150" t="s">
        <v>380</v>
      </c>
      <c r="D35" s="1150">
        <v>61</v>
      </c>
      <c r="E35" s="1144">
        <v>617</v>
      </c>
      <c r="F35" s="1072"/>
      <c r="G35" s="1072">
        <v>11</v>
      </c>
      <c r="H35" s="1077" t="s">
        <v>123</v>
      </c>
      <c r="I35" s="1072"/>
      <c r="J35" s="1072" t="s">
        <v>114</v>
      </c>
      <c r="K35" s="1088" t="s">
        <v>382</v>
      </c>
      <c r="L35" s="1148">
        <v>6351</v>
      </c>
      <c r="M35" s="1074">
        <v>10</v>
      </c>
      <c r="N35" s="1075">
        <f>IF(M35=0,"N/A",+L35/M35)</f>
        <v>635.1</v>
      </c>
      <c r="O35" s="1075">
        <f>IF(M35=0,"N/A",+N35/12)</f>
        <v>52.925000000000004</v>
      </c>
      <c r="P35" s="1076">
        <v>8</v>
      </c>
      <c r="Q35" s="1076">
        <v>1</v>
      </c>
      <c r="R35" s="1075">
        <f>IF(M35=0,"N/A",+N35*P35+O35*Q35)</f>
        <v>5133.7250000000004</v>
      </c>
      <c r="S35" s="1075">
        <f t="shared" si="0"/>
        <v>1217.2749999999996</v>
      </c>
      <c r="T35" s="3"/>
    </row>
    <row r="36" spans="1:20" x14ac:dyDescent="0.2">
      <c r="A36" s="228">
        <v>18</v>
      </c>
      <c r="B36" s="1143">
        <v>36828</v>
      </c>
      <c r="C36" s="1150" t="s">
        <v>125</v>
      </c>
      <c r="D36" s="1150">
        <v>61</v>
      </c>
      <c r="E36" s="1144">
        <v>614</v>
      </c>
      <c r="F36" s="1072">
        <v>125163</v>
      </c>
      <c r="G36" s="1072">
        <v>1</v>
      </c>
      <c r="H36" s="1077" t="s">
        <v>33</v>
      </c>
      <c r="I36" s="1072" t="s">
        <v>34</v>
      </c>
      <c r="J36" s="1072" t="s">
        <v>35</v>
      </c>
      <c r="K36" s="1088" t="s">
        <v>382</v>
      </c>
      <c r="L36" s="1148">
        <v>6496</v>
      </c>
      <c r="M36" s="1074">
        <v>3</v>
      </c>
      <c r="N36" s="1080"/>
      <c r="O36" s="1080"/>
      <c r="P36" s="1079">
        <v>3</v>
      </c>
      <c r="Q36" s="1079"/>
      <c r="R36" s="1080">
        <v>6496</v>
      </c>
      <c r="S36" s="1080">
        <f t="shared" si="0"/>
        <v>0</v>
      </c>
      <c r="T36" s="3"/>
    </row>
    <row r="37" spans="1:20" ht="13.5" x14ac:dyDescent="0.25">
      <c r="A37" s="228">
        <v>19</v>
      </c>
      <c r="B37" s="1127">
        <v>36819</v>
      </c>
      <c r="C37" s="507">
        <v>8</v>
      </c>
      <c r="D37" s="507">
        <v>61</v>
      </c>
      <c r="E37" s="1820">
        <v>617</v>
      </c>
      <c r="F37" s="407"/>
      <c r="G37" s="230">
        <v>1</v>
      </c>
      <c r="H37" s="1131" t="s">
        <v>55</v>
      </c>
      <c r="I37" s="230"/>
      <c r="J37" s="407" t="s">
        <v>24</v>
      </c>
      <c r="K37" s="230" t="s">
        <v>382</v>
      </c>
      <c r="L37" s="412">
        <v>1295</v>
      </c>
      <c r="M37" s="1151">
        <v>10</v>
      </c>
      <c r="N37" s="1080"/>
      <c r="O37" s="1080"/>
      <c r="P37" s="1079">
        <v>10</v>
      </c>
      <c r="Q37" s="1079"/>
      <c r="R37" s="1080">
        <v>1295</v>
      </c>
      <c r="S37" s="1080">
        <f t="shared" si="0"/>
        <v>0</v>
      </c>
      <c r="T37" s="89"/>
    </row>
    <row r="38" spans="1:20" ht="15" x14ac:dyDescent="0.3">
      <c r="A38" s="228">
        <v>20</v>
      </c>
      <c r="B38" s="125">
        <v>42669</v>
      </c>
      <c r="C38" s="99">
        <v>8</v>
      </c>
      <c r="D38" s="99">
        <v>61</v>
      </c>
      <c r="E38" s="235">
        <v>2613</v>
      </c>
      <c r="F38" s="192"/>
      <c r="G38" s="85">
        <v>1</v>
      </c>
      <c r="H38" s="937" t="s">
        <v>1517</v>
      </c>
      <c r="I38" s="86" t="s">
        <v>1518</v>
      </c>
      <c r="J38" s="86" t="s">
        <v>1519</v>
      </c>
      <c r="K38" s="86" t="s">
        <v>382</v>
      </c>
      <c r="L38" s="111">
        <v>24552.5</v>
      </c>
      <c r="M38" s="112">
        <v>3</v>
      </c>
      <c r="N38" s="101">
        <f>IF(M38=0,"N/A",+L38/M38)</f>
        <v>8184.166666666667</v>
      </c>
      <c r="O38" s="1664">
        <f>IF(M38=0,"N/A",+N38/12)</f>
        <v>682.01388888888891</v>
      </c>
      <c r="P38" s="187"/>
      <c r="Q38" s="188">
        <v>8</v>
      </c>
      <c r="R38" s="101">
        <f>IF(M38=0,"N/A",+N38*P38+O38*Q38)</f>
        <v>5456.1111111111113</v>
      </c>
      <c r="S38" s="101">
        <f>IF(M38=0,"N/A",+L38-R38)</f>
        <v>19096.388888888891</v>
      </c>
      <c r="T38" s="1294"/>
    </row>
    <row r="39" spans="1:20" ht="15" x14ac:dyDescent="0.3">
      <c r="A39" s="228">
        <v>21</v>
      </c>
      <c r="B39" s="125">
        <v>42800</v>
      </c>
      <c r="C39" s="99" t="s">
        <v>380</v>
      </c>
      <c r="D39" s="99">
        <v>61</v>
      </c>
      <c r="E39" s="235" t="s">
        <v>1759</v>
      </c>
      <c r="F39" s="192"/>
      <c r="G39" s="85">
        <v>1</v>
      </c>
      <c r="H39" s="937" t="s">
        <v>1761</v>
      </c>
      <c r="I39" s="86"/>
      <c r="J39" s="86"/>
      <c r="K39" s="86" t="s">
        <v>382</v>
      </c>
      <c r="L39" s="508">
        <v>16192.31</v>
      </c>
      <c r="M39" s="112">
        <v>10</v>
      </c>
      <c r="N39" s="101">
        <f>IF(M39=0,"N/A",+L39/M39)</f>
        <v>1619.231</v>
      </c>
      <c r="O39" s="1664">
        <f>IF(M39=0,"N/A",+N39/12)</f>
        <v>134.93591666666666</v>
      </c>
      <c r="P39" s="187"/>
      <c r="Q39" s="188">
        <v>3</v>
      </c>
      <c r="R39" s="101">
        <f>IF(M39=0,"N/A",+N39*P39+O39*Q39)</f>
        <v>404.80774999999994</v>
      </c>
      <c r="S39" s="101">
        <f>IF(M39=0,"N/A",+L39-R39)</f>
        <v>15787.50225</v>
      </c>
      <c r="T39" s="1294"/>
    </row>
    <row r="40" spans="1:20" ht="25.5" x14ac:dyDescent="0.2">
      <c r="A40" s="228">
        <v>22</v>
      </c>
      <c r="B40" s="1138">
        <v>42800</v>
      </c>
      <c r="C40" s="1874" t="s">
        <v>380</v>
      </c>
      <c r="D40" s="1072">
        <v>61</v>
      </c>
      <c r="E40" s="1071" t="s">
        <v>1759</v>
      </c>
      <c r="F40" s="1176"/>
      <c r="G40" s="1072">
        <v>1</v>
      </c>
      <c r="H40" s="1140" t="s">
        <v>1773</v>
      </c>
      <c r="I40" s="1072" t="s">
        <v>1774</v>
      </c>
      <c r="J40" s="1072"/>
      <c r="K40" s="1072" t="s">
        <v>382</v>
      </c>
      <c r="L40" s="1145">
        <v>3610.8</v>
      </c>
      <c r="M40" s="1074">
        <v>10</v>
      </c>
      <c r="N40" s="1075">
        <f>IF(M40=0,"N/A",+L40/M40)</f>
        <v>361.08000000000004</v>
      </c>
      <c r="O40" s="1682">
        <f>IF(M40=0,"N/A",+N40/12)</f>
        <v>30.090000000000003</v>
      </c>
      <c r="P40" s="1076"/>
      <c r="Q40" s="1076">
        <v>3</v>
      </c>
      <c r="R40" s="1075">
        <f>IF(M40=0,"N/A",+N40*P40+O40*Q40)</f>
        <v>90.27000000000001</v>
      </c>
      <c r="S40" s="349"/>
      <c r="T40" s="1294"/>
    </row>
    <row r="41" spans="1:20" ht="13.5" x14ac:dyDescent="0.25">
      <c r="A41" s="228"/>
      <c r="B41" s="1053"/>
      <c r="C41" s="1152"/>
      <c r="D41" s="374"/>
      <c r="E41" s="507"/>
      <c r="F41" s="411"/>
      <c r="G41" s="407"/>
      <c r="H41" s="1131"/>
      <c r="I41" s="411"/>
      <c r="J41" s="411"/>
      <c r="K41" s="411"/>
      <c r="L41" s="1136">
        <f>SUM(L19:L38)</f>
        <v>120724.34000000001</v>
      </c>
      <c r="M41" s="1136"/>
      <c r="N41" s="1136">
        <f>SUM(N21:N38)</f>
        <v>14242.385333333335</v>
      </c>
      <c r="O41" s="1136">
        <f>SUM(O21:O40)</f>
        <v>1351.895361111111</v>
      </c>
      <c r="P41" s="1136"/>
      <c r="Q41" s="1136"/>
      <c r="R41" s="1136">
        <f>SUM(R19:R38)</f>
        <v>75800.280111111104</v>
      </c>
      <c r="S41" s="1136">
        <f>SUM(S19:S38)</f>
        <v>44924.059888888893</v>
      </c>
      <c r="T41" s="18"/>
    </row>
    <row r="42" spans="1:20" ht="2.25" customHeight="1" x14ac:dyDescent="0.3">
      <c r="A42" s="80"/>
      <c r="B42" s="114"/>
      <c r="C42" s="1709"/>
      <c r="D42" s="1672"/>
      <c r="E42" s="357"/>
      <c r="F42" s="203"/>
      <c r="G42" s="239"/>
      <c r="H42" s="1042"/>
      <c r="I42" s="203"/>
      <c r="J42" s="203"/>
      <c r="K42" s="203"/>
      <c r="L42" s="203"/>
      <c r="M42" s="354"/>
      <c r="N42" s="354"/>
      <c r="O42" s="354"/>
      <c r="P42" s="115"/>
      <c r="Q42" s="115"/>
      <c r="R42" s="115"/>
      <c r="S42" s="115"/>
    </row>
    <row r="43" spans="1:20" ht="15" x14ac:dyDescent="0.3">
      <c r="A43" s="115"/>
      <c r="B43" s="114"/>
      <c r="C43" s="1709">
        <v>611</v>
      </c>
      <c r="D43" s="1708">
        <v>278.3</v>
      </c>
      <c r="E43" s="364"/>
      <c r="F43" s="114"/>
      <c r="G43" s="184"/>
      <c r="H43" s="1043"/>
      <c r="I43" s="114"/>
      <c r="J43" s="114"/>
      <c r="K43" s="114"/>
      <c r="L43" s="114"/>
      <c r="M43" s="115"/>
      <c r="N43" s="115"/>
      <c r="O43" s="115"/>
      <c r="P43" s="115"/>
      <c r="Q43" s="115"/>
      <c r="R43" s="115"/>
      <c r="S43" s="115"/>
    </row>
    <row r="44" spans="1:20" ht="15" x14ac:dyDescent="0.3">
      <c r="A44" s="115"/>
      <c r="B44" s="114"/>
      <c r="C44" s="1709">
        <v>613</v>
      </c>
      <c r="D44" s="1708">
        <v>756.87</v>
      </c>
      <c r="E44" s="364"/>
      <c r="F44" s="114"/>
      <c r="G44" s="184"/>
      <c r="H44" s="1043"/>
      <c r="I44" s="114"/>
      <c r="J44" s="114"/>
      <c r="K44" s="114"/>
      <c r="L44" s="114"/>
      <c r="M44" s="115"/>
      <c r="N44" s="115"/>
      <c r="O44" s="115"/>
      <c r="P44" s="115"/>
      <c r="Q44" s="115"/>
      <c r="R44" s="115"/>
      <c r="S44" s="115"/>
    </row>
    <row r="45" spans="1:20" ht="15" x14ac:dyDescent="0.3">
      <c r="A45" s="115"/>
      <c r="B45" s="115"/>
      <c r="C45" s="1675">
        <v>617</v>
      </c>
      <c r="D45" s="1661">
        <v>316.73</v>
      </c>
      <c r="E45" s="121"/>
      <c r="F45" s="115"/>
      <c r="G45" s="1921"/>
      <c r="H45" s="1921"/>
      <c r="I45" s="115"/>
      <c r="J45" s="114"/>
      <c r="K45" s="114"/>
      <c r="L45" s="114"/>
      <c r="M45" s="114"/>
      <c r="N45" s="115"/>
      <c r="O45" s="114"/>
      <c r="P45" s="115"/>
      <c r="Q45" s="115"/>
      <c r="R45" s="115"/>
      <c r="S45" s="115"/>
    </row>
    <row r="46" spans="1:20" ht="15" x14ac:dyDescent="0.3">
      <c r="A46" s="115"/>
      <c r="B46" s="115"/>
      <c r="C46" s="1675"/>
      <c r="D46" s="1661"/>
      <c r="E46" s="121"/>
      <c r="F46" s="115"/>
      <c r="G46" s="538"/>
      <c r="H46" s="538"/>
      <c r="I46" s="115"/>
      <c r="J46" s="114"/>
      <c r="K46" s="114"/>
      <c r="L46" s="114"/>
      <c r="M46" s="114"/>
      <c r="N46" s="115"/>
      <c r="O46" s="114"/>
      <c r="P46" s="115"/>
      <c r="Q46" s="115"/>
      <c r="R46" s="115"/>
      <c r="S46" s="115"/>
    </row>
    <row r="47" spans="1:20" ht="15" x14ac:dyDescent="0.3">
      <c r="A47" s="115"/>
      <c r="B47" s="115"/>
      <c r="C47" s="1671"/>
      <c r="D47" s="1656">
        <f>SUM(D43:D45)</f>
        <v>1351.9</v>
      </c>
      <c r="E47" s="115"/>
      <c r="F47" s="115"/>
      <c r="G47" s="115"/>
      <c r="H47" s="1041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</row>
    <row r="48" spans="1:20" ht="13.5" customHeight="1" x14ac:dyDescent="0.3">
      <c r="B48" s="115"/>
      <c r="C48" s="1671"/>
      <c r="D48" s="1671"/>
      <c r="E48" s="115"/>
      <c r="F48" s="115"/>
      <c r="G48" s="115"/>
      <c r="H48" s="1041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</row>
    <row r="49" spans="1:19" ht="2.25" customHeight="1" x14ac:dyDescent="0.2">
      <c r="A49" s="45"/>
      <c r="B49" s="45"/>
      <c r="C49" s="45"/>
      <c r="D49" s="45"/>
      <c r="E49" s="45"/>
      <c r="F49" s="45"/>
      <c r="G49" s="45"/>
      <c r="H49"/>
      <c r="I49" s="45"/>
      <c r="J49" s="45"/>
      <c r="K49" s="45"/>
      <c r="L49" s="45"/>
      <c r="M49" s="45"/>
      <c r="N49" s="15"/>
      <c r="O49" s="14"/>
      <c r="P49" s="1048"/>
      <c r="Q49" s="1048"/>
      <c r="R49" s="1048"/>
      <c r="S49" s="1048"/>
    </row>
    <row r="50" spans="1:19" s="115" customFormat="1" ht="15" x14ac:dyDescent="0.3">
      <c r="A50" s="1924" t="s">
        <v>51</v>
      </c>
      <c r="B50" s="1924"/>
      <c r="C50" s="1924"/>
      <c r="D50" s="1924"/>
      <c r="E50" s="1924"/>
      <c r="F50" s="1924"/>
      <c r="G50" s="1924"/>
      <c r="H50" s="116"/>
      <c r="I50" s="1925" t="s">
        <v>1620</v>
      </c>
      <c r="J50" s="1925"/>
      <c r="K50" s="1925"/>
      <c r="L50" s="1925"/>
      <c r="M50" s="1925"/>
      <c r="O50" s="1108"/>
      <c r="P50" s="1924" t="s">
        <v>1621</v>
      </c>
      <c r="Q50" s="1924"/>
      <c r="R50" s="1924"/>
      <c r="S50" s="1924"/>
    </row>
    <row r="57" spans="1:19" x14ac:dyDescent="0.2">
      <c r="D57" s="369"/>
    </row>
  </sheetData>
  <mergeCells count="9">
    <mergeCell ref="A50:G50"/>
    <mergeCell ref="I50:M50"/>
    <mergeCell ref="P50:S50"/>
    <mergeCell ref="G45:H45"/>
    <mergeCell ref="A11:S11"/>
    <mergeCell ref="A12:S12"/>
    <mergeCell ref="A13:S13"/>
    <mergeCell ref="A14:S14"/>
    <mergeCell ref="A15:S15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59"/>
  <sheetViews>
    <sheetView topLeftCell="B7" zoomScale="80" zoomScaleNormal="80" workbookViewId="0">
      <selection activeCell="E37" sqref="E37"/>
    </sheetView>
  </sheetViews>
  <sheetFormatPr baseColWidth="10" defaultColWidth="9.140625" defaultRowHeight="12.75" x14ac:dyDescent="0.2"/>
  <cols>
    <col min="1" max="1" width="3.5703125" customWidth="1"/>
    <col min="2" max="2" width="10.85546875" customWidth="1"/>
    <col min="3" max="3" width="9.7109375" customWidth="1"/>
    <col min="4" max="4" width="6.85546875" customWidth="1"/>
    <col min="5" max="5" width="14.5703125" customWidth="1"/>
    <col min="6" max="6" width="8.140625" customWidth="1"/>
    <col min="7" max="7" width="6.85546875" customWidth="1"/>
    <col min="8" max="8" width="32.5703125" customWidth="1"/>
    <col min="9" max="9" width="7.85546875" customWidth="1"/>
    <col min="10" max="10" width="11.85546875" customWidth="1"/>
    <col min="11" max="11" width="17.28515625" customWidth="1"/>
    <col min="12" max="12" width="15.42578125" customWidth="1"/>
    <col min="13" max="13" width="7.140625" customWidth="1"/>
    <col min="14" max="14" width="16.85546875" customWidth="1"/>
    <col min="15" max="15" width="17" customWidth="1"/>
    <col min="16" max="16" width="10.140625" customWidth="1"/>
    <col min="17" max="17" width="8.7109375" customWidth="1"/>
    <col min="18" max="18" width="24.28515625" customWidth="1"/>
    <col min="19" max="19" width="12.140625" customWidth="1"/>
    <col min="20" max="20" width="13.28515625" customWidth="1"/>
  </cols>
  <sheetData>
    <row r="4" spans="1:19" x14ac:dyDescent="0.2">
      <c r="C4" s="13"/>
      <c r="D4" s="13"/>
      <c r="E4" s="13"/>
      <c r="G4" s="1"/>
    </row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A9" s="1931"/>
      <c r="B9" s="1931"/>
      <c r="C9" s="1931"/>
      <c r="D9" s="1931"/>
      <c r="E9" s="1931"/>
      <c r="F9" s="1931"/>
      <c r="G9" s="1931"/>
      <c r="H9" s="1931"/>
      <c r="I9" s="1931"/>
      <c r="J9" s="1931"/>
      <c r="K9" s="1931"/>
      <c r="L9" s="1931"/>
    </row>
    <row r="10" spans="1:19" x14ac:dyDescent="0.2">
      <c r="A10" s="1910" t="s">
        <v>1</v>
      </c>
      <c r="B10" s="1910"/>
      <c r="C10" s="1910"/>
      <c r="D10" s="1910"/>
      <c r="E10" s="1910"/>
      <c r="F10" s="1910"/>
      <c r="G10" s="1910"/>
      <c r="H10" s="1910"/>
      <c r="I10" s="1910"/>
      <c r="J10" s="1910"/>
      <c r="K10" s="1910"/>
      <c r="L10" s="1910"/>
      <c r="M10" s="1910"/>
      <c r="N10" s="1910"/>
      <c r="O10" s="1910"/>
      <c r="P10" s="1910"/>
      <c r="Q10" s="1910"/>
      <c r="R10" s="1910"/>
      <c r="S10" s="1910"/>
    </row>
    <row r="11" spans="1:19" x14ac:dyDescent="0.2">
      <c r="A11" s="1910" t="s">
        <v>2</v>
      </c>
      <c r="B11" s="1910"/>
      <c r="C11" s="1910"/>
      <c r="D11" s="1910"/>
      <c r="E11" s="1910"/>
      <c r="F11" s="1910"/>
      <c r="G11" s="1910"/>
      <c r="H11" s="1910"/>
      <c r="I11" s="1910"/>
      <c r="J11" s="1910"/>
      <c r="K11" s="1910"/>
      <c r="L11" s="1910"/>
      <c r="M11" s="1910"/>
      <c r="N11" s="1910"/>
      <c r="O11" s="1910"/>
      <c r="P11" s="1910"/>
      <c r="Q11" s="1910"/>
      <c r="R11" s="1910"/>
      <c r="S11" s="1910"/>
    </row>
    <row r="12" spans="1:19" x14ac:dyDescent="0.2">
      <c r="A12" s="1910" t="s">
        <v>3</v>
      </c>
      <c r="B12" s="1910"/>
      <c r="C12" s="1910"/>
      <c r="D12" s="1910"/>
      <c r="E12" s="1910"/>
      <c r="F12" s="1910"/>
      <c r="G12" s="1910"/>
      <c r="H12" s="1910"/>
      <c r="I12" s="1910"/>
      <c r="J12" s="1910"/>
      <c r="K12" s="1910"/>
      <c r="L12" s="1910"/>
      <c r="M12" s="1910"/>
      <c r="N12" s="1910"/>
      <c r="O12" s="1910"/>
      <c r="P12" s="1910"/>
      <c r="Q12" s="1910"/>
      <c r="R12" s="1910"/>
      <c r="S12" s="1910"/>
    </row>
    <row r="13" spans="1:19" x14ac:dyDescent="0.2">
      <c r="A13" s="1928" t="s">
        <v>1790</v>
      </c>
      <c r="B13" s="1928"/>
      <c r="C13" s="1928"/>
      <c r="D13" s="1928"/>
      <c r="E13" s="1928"/>
      <c r="F13" s="1928"/>
      <c r="G13" s="1928"/>
      <c r="H13" s="1928"/>
      <c r="I13" s="1928"/>
      <c r="J13" s="1928"/>
      <c r="K13" s="1928"/>
      <c r="L13" s="1928"/>
      <c r="M13" s="1928"/>
      <c r="N13" s="1928"/>
      <c r="O13" s="1928"/>
      <c r="P13" s="1928"/>
      <c r="Q13" s="1928"/>
      <c r="R13" s="1928"/>
      <c r="S13" s="1928"/>
    </row>
    <row r="14" spans="1:19" ht="15" x14ac:dyDescent="0.3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115"/>
      <c r="N14" s="115"/>
      <c r="O14" s="115"/>
      <c r="P14" s="115"/>
      <c r="Q14" s="115"/>
      <c r="R14" s="115"/>
      <c r="S14" s="115"/>
    </row>
    <row r="15" spans="1:19" ht="42.75" customHeight="1" x14ac:dyDescent="0.2">
      <c r="A15" s="962" t="s">
        <v>4</v>
      </c>
      <c r="B15" s="962" t="s">
        <v>5</v>
      </c>
      <c r="C15" s="1045" t="s">
        <v>1630</v>
      </c>
      <c r="D15" s="1045" t="s">
        <v>7</v>
      </c>
      <c r="E15" s="1045" t="s">
        <v>1612</v>
      </c>
      <c r="F15" s="962" t="s">
        <v>9</v>
      </c>
      <c r="G15" s="962" t="s">
        <v>10</v>
      </c>
      <c r="H15" s="962" t="s">
        <v>11</v>
      </c>
      <c r="I15" s="962" t="s">
        <v>12</v>
      </c>
      <c r="J15" s="962" t="s">
        <v>13</v>
      </c>
      <c r="K15" s="962" t="s">
        <v>820</v>
      </c>
      <c r="L15" s="1046" t="s">
        <v>1613</v>
      </c>
      <c r="M15" s="1049" t="s">
        <v>1616</v>
      </c>
      <c r="N15" s="1050" t="s">
        <v>1615</v>
      </c>
      <c r="O15" s="1050" t="s">
        <v>1614</v>
      </c>
      <c r="P15" s="1051" t="s">
        <v>1618</v>
      </c>
      <c r="Q15" s="1050" t="s">
        <v>1617</v>
      </c>
      <c r="R15" s="1051" t="s">
        <v>1787</v>
      </c>
      <c r="S15" s="1051" t="s">
        <v>1619</v>
      </c>
    </row>
    <row r="16" spans="1:19" x14ac:dyDescent="0.2">
      <c r="A16" s="84">
        <v>1</v>
      </c>
      <c r="B16" s="84">
        <v>2</v>
      </c>
      <c r="C16" s="84">
        <v>3</v>
      </c>
      <c r="D16" s="231">
        <v>4</v>
      </c>
      <c r="E16" s="84">
        <v>5</v>
      </c>
      <c r="F16" s="231">
        <v>6</v>
      </c>
      <c r="G16" s="84">
        <v>7</v>
      </c>
      <c r="H16" s="231">
        <v>8</v>
      </c>
      <c r="I16" s="84">
        <v>9</v>
      </c>
      <c r="J16" s="231">
        <v>10</v>
      </c>
      <c r="K16" s="84">
        <v>11</v>
      </c>
      <c r="L16" s="231">
        <v>12</v>
      </c>
      <c r="M16" s="84">
        <v>13</v>
      </c>
      <c r="N16" s="231">
        <v>14</v>
      </c>
      <c r="O16" s="84">
        <v>15</v>
      </c>
      <c r="P16" s="231">
        <v>16</v>
      </c>
      <c r="Q16" s="84">
        <v>17</v>
      </c>
      <c r="R16" s="231">
        <v>18</v>
      </c>
      <c r="S16" s="84">
        <v>19</v>
      </c>
    </row>
    <row r="17" spans="1:19" ht="15" x14ac:dyDescent="0.3">
      <c r="A17" s="84">
        <v>1</v>
      </c>
      <c r="B17" s="124">
        <v>40990</v>
      </c>
      <c r="C17" s="99" t="s">
        <v>383</v>
      </c>
      <c r="D17" s="99">
        <v>61</v>
      </c>
      <c r="E17" s="235">
        <v>611</v>
      </c>
      <c r="F17" s="86"/>
      <c r="G17" s="86">
        <v>1</v>
      </c>
      <c r="H17" s="96" t="s">
        <v>775</v>
      </c>
      <c r="I17" s="86"/>
      <c r="J17" s="86" t="s">
        <v>776</v>
      </c>
      <c r="K17" s="86" t="s">
        <v>385</v>
      </c>
      <c r="L17" s="88">
        <v>3800</v>
      </c>
      <c r="M17" s="86">
        <v>10</v>
      </c>
      <c r="N17" s="101">
        <f>IF(M17=0,"N/A",+L17/M17)</f>
        <v>380</v>
      </c>
      <c r="O17" s="1664">
        <f>IF(M17=0,"N/A",+N17/12)</f>
        <v>31.666666666666668</v>
      </c>
      <c r="P17" s="102">
        <v>5</v>
      </c>
      <c r="Q17" s="102">
        <v>3</v>
      </c>
      <c r="R17" s="101">
        <f>IF(M17=0,"N/A",+N17*P17+O17*Q17)</f>
        <v>1995</v>
      </c>
      <c r="S17" s="101">
        <f t="shared" ref="S17:S27" si="0">IF(M17=0,"N/A",+L17-R17)</f>
        <v>1805</v>
      </c>
    </row>
    <row r="18" spans="1:19" ht="15" x14ac:dyDescent="0.3">
      <c r="A18" s="84">
        <v>2</v>
      </c>
      <c r="B18" s="125">
        <v>41015</v>
      </c>
      <c r="C18" s="99" t="s">
        <v>383</v>
      </c>
      <c r="D18" s="99">
        <v>61</v>
      </c>
      <c r="E18" s="235">
        <v>617</v>
      </c>
      <c r="F18" s="86"/>
      <c r="G18" s="86">
        <v>1</v>
      </c>
      <c r="H18" s="192" t="s">
        <v>780</v>
      </c>
      <c r="I18" s="86"/>
      <c r="J18" s="86" t="s">
        <v>203</v>
      </c>
      <c r="K18" s="86" t="s">
        <v>385</v>
      </c>
      <c r="L18" s="271">
        <v>2760.44</v>
      </c>
      <c r="M18" s="112">
        <v>10</v>
      </c>
      <c r="N18" s="101">
        <f>IF(M18=0,"N/A",+L18/M18)</f>
        <v>276.04399999999998</v>
      </c>
      <c r="O18" s="1664">
        <f>IF(M18=0,"N/A",+N18/12)</f>
        <v>23.003666666666664</v>
      </c>
      <c r="P18" s="102">
        <v>5</v>
      </c>
      <c r="Q18" s="102">
        <v>2</v>
      </c>
      <c r="R18" s="101">
        <f>IF(M18=0,"N/A",+N18*P18+O18*Q18)</f>
        <v>1426.227333333333</v>
      </c>
      <c r="S18" s="101">
        <f t="shared" si="0"/>
        <v>1334.212666666667</v>
      </c>
    </row>
    <row r="19" spans="1:19" ht="15" x14ac:dyDescent="0.3">
      <c r="A19" s="84">
        <v>3</v>
      </c>
      <c r="B19" s="124">
        <v>40898</v>
      </c>
      <c r="C19" s="99" t="s">
        <v>383</v>
      </c>
      <c r="D19" s="99">
        <v>61</v>
      </c>
      <c r="E19" s="235">
        <v>617</v>
      </c>
      <c r="F19" s="231"/>
      <c r="G19" s="85">
        <v>7</v>
      </c>
      <c r="H19" s="192" t="s">
        <v>1631</v>
      </c>
      <c r="I19" s="86"/>
      <c r="J19" s="86"/>
      <c r="K19" s="86" t="s">
        <v>385</v>
      </c>
      <c r="L19" s="88">
        <v>10500</v>
      </c>
      <c r="M19" s="112">
        <v>10</v>
      </c>
      <c r="N19" s="101">
        <f>IF(M19=0,"N/A",+L19/M19)</f>
        <v>1050</v>
      </c>
      <c r="O19" s="1664">
        <f>IF(M19=0,"N/A",+N19/12)</f>
        <v>87.5</v>
      </c>
      <c r="P19" s="102">
        <v>5</v>
      </c>
      <c r="Q19" s="102">
        <v>3</v>
      </c>
      <c r="R19" s="101">
        <f>IF(M19=0,"N/A",+N19*P19+O19*Q19)</f>
        <v>5512.5</v>
      </c>
      <c r="S19" s="101">
        <f t="shared" si="0"/>
        <v>4987.5</v>
      </c>
    </row>
    <row r="20" spans="1:19" ht="15" x14ac:dyDescent="0.3">
      <c r="A20" s="84">
        <v>4</v>
      </c>
      <c r="B20" s="125">
        <v>36889</v>
      </c>
      <c r="C20" s="99" t="s">
        <v>383</v>
      </c>
      <c r="D20" s="99">
        <v>61</v>
      </c>
      <c r="E20" s="235">
        <v>617</v>
      </c>
      <c r="F20" s="231"/>
      <c r="G20" s="85">
        <v>86</v>
      </c>
      <c r="H20" s="192" t="s">
        <v>731</v>
      </c>
      <c r="I20" s="86"/>
      <c r="J20" s="86"/>
      <c r="K20" s="86" t="s">
        <v>385</v>
      </c>
      <c r="L20" s="88">
        <v>103200</v>
      </c>
      <c r="M20" s="112">
        <v>10</v>
      </c>
      <c r="N20" s="89"/>
      <c r="O20" s="89"/>
      <c r="P20" s="90">
        <v>10</v>
      </c>
      <c r="Q20" s="90"/>
      <c r="R20" s="89">
        <v>103200</v>
      </c>
      <c r="S20" s="89">
        <f t="shared" si="0"/>
        <v>0</v>
      </c>
    </row>
    <row r="21" spans="1:19" ht="15" x14ac:dyDescent="0.3">
      <c r="A21" s="84">
        <v>5</v>
      </c>
      <c r="B21" s="125">
        <v>36889</v>
      </c>
      <c r="C21" s="99" t="s">
        <v>383</v>
      </c>
      <c r="D21" s="99">
        <v>61</v>
      </c>
      <c r="E21" s="235">
        <v>617</v>
      </c>
      <c r="F21" s="231"/>
      <c r="G21" s="86">
        <v>1</v>
      </c>
      <c r="H21" s="192" t="s">
        <v>732</v>
      </c>
      <c r="I21" s="231"/>
      <c r="J21" s="231"/>
      <c r="K21" s="86" t="s">
        <v>385</v>
      </c>
      <c r="L21" s="88">
        <v>800</v>
      </c>
      <c r="M21" s="112">
        <v>10</v>
      </c>
      <c r="N21" s="89"/>
      <c r="O21" s="89"/>
      <c r="P21" s="90">
        <v>10</v>
      </c>
      <c r="Q21" s="372"/>
      <c r="R21" s="89">
        <v>800</v>
      </c>
      <c r="S21" s="89">
        <f t="shared" si="0"/>
        <v>0</v>
      </c>
    </row>
    <row r="22" spans="1:19" ht="15" x14ac:dyDescent="0.3">
      <c r="A22" s="84">
        <v>6</v>
      </c>
      <c r="B22" s="124">
        <v>39041</v>
      </c>
      <c r="C22" s="99" t="s">
        <v>383</v>
      </c>
      <c r="D22" s="85">
        <v>61</v>
      </c>
      <c r="E22" s="85">
        <v>617</v>
      </c>
      <c r="F22" s="86"/>
      <c r="G22" s="86">
        <v>1</v>
      </c>
      <c r="H22" s="192" t="s">
        <v>106</v>
      </c>
      <c r="I22" s="86"/>
      <c r="J22" s="86" t="s">
        <v>107</v>
      </c>
      <c r="K22" s="86" t="s">
        <v>385</v>
      </c>
      <c r="L22" s="111">
        <v>8346.2000000000007</v>
      </c>
      <c r="M22" s="112">
        <v>10</v>
      </c>
      <c r="N22" s="89"/>
      <c r="O22" s="89"/>
      <c r="P22" s="90">
        <v>10</v>
      </c>
      <c r="Q22" s="90"/>
      <c r="R22" s="89">
        <v>8346.2000000000007</v>
      </c>
      <c r="S22" s="89">
        <f t="shared" si="0"/>
        <v>0</v>
      </c>
    </row>
    <row r="23" spans="1:19" ht="15" x14ac:dyDescent="0.3">
      <c r="A23" s="84">
        <v>7</v>
      </c>
      <c r="B23" s="125">
        <v>36846</v>
      </c>
      <c r="C23" s="99" t="s">
        <v>383</v>
      </c>
      <c r="D23" s="99">
        <v>61</v>
      </c>
      <c r="E23" s="235">
        <v>617</v>
      </c>
      <c r="F23" s="86"/>
      <c r="G23" s="86">
        <v>1</v>
      </c>
      <c r="H23" s="87" t="s">
        <v>150</v>
      </c>
      <c r="I23" s="86"/>
      <c r="J23" s="86"/>
      <c r="K23" s="86" t="s">
        <v>385</v>
      </c>
      <c r="L23" s="271">
        <v>1200</v>
      </c>
      <c r="M23" s="112">
        <v>10</v>
      </c>
      <c r="N23" s="89"/>
      <c r="O23" s="89"/>
      <c r="P23" s="90">
        <v>10</v>
      </c>
      <c r="Q23" s="90"/>
      <c r="R23" s="89">
        <v>1200</v>
      </c>
      <c r="S23" s="89">
        <f t="shared" si="0"/>
        <v>0</v>
      </c>
    </row>
    <row r="24" spans="1:19" ht="15" x14ac:dyDescent="0.3">
      <c r="A24" s="84">
        <v>8</v>
      </c>
      <c r="B24" s="124">
        <v>36888</v>
      </c>
      <c r="C24" s="99" t="s">
        <v>383</v>
      </c>
      <c r="D24" s="99">
        <v>61</v>
      </c>
      <c r="E24" s="235">
        <v>617</v>
      </c>
      <c r="F24" s="86"/>
      <c r="G24" s="86">
        <v>1</v>
      </c>
      <c r="H24" s="192" t="s">
        <v>384</v>
      </c>
      <c r="I24" s="86"/>
      <c r="J24" s="86" t="s">
        <v>19</v>
      </c>
      <c r="K24" s="86" t="s">
        <v>385</v>
      </c>
      <c r="L24" s="351">
        <v>1382.4</v>
      </c>
      <c r="M24" s="112">
        <v>10</v>
      </c>
      <c r="N24" s="89"/>
      <c r="O24" s="89"/>
      <c r="P24" s="90">
        <v>10</v>
      </c>
      <c r="Q24" s="90"/>
      <c r="R24" s="89">
        <v>1382.4</v>
      </c>
      <c r="S24" s="89">
        <f t="shared" si="0"/>
        <v>0</v>
      </c>
    </row>
    <row r="25" spans="1:19" ht="15" x14ac:dyDescent="0.3">
      <c r="A25" s="84">
        <v>9</v>
      </c>
      <c r="B25" s="124">
        <v>37015</v>
      </c>
      <c r="C25" s="99" t="s">
        <v>383</v>
      </c>
      <c r="D25" s="99">
        <v>61</v>
      </c>
      <c r="E25" s="235">
        <v>617</v>
      </c>
      <c r="F25" s="86"/>
      <c r="G25" s="86">
        <v>1</v>
      </c>
      <c r="H25" s="192" t="s">
        <v>347</v>
      </c>
      <c r="I25" s="86"/>
      <c r="J25" s="86" t="s">
        <v>19</v>
      </c>
      <c r="K25" s="86" t="s">
        <v>385</v>
      </c>
      <c r="L25" s="351">
        <v>2494</v>
      </c>
      <c r="M25" s="112">
        <v>10</v>
      </c>
      <c r="N25" s="89"/>
      <c r="O25" s="89"/>
      <c r="P25" s="90">
        <v>10</v>
      </c>
      <c r="Q25" s="90"/>
      <c r="R25" s="89">
        <v>2494</v>
      </c>
      <c r="S25" s="89">
        <f t="shared" si="0"/>
        <v>0</v>
      </c>
    </row>
    <row r="26" spans="1:19" ht="15" x14ac:dyDescent="0.3">
      <c r="A26" s="84">
        <v>10</v>
      </c>
      <c r="B26" s="124">
        <v>36888</v>
      </c>
      <c r="C26" s="99" t="s">
        <v>383</v>
      </c>
      <c r="D26" s="99">
        <v>61</v>
      </c>
      <c r="E26" s="235">
        <v>617</v>
      </c>
      <c r="F26" s="86">
        <v>125164</v>
      </c>
      <c r="G26" s="86">
        <v>1</v>
      </c>
      <c r="H26" s="192" t="s">
        <v>384</v>
      </c>
      <c r="I26" s="86"/>
      <c r="J26" s="86" t="s">
        <v>19</v>
      </c>
      <c r="K26" s="86" t="s">
        <v>385</v>
      </c>
      <c r="L26" s="351">
        <v>1382.4</v>
      </c>
      <c r="M26" s="112">
        <v>10</v>
      </c>
      <c r="N26" s="89"/>
      <c r="O26" s="89"/>
      <c r="P26" s="90">
        <v>10</v>
      </c>
      <c r="Q26" s="90"/>
      <c r="R26" s="89">
        <v>1382.4</v>
      </c>
      <c r="S26" s="89">
        <f t="shared" si="0"/>
        <v>0</v>
      </c>
    </row>
    <row r="27" spans="1:19" ht="15" x14ac:dyDescent="0.3">
      <c r="A27" s="84">
        <v>11</v>
      </c>
      <c r="B27" s="124">
        <v>39954</v>
      </c>
      <c r="C27" s="99" t="s">
        <v>383</v>
      </c>
      <c r="D27" s="99">
        <v>61</v>
      </c>
      <c r="E27" s="235">
        <v>617</v>
      </c>
      <c r="F27" s="86"/>
      <c r="G27" s="86">
        <v>6</v>
      </c>
      <c r="H27" s="192" t="s">
        <v>865</v>
      </c>
      <c r="I27" s="86"/>
      <c r="J27" s="86"/>
      <c r="K27" s="86" t="s">
        <v>385</v>
      </c>
      <c r="L27" s="351">
        <v>2381.64</v>
      </c>
      <c r="M27" s="112">
        <v>10</v>
      </c>
      <c r="N27" s="101">
        <f>IF(M27=0,"N/A",+L27/M27)</f>
        <v>238.16399999999999</v>
      </c>
      <c r="O27" s="1664">
        <f>IF(M27=0,"N/A",+N27/12)</f>
        <v>19.846999999999998</v>
      </c>
      <c r="P27" s="102">
        <v>8</v>
      </c>
      <c r="Q27" s="102">
        <v>1</v>
      </c>
      <c r="R27" s="101">
        <f>IF(M27=0,"N/A",+N27*P27+O27*Q27)</f>
        <v>1925.1589999999999</v>
      </c>
      <c r="S27" s="101">
        <f t="shared" si="0"/>
        <v>456.48099999999999</v>
      </c>
    </row>
    <row r="28" spans="1:19" ht="15" x14ac:dyDescent="0.3">
      <c r="A28" s="84">
        <v>2</v>
      </c>
      <c r="B28" s="124">
        <v>40633</v>
      </c>
      <c r="C28" s="358" t="s">
        <v>383</v>
      </c>
      <c r="D28" s="99">
        <v>61</v>
      </c>
      <c r="E28" s="235">
        <v>611</v>
      </c>
      <c r="F28" s="86"/>
      <c r="G28" s="86">
        <v>1</v>
      </c>
      <c r="H28" s="185" t="s">
        <v>733</v>
      </c>
      <c r="I28" s="86" t="s">
        <v>734</v>
      </c>
      <c r="J28" s="86"/>
      <c r="K28" s="86" t="s">
        <v>385</v>
      </c>
      <c r="L28" s="88">
        <v>31500</v>
      </c>
      <c r="M28" s="86">
        <v>10</v>
      </c>
      <c r="N28" s="101">
        <f>IF(M28=0,"N/A",+L28/M28)</f>
        <v>3150</v>
      </c>
      <c r="O28" s="1664">
        <f>IF(M28=0,"N/A",+N28/12)</f>
        <v>262.5</v>
      </c>
      <c r="P28" s="102">
        <v>6</v>
      </c>
      <c r="Q28" s="102">
        <v>3</v>
      </c>
      <c r="R28" s="101">
        <f>IF(M28=0,"N/A",+N28*P28+O28*Q28)</f>
        <v>19687.5</v>
      </c>
      <c r="S28" s="101">
        <f>IF(M28=0,"N/A",+L28-R28)</f>
        <v>11812.5</v>
      </c>
    </row>
    <row r="29" spans="1:19" ht="15" x14ac:dyDescent="0.3">
      <c r="A29" s="84">
        <v>4</v>
      </c>
      <c r="B29" s="124">
        <v>40632</v>
      </c>
      <c r="C29" s="358" t="s">
        <v>383</v>
      </c>
      <c r="D29" s="99">
        <v>61</v>
      </c>
      <c r="E29" s="235">
        <v>617</v>
      </c>
      <c r="F29" s="86"/>
      <c r="G29" s="86">
        <v>1</v>
      </c>
      <c r="H29" s="185" t="s">
        <v>693</v>
      </c>
      <c r="I29" s="86"/>
      <c r="J29" s="86"/>
      <c r="K29" s="86" t="s">
        <v>385</v>
      </c>
      <c r="L29" s="88">
        <v>10804.26</v>
      </c>
      <c r="M29" s="86">
        <v>10</v>
      </c>
      <c r="N29" s="101">
        <f>IF(M29=0,"N/A",+L29/M29)</f>
        <v>1080.4259999999999</v>
      </c>
      <c r="O29" s="1664">
        <f>IF(M29=0,"N/A",+N29/12)</f>
        <v>90.035499999999999</v>
      </c>
      <c r="P29" s="102">
        <v>6</v>
      </c>
      <c r="Q29" s="102">
        <v>3</v>
      </c>
      <c r="R29" s="101">
        <f>IF(M29=0,"N/A",+N29*P29+O29*Q29)</f>
        <v>6752.6624999999995</v>
      </c>
      <c r="S29" s="101">
        <f>IF(M29=0,"N/A",+L29-R29)</f>
        <v>4051.5975000000008</v>
      </c>
    </row>
    <row r="30" spans="1:19" ht="15" x14ac:dyDescent="0.3">
      <c r="A30" s="84">
        <v>7</v>
      </c>
      <c r="B30" s="125">
        <v>36889</v>
      </c>
      <c r="C30" s="358" t="s">
        <v>383</v>
      </c>
      <c r="D30" s="99">
        <v>61</v>
      </c>
      <c r="E30" s="235">
        <v>617</v>
      </c>
      <c r="F30" s="231"/>
      <c r="G30" s="85">
        <v>4</v>
      </c>
      <c r="H30" s="192" t="s">
        <v>729</v>
      </c>
      <c r="I30" s="86"/>
      <c r="J30" s="86"/>
      <c r="K30" s="86" t="s">
        <v>385</v>
      </c>
      <c r="L30" s="88">
        <v>1685</v>
      </c>
      <c r="M30" s="112">
        <v>10</v>
      </c>
      <c r="N30" s="89"/>
      <c r="O30" s="89"/>
      <c r="P30" s="90">
        <v>10</v>
      </c>
      <c r="Q30" s="90"/>
      <c r="R30" s="89">
        <v>1685</v>
      </c>
      <c r="S30" s="89">
        <f>IF(M30=0,"N/A",+L30-R30)</f>
        <v>0</v>
      </c>
    </row>
    <row r="31" spans="1:19" ht="15" x14ac:dyDescent="0.3">
      <c r="A31" s="84">
        <v>9</v>
      </c>
      <c r="B31" s="125">
        <v>36846</v>
      </c>
      <c r="C31" s="358" t="s">
        <v>383</v>
      </c>
      <c r="D31" s="99">
        <v>61</v>
      </c>
      <c r="E31" s="235">
        <v>617</v>
      </c>
      <c r="F31" s="192"/>
      <c r="G31" s="86">
        <v>1</v>
      </c>
      <c r="H31" s="192" t="s">
        <v>375</v>
      </c>
      <c r="I31" s="86"/>
      <c r="J31" s="86"/>
      <c r="K31" s="86" t="s">
        <v>385</v>
      </c>
      <c r="L31" s="271">
        <v>200</v>
      </c>
      <c r="M31" s="112">
        <v>10</v>
      </c>
      <c r="N31" s="89"/>
      <c r="O31" s="89"/>
      <c r="P31" s="90">
        <v>10</v>
      </c>
      <c r="Q31" s="90"/>
      <c r="R31" s="89">
        <v>200</v>
      </c>
      <c r="S31" s="89">
        <f>IF(M31=0,"N/A",+L31-R31)</f>
        <v>0</v>
      </c>
    </row>
    <row r="32" spans="1:19" ht="15" x14ac:dyDescent="0.3">
      <c r="A32" s="84">
        <v>14</v>
      </c>
      <c r="B32" s="275">
        <v>39218</v>
      </c>
      <c r="C32" s="358" t="s">
        <v>383</v>
      </c>
      <c r="D32" s="99">
        <v>61</v>
      </c>
      <c r="E32" s="235">
        <v>617</v>
      </c>
      <c r="F32" s="192"/>
      <c r="G32" s="86">
        <v>1</v>
      </c>
      <c r="H32" s="87" t="s">
        <v>39</v>
      </c>
      <c r="I32" s="86"/>
      <c r="J32" s="86"/>
      <c r="K32" s="86" t="s">
        <v>385</v>
      </c>
      <c r="L32" s="351">
        <v>6380</v>
      </c>
      <c r="M32" s="112">
        <v>10</v>
      </c>
      <c r="N32" s="378"/>
      <c r="O32" s="378"/>
      <c r="P32" s="379">
        <v>10</v>
      </c>
      <c r="Q32" s="379"/>
      <c r="R32" s="378">
        <v>6380</v>
      </c>
      <c r="S32" s="378">
        <f>IF(M32=0,"N/A",+L32-R32)</f>
        <v>0</v>
      </c>
    </row>
    <row r="33" spans="1:20" ht="15" x14ac:dyDescent="0.3">
      <c r="A33" s="80"/>
      <c r="B33" s="114"/>
      <c r="C33" s="364"/>
      <c r="D33" s="214"/>
      <c r="E33" s="357"/>
      <c r="F33" s="114"/>
      <c r="G33" s="184"/>
      <c r="H33" s="114"/>
      <c r="I33" s="114"/>
      <c r="J33" s="114"/>
      <c r="K33" s="370"/>
      <c r="L33" s="1153">
        <f>SUM(L17:L27)</f>
        <v>138247.08000000002</v>
      </c>
      <c r="M33" s="332"/>
      <c r="N33" s="1207">
        <f>SUM(N17:N27)</f>
        <v>1944.2079999999999</v>
      </c>
      <c r="O33" s="1207">
        <f>SUM(O17:O32)</f>
        <v>514.5528333333333</v>
      </c>
      <c r="P33" s="274"/>
      <c r="Q33" s="274"/>
      <c r="R33" s="1207">
        <f>SUM(R17:R27)</f>
        <v>129663.88633333331</v>
      </c>
      <c r="S33" s="1207">
        <f>SUM(S17:S27)</f>
        <v>8583.1936666666679</v>
      </c>
      <c r="T33" s="18"/>
    </row>
    <row r="34" spans="1:20" ht="15" x14ac:dyDescent="0.3">
      <c r="A34" s="80"/>
      <c r="B34" s="114"/>
      <c r="C34" s="364"/>
      <c r="D34" s="1672"/>
      <c r="E34" s="1672"/>
      <c r="F34" s="114"/>
      <c r="G34" s="184"/>
      <c r="H34" s="114"/>
      <c r="I34" s="114"/>
      <c r="J34" s="371"/>
      <c r="K34" s="184"/>
      <c r="L34" s="371"/>
      <c r="M34" s="115"/>
      <c r="N34" s="115"/>
      <c r="O34" s="115"/>
      <c r="P34" s="115"/>
      <c r="Q34" s="115"/>
      <c r="R34" s="115"/>
      <c r="S34" s="115"/>
    </row>
    <row r="35" spans="1:20" ht="15" x14ac:dyDescent="0.3">
      <c r="A35" s="80"/>
      <c r="B35" s="114"/>
      <c r="C35" s="364"/>
      <c r="D35" s="1672">
        <v>611</v>
      </c>
      <c r="E35" s="1673">
        <v>31.67</v>
      </c>
      <c r="F35" s="114"/>
      <c r="G35" s="184"/>
      <c r="H35" s="114"/>
      <c r="I35" s="114"/>
      <c r="J35" s="114"/>
      <c r="K35" s="370"/>
      <c r="L35" s="114"/>
      <c r="M35" s="115"/>
      <c r="N35" s="330"/>
      <c r="O35" s="199"/>
      <c r="P35" s="115"/>
      <c r="Q35" s="115"/>
      <c r="R35" s="118"/>
      <c r="S35" s="115"/>
    </row>
    <row r="36" spans="1:20" ht="15" x14ac:dyDescent="0.3">
      <c r="A36" s="80"/>
      <c r="B36" s="114"/>
      <c r="C36" s="364"/>
      <c r="D36" s="1672">
        <v>617</v>
      </c>
      <c r="E36" s="1673">
        <v>482.89</v>
      </c>
      <c r="F36" s="114"/>
      <c r="G36" s="184"/>
      <c r="H36" s="114"/>
      <c r="I36" s="114"/>
      <c r="J36" s="114"/>
      <c r="K36" s="184"/>
      <c r="L36" s="114"/>
      <c r="M36" s="115"/>
      <c r="N36" s="115"/>
      <c r="O36" s="115"/>
      <c r="P36" s="115"/>
      <c r="Q36" s="115"/>
      <c r="R36" s="115"/>
      <c r="S36" s="115"/>
    </row>
    <row r="37" spans="1:20" ht="15" x14ac:dyDescent="0.3">
      <c r="A37" s="80"/>
      <c r="B37" s="114"/>
      <c r="C37" s="364"/>
      <c r="D37" s="1672"/>
      <c r="E37" s="1783">
        <f>SUM(E35:E36)</f>
        <v>514.55999999999995</v>
      </c>
      <c r="F37" s="114"/>
      <c r="G37" s="184"/>
      <c r="H37" s="114"/>
      <c r="I37" s="114"/>
      <c r="J37" s="114"/>
      <c r="K37" s="184"/>
      <c r="L37" s="114"/>
      <c r="M37" s="115"/>
      <c r="N37" s="115"/>
      <c r="O37" s="115"/>
      <c r="P37" s="115"/>
      <c r="Q37" s="115"/>
      <c r="R37" s="115"/>
      <c r="S37" s="115"/>
    </row>
    <row r="38" spans="1:20" ht="15" x14ac:dyDescent="0.3">
      <c r="A38" s="80"/>
      <c r="B38" s="114"/>
      <c r="C38" s="364"/>
      <c r="D38" s="1672"/>
      <c r="E38" s="1672"/>
      <c r="F38" s="114"/>
      <c r="G38" s="184"/>
      <c r="H38" s="114"/>
      <c r="I38" s="114"/>
      <c r="J38" s="1670"/>
      <c r="K38" s="184"/>
      <c r="L38" s="114"/>
      <c r="M38" s="115"/>
      <c r="N38" s="115"/>
      <c r="O38" s="115"/>
      <c r="P38" s="115"/>
      <c r="Q38" s="115"/>
      <c r="R38" s="115"/>
      <c r="S38" s="115"/>
    </row>
    <row r="39" spans="1:20" ht="15" x14ac:dyDescent="0.3">
      <c r="A39" s="80"/>
      <c r="B39" s="114"/>
      <c r="C39" s="364"/>
      <c r="D39" s="214"/>
      <c r="E39" s="214"/>
      <c r="F39" s="114"/>
      <c r="G39" s="184"/>
      <c r="H39" s="114"/>
      <c r="I39" s="114"/>
      <c r="J39" s="114"/>
      <c r="K39" s="184"/>
      <c r="L39" s="114"/>
      <c r="M39" s="115"/>
      <c r="N39" s="115"/>
      <c r="O39" s="115"/>
      <c r="P39" s="115"/>
      <c r="Q39" s="115"/>
      <c r="R39" s="115"/>
      <c r="S39" s="115"/>
    </row>
    <row r="40" spans="1:20" ht="15" x14ac:dyDescent="0.3">
      <c r="A40" s="80"/>
      <c r="B40" s="114"/>
      <c r="C40" s="364"/>
      <c r="D40" s="214"/>
      <c r="E40" s="214"/>
      <c r="F40" s="114"/>
      <c r="G40" s="184"/>
      <c r="H40" s="114"/>
      <c r="I40" s="114"/>
      <c r="J40" s="114"/>
      <c r="K40" s="184"/>
      <c r="L40" s="114"/>
      <c r="M40" s="115"/>
      <c r="N40" s="115"/>
      <c r="O40" s="115"/>
      <c r="P40" s="115"/>
      <c r="Q40" s="115"/>
      <c r="R40" s="115"/>
      <c r="S40" s="115"/>
    </row>
    <row r="41" spans="1:20" ht="15" x14ac:dyDescent="0.3">
      <c r="A41" s="115"/>
      <c r="B41" s="114"/>
      <c r="C41" s="364"/>
      <c r="D41" s="364"/>
      <c r="E41" s="364"/>
      <c r="F41" s="114"/>
      <c r="G41" s="184"/>
      <c r="H41" s="114"/>
      <c r="I41" s="114"/>
      <c r="J41" s="114"/>
      <c r="K41" s="114"/>
      <c r="L41" s="114"/>
      <c r="M41" s="115"/>
      <c r="N41" s="115"/>
      <c r="O41" s="115"/>
      <c r="P41" s="115"/>
      <c r="Q41" s="115"/>
      <c r="R41" s="115"/>
      <c r="S41" s="115"/>
    </row>
    <row r="42" spans="1:20" ht="15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4"/>
      <c r="M42" s="114"/>
      <c r="N42" s="115"/>
      <c r="O42" s="115"/>
      <c r="P42" s="115"/>
      <c r="Q42" s="115"/>
      <c r="R42" s="115"/>
      <c r="S42" s="115"/>
    </row>
    <row r="43" spans="1:20" ht="15" x14ac:dyDescent="0.3">
      <c r="A43" s="115"/>
      <c r="B43" s="115"/>
      <c r="C43" s="121"/>
      <c r="D43" s="121"/>
      <c r="E43" s="121"/>
      <c r="F43" s="115"/>
      <c r="G43" s="1921"/>
      <c r="H43" s="1921"/>
      <c r="I43" s="115"/>
      <c r="J43" s="114"/>
      <c r="K43" s="114"/>
      <c r="L43" s="114"/>
      <c r="M43" s="114"/>
      <c r="N43" s="115"/>
      <c r="O43" s="114"/>
      <c r="P43" s="115"/>
      <c r="Q43" s="115"/>
      <c r="R43" s="115"/>
      <c r="S43" s="115"/>
    </row>
    <row r="44" spans="1:20" x14ac:dyDescent="0.2">
      <c r="A44" s="45"/>
      <c r="B44" s="45"/>
      <c r="C44" s="45"/>
      <c r="D44" s="45"/>
      <c r="E44" s="45"/>
      <c r="F44" s="45"/>
      <c r="G44" s="45"/>
      <c r="I44" s="45"/>
      <c r="J44" s="45"/>
      <c r="K44" s="45"/>
      <c r="L44" s="45"/>
      <c r="M44" s="45"/>
      <c r="N44" s="15"/>
      <c r="O44" s="14"/>
      <c r="P44" s="1048"/>
      <c r="Q44" s="1048"/>
      <c r="R44" s="1048"/>
      <c r="S44" s="1048"/>
    </row>
    <row r="45" spans="1:20" s="115" customFormat="1" ht="15" x14ac:dyDescent="0.3">
      <c r="A45" s="1924" t="s">
        <v>51</v>
      </c>
      <c r="B45" s="1924"/>
      <c r="C45" s="1924"/>
      <c r="D45" s="1924"/>
      <c r="E45" s="1924"/>
      <c r="F45" s="1924"/>
      <c r="G45" s="1924"/>
      <c r="H45" s="116"/>
      <c r="I45" s="1925" t="s">
        <v>1620</v>
      </c>
      <c r="J45" s="1925"/>
      <c r="K45" s="1925"/>
      <c r="L45" s="1925"/>
      <c r="M45" s="1925"/>
      <c r="O45" s="1108"/>
      <c r="P45" s="1924" t="s">
        <v>1621</v>
      </c>
      <c r="Q45" s="1924"/>
      <c r="R45" s="1924"/>
      <c r="S45" s="1924"/>
    </row>
    <row r="55" spans="1:1" x14ac:dyDescent="0.2">
      <c r="A55" s="101"/>
    </row>
    <row r="56" spans="1:1" x14ac:dyDescent="0.2">
      <c r="A56" s="101"/>
    </row>
    <row r="57" spans="1:1" x14ac:dyDescent="0.2">
      <c r="A57" s="89"/>
    </row>
    <row r="58" spans="1:1" x14ac:dyDescent="0.2">
      <c r="A58" s="89"/>
    </row>
    <row r="59" spans="1:1" x14ac:dyDescent="0.2">
      <c r="A59" s="101"/>
    </row>
  </sheetData>
  <mergeCells count="9">
    <mergeCell ref="A45:G45"/>
    <mergeCell ref="I45:M45"/>
    <mergeCell ref="P45:S45"/>
    <mergeCell ref="G43:H43"/>
    <mergeCell ref="A9:L9"/>
    <mergeCell ref="A10:S10"/>
    <mergeCell ref="A11:S11"/>
    <mergeCell ref="A12:S12"/>
    <mergeCell ref="A13:S13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6"/>
  <sheetViews>
    <sheetView view="pageBreakPreview" topLeftCell="A36" zoomScale="70" zoomScaleNormal="90" zoomScaleSheetLayoutView="70" workbookViewId="0">
      <selection activeCell="O67" sqref="O67"/>
    </sheetView>
  </sheetViews>
  <sheetFormatPr baseColWidth="10" defaultColWidth="9.140625" defaultRowHeight="12.75" x14ac:dyDescent="0.2"/>
  <cols>
    <col min="1" max="1" width="5.7109375" customWidth="1"/>
    <col min="2" max="2" width="13" customWidth="1"/>
    <col min="3" max="3" width="7.7109375" customWidth="1"/>
    <col min="4" max="4" width="5.7109375" customWidth="1"/>
    <col min="5" max="5" width="6.85546875" customWidth="1"/>
    <col min="6" max="6" width="4.28515625" customWidth="1"/>
    <col min="7" max="7" width="6.7109375" customWidth="1"/>
    <col min="8" max="8" width="48.140625" style="58" customWidth="1"/>
    <col min="9" max="9" width="12" customWidth="1"/>
    <col min="10" max="10" width="22" customWidth="1"/>
    <col min="11" max="11" width="24" style="58" customWidth="1"/>
    <col min="12" max="12" width="18.42578125" customWidth="1"/>
    <col min="13" max="13" width="5.85546875" customWidth="1"/>
    <col min="14" max="14" width="18.28515625" customWidth="1"/>
    <col min="15" max="15" width="13.7109375" customWidth="1"/>
    <col min="16" max="16" width="6" customWidth="1"/>
    <col min="17" max="17" width="6.5703125" customWidth="1"/>
    <col min="18" max="18" width="18.28515625" customWidth="1"/>
    <col min="19" max="19" width="19.7109375" customWidth="1"/>
    <col min="20" max="20" width="19" customWidth="1"/>
  </cols>
  <sheetData>
    <row r="1" spans="1:19" s="814" customFormat="1" ht="15" x14ac:dyDescent="0.2">
      <c r="C1" s="1007"/>
      <c r="D1" s="1007"/>
      <c r="E1" s="1007" t="s">
        <v>1590</v>
      </c>
      <c r="G1" s="917"/>
      <c r="H1" s="64"/>
      <c r="K1" s="64"/>
    </row>
    <row r="2" spans="1:19" s="814" customFormat="1" ht="15" x14ac:dyDescent="0.2">
      <c r="C2" s="1007"/>
      <c r="D2" s="1007"/>
      <c r="E2" s="1007"/>
      <c r="G2" s="917"/>
      <c r="H2" s="64"/>
      <c r="K2" s="64"/>
    </row>
    <row r="3" spans="1:19" s="814" customFormat="1" ht="15" x14ac:dyDescent="0.2">
      <c r="C3" s="1007"/>
      <c r="D3" s="1007"/>
      <c r="E3" s="1007"/>
      <c r="G3" s="917"/>
      <c r="H3" s="64"/>
      <c r="K3" s="64"/>
    </row>
    <row r="4" spans="1:19" s="814" customFormat="1" ht="15" x14ac:dyDescent="0.2">
      <c r="C4" s="1007"/>
      <c r="D4" s="1007"/>
      <c r="E4" s="1007"/>
      <c r="G4" s="917"/>
      <c r="H4" s="64"/>
      <c r="K4" s="64"/>
    </row>
    <row r="5" spans="1:19" s="814" customFormat="1" ht="15" x14ac:dyDescent="0.2">
      <c r="C5" s="1007"/>
      <c r="D5" s="1007"/>
      <c r="E5" s="1007"/>
      <c r="G5" s="917"/>
      <c r="H5" s="64"/>
      <c r="K5" s="64"/>
    </row>
    <row r="6" spans="1:19" s="814" customFormat="1" ht="15.75" x14ac:dyDescent="0.25">
      <c r="A6" s="1932" t="s">
        <v>409</v>
      </c>
      <c r="B6" s="1932"/>
      <c r="C6" s="1932"/>
      <c r="D6" s="1932"/>
      <c r="E6" s="1932"/>
      <c r="F6" s="1932"/>
      <c r="G6" s="1932"/>
      <c r="H6" s="1932"/>
      <c r="I6" s="1932"/>
      <c r="J6" s="1932"/>
      <c r="K6" s="1932"/>
      <c r="L6" s="1932"/>
    </row>
    <row r="7" spans="1:19" s="814" customFormat="1" ht="15.75" x14ac:dyDescent="0.25">
      <c r="A7" s="1929" t="s">
        <v>1</v>
      </c>
      <c r="B7" s="1929"/>
      <c r="C7" s="1929"/>
      <c r="D7" s="1929"/>
      <c r="E7" s="1929"/>
      <c r="F7" s="1929"/>
      <c r="G7" s="1929"/>
      <c r="H7" s="1929"/>
      <c r="I7" s="1929"/>
      <c r="J7" s="1929"/>
      <c r="K7" s="1929"/>
      <c r="L7" s="1929"/>
      <c r="M7" s="1929"/>
      <c r="N7" s="1929"/>
      <c r="O7" s="1929"/>
      <c r="P7" s="1929"/>
      <c r="Q7" s="1929"/>
      <c r="R7" s="1929"/>
      <c r="S7" s="1929"/>
    </row>
    <row r="8" spans="1:19" s="814" customFormat="1" ht="15.75" x14ac:dyDescent="0.25">
      <c r="A8" s="1929" t="s">
        <v>2</v>
      </c>
      <c r="B8" s="1929"/>
      <c r="C8" s="1929"/>
      <c r="D8" s="1929"/>
      <c r="E8" s="1929"/>
      <c r="F8" s="1929"/>
      <c r="G8" s="1929"/>
      <c r="H8" s="1929"/>
      <c r="I8" s="1929"/>
      <c r="J8" s="1929"/>
      <c r="K8" s="1929"/>
      <c r="L8" s="1929"/>
      <c r="M8" s="1929"/>
      <c r="N8" s="1929"/>
      <c r="O8" s="1929"/>
      <c r="P8" s="1929"/>
      <c r="Q8" s="1929"/>
      <c r="R8" s="1929"/>
      <c r="S8" s="1929"/>
    </row>
    <row r="9" spans="1:19" s="814" customFormat="1" ht="15.75" x14ac:dyDescent="0.25">
      <c r="A9" s="1929" t="s">
        <v>3</v>
      </c>
      <c r="B9" s="1929"/>
      <c r="C9" s="1929"/>
      <c r="D9" s="1929"/>
      <c r="E9" s="1929"/>
      <c r="F9" s="1929"/>
      <c r="G9" s="1929"/>
      <c r="H9" s="1929"/>
      <c r="I9" s="1929"/>
      <c r="J9" s="1929"/>
      <c r="K9" s="1929"/>
      <c r="L9" s="1929"/>
      <c r="M9" s="1929"/>
      <c r="N9" s="1929"/>
      <c r="O9" s="1929"/>
      <c r="P9" s="1929"/>
      <c r="Q9" s="1929"/>
      <c r="R9" s="1929"/>
      <c r="S9" s="1929"/>
    </row>
    <row r="10" spans="1:19" s="814" customFormat="1" ht="15.75" x14ac:dyDescent="0.25">
      <c r="A10" s="1930" t="s">
        <v>1807</v>
      </c>
      <c r="B10" s="1930"/>
      <c r="C10" s="1930"/>
      <c r="D10" s="1930"/>
      <c r="E10" s="1930"/>
      <c r="F10" s="1930"/>
      <c r="G10" s="1930"/>
      <c r="H10" s="1930"/>
      <c r="I10" s="1930"/>
      <c r="J10" s="1930"/>
      <c r="K10" s="1930"/>
      <c r="L10" s="1930"/>
      <c r="M10" s="1930"/>
      <c r="N10" s="1930"/>
      <c r="O10" s="1930"/>
      <c r="P10" s="1930"/>
      <c r="Q10" s="1930"/>
      <c r="R10" s="1930"/>
      <c r="S10" s="1930"/>
    </row>
    <row r="11" spans="1:19" s="814" customFormat="1" ht="0.75" customHeight="1" x14ac:dyDescent="0.25">
      <c r="A11" s="791"/>
      <c r="B11" s="791"/>
      <c r="C11" s="791"/>
      <c r="D11" s="791"/>
      <c r="E11" s="791"/>
      <c r="F11" s="791"/>
      <c r="G11" s="791"/>
      <c r="H11" s="1039"/>
      <c r="I11" s="791"/>
      <c r="J11" s="791"/>
      <c r="K11" s="1039"/>
      <c r="L11" s="791"/>
      <c r="M11" s="792"/>
      <c r="N11" s="792"/>
      <c r="O11" s="792"/>
      <c r="P11" s="792"/>
      <c r="Q11" s="792"/>
      <c r="R11" s="792"/>
      <c r="S11" s="792"/>
    </row>
    <row r="12" spans="1:19" ht="42.75" customHeight="1" x14ac:dyDescent="0.2">
      <c r="A12" s="962" t="s">
        <v>4</v>
      </c>
      <c r="B12" s="962" t="s">
        <v>5</v>
      </c>
      <c r="C12" s="1045" t="s">
        <v>1630</v>
      </c>
      <c r="D12" s="1045" t="s">
        <v>7</v>
      </c>
      <c r="E12" s="1045" t="s">
        <v>1612</v>
      </c>
      <c r="F12" s="962" t="s">
        <v>9</v>
      </c>
      <c r="G12" s="962" t="s">
        <v>10</v>
      </c>
      <c r="H12" s="1046" t="s">
        <v>11</v>
      </c>
      <c r="I12" s="962" t="s">
        <v>12</v>
      </c>
      <c r="J12" s="962" t="s">
        <v>13</v>
      </c>
      <c r="K12" s="1046" t="s">
        <v>820</v>
      </c>
      <c r="L12" s="1046" t="s">
        <v>1613</v>
      </c>
      <c r="M12" s="1049" t="s">
        <v>1616</v>
      </c>
      <c r="N12" s="1050" t="s">
        <v>1615</v>
      </c>
      <c r="O12" s="1050" t="s">
        <v>1614</v>
      </c>
      <c r="P12" s="1051" t="s">
        <v>1618</v>
      </c>
      <c r="Q12" s="1050" t="s">
        <v>1617</v>
      </c>
      <c r="R12" s="1051" t="s">
        <v>1787</v>
      </c>
      <c r="S12" s="1051" t="s">
        <v>1619</v>
      </c>
    </row>
    <row r="13" spans="1:19" s="814" customFormat="1" ht="15.75" x14ac:dyDescent="0.25">
      <c r="A13" s="793">
        <v>1</v>
      </c>
      <c r="B13" s="793">
        <v>2</v>
      </c>
      <c r="C13" s="796">
        <v>3</v>
      </c>
      <c r="D13" s="796">
        <v>4</v>
      </c>
      <c r="E13" s="1008">
        <v>5</v>
      </c>
      <c r="F13" s="793">
        <v>6</v>
      </c>
      <c r="G13" s="793">
        <v>7</v>
      </c>
      <c r="H13" s="972">
        <v>8</v>
      </c>
      <c r="I13" s="793">
        <v>9</v>
      </c>
      <c r="J13" s="793">
        <v>10</v>
      </c>
      <c r="K13" s="972">
        <v>11</v>
      </c>
      <c r="L13" s="793">
        <v>12</v>
      </c>
      <c r="M13" s="793">
        <v>13</v>
      </c>
      <c r="N13" s="793">
        <v>14</v>
      </c>
      <c r="O13" s="793">
        <v>15</v>
      </c>
      <c r="P13" s="793">
        <v>16</v>
      </c>
      <c r="Q13" s="793">
        <v>17</v>
      </c>
      <c r="R13" s="793">
        <v>18</v>
      </c>
      <c r="S13" s="793">
        <v>19</v>
      </c>
    </row>
    <row r="14" spans="1:19" s="814" customFormat="1" ht="15.75" x14ac:dyDescent="0.25">
      <c r="A14" s="797">
        <v>1</v>
      </c>
      <c r="B14" s="798">
        <v>38491</v>
      </c>
      <c r="C14" s="837" t="s">
        <v>386</v>
      </c>
      <c r="D14" s="799">
        <v>61</v>
      </c>
      <c r="E14" s="799">
        <v>614</v>
      </c>
      <c r="F14" s="799"/>
      <c r="G14" s="799">
        <v>1</v>
      </c>
      <c r="H14" s="973" t="s">
        <v>27</v>
      </c>
      <c r="I14" s="799"/>
      <c r="J14" s="799" t="s">
        <v>97</v>
      </c>
      <c r="K14" s="976" t="s">
        <v>567</v>
      </c>
      <c r="L14" s="801">
        <v>19388</v>
      </c>
      <c r="M14" s="802">
        <v>3</v>
      </c>
      <c r="N14" s="810"/>
      <c r="O14" s="810"/>
      <c r="P14" s="891">
        <v>3</v>
      </c>
      <c r="Q14" s="891"/>
      <c r="R14" s="810">
        <v>19388</v>
      </c>
      <c r="S14" s="810" t="s">
        <v>1755</v>
      </c>
    </row>
    <row r="15" spans="1:19" s="814" customFormat="1" ht="15.75" x14ac:dyDescent="0.25">
      <c r="A15" s="797">
        <v>2</v>
      </c>
      <c r="B15" s="812">
        <v>36888</v>
      </c>
      <c r="C15" s="837" t="s">
        <v>386</v>
      </c>
      <c r="D15" s="799">
        <v>61</v>
      </c>
      <c r="E15" s="799">
        <v>614</v>
      </c>
      <c r="F15" s="799"/>
      <c r="G15" s="799">
        <v>1</v>
      </c>
      <c r="H15" s="973" t="s">
        <v>88</v>
      </c>
      <c r="I15" s="799"/>
      <c r="J15" s="799" t="s">
        <v>77</v>
      </c>
      <c r="K15" s="976" t="s">
        <v>567</v>
      </c>
      <c r="L15" s="801">
        <v>175</v>
      </c>
      <c r="M15" s="802">
        <v>3</v>
      </c>
      <c r="N15" s="810"/>
      <c r="O15" s="810"/>
      <c r="P15" s="891">
        <v>3</v>
      </c>
      <c r="Q15" s="891"/>
      <c r="R15" s="810">
        <v>175</v>
      </c>
      <c r="S15" s="810">
        <f t="shared" ref="S15:S61" si="0">IF(M15=0,"N/A",+L15-R15)</f>
        <v>0</v>
      </c>
    </row>
    <row r="16" spans="1:19" s="814" customFormat="1" ht="15.75" x14ac:dyDescent="0.25">
      <c r="A16" s="797">
        <v>3</v>
      </c>
      <c r="B16" s="812">
        <v>36888</v>
      </c>
      <c r="C16" s="837" t="s">
        <v>386</v>
      </c>
      <c r="D16" s="799">
        <v>61</v>
      </c>
      <c r="E16" s="799">
        <v>614</v>
      </c>
      <c r="F16" s="799"/>
      <c r="G16" s="799">
        <v>1</v>
      </c>
      <c r="H16" s="973" t="s">
        <v>31</v>
      </c>
      <c r="I16" s="799"/>
      <c r="J16" s="799" t="s">
        <v>74</v>
      </c>
      <c r="K16" s="976" t="s">
        <v>567</v>
      </c>
      <c r="L16" s="801">
        <v>17000</v>
      </c>
      <c r="M16" s="802">
        <v>3</v>
      </c>
      <c r="N16" s="810"/>
      <c r="O16" s="810"/>
      <c r="P16" s="891">
        <v>3</v>
      </c>
      <c r="Q16" s="891"/>
      <c r="R16" s="810">
        <v>17000</v>
      </c>
      <c r="S16" s="810">
        <f t="shared" si="0"/>
        <v>0</v>
      </c>
    </row>
    <row r="17" spans="1:28" s="814" customFormat="1" ht="15.75" x14ac:dyDescent="0.25">
      <c r="A17" s="797">
        <v>4</v>
      </c>
      <c r="B17" s="911">
        <v>41578</v>
      </c>
      <c r="C17" s="837" t="s">
        <v>386</v>
      </c>
      <c r="D17" s="1009">
        <v>61</v>
      </c>
      <c r="E17" s="1010">
        <v>614</v>
      </c>
      <c r="F17" s="809"/>
      <c r="G17" s="809">
        <v>1</v>
      </c>
      <c r="H17" s="1527" t="s">
        <v>912</v>
      </c>
      <c r="I17" s="805"/>
      <c r="J17" s="805" t="s">
        <v>566</v>
      </c>
      <c r="K17" s="976" t="s">
        <v>567</v>
      </c>
      <c r="L17" s="1011">
        <v>4130</v>
      </c>
      <c r="M17" s="809">
        <v>3</v>
      </c>
      <c r="N17" s="1752"/>
      <c r="O17" s="1703"/>
      <c r="P17" s="1753">
        <v>3</v>
      </c>
      <c r="Q17" s="1753"/>
      <c r="R17" s="1703">
        <v>4130</v>
      </c>
      <c r="S17" s="1703">
        <f t="shared" si="0"/>
        <v>0</v>
      </c>
    </row>
    <row r="18" spans="1:28" s="814" customFormat="1" ht="15.75" x14ac:dyDescent="0.25">
      <c r="A18" s="797">
        <v>5</v>
      </c>
      <c r="B18" s="911">
        <v>42166</v>
      </c>
      <c r="C18" s="837" t="s">
        <v>386</v>
      </c>
      <c r="D18" s="1009">
        <v>61</v>
      </c>
      <c r="E18" s="1010" t="s">
        <v>1112</v>
      </c>
      <c r="F18" s="809"/>
      <c r="G18" s="809">
        <v>4</v>
      </c>
      <c r="H18" s="1527" t="s">
        <v>1262</v>
      </c>
      <c r="I18" s="805" t="s">
        <v>1263</v>
      </c>
      <c r="J18" s="805"/>
      <c r="K18" s="976" t="s">
        <v>1264</v>
      </c>
      <c r="L18" s="1011">
        <v>111392</v>
      </c>
      <c r="M18" s="809">
        <v>10</v>
      </c>
      <c r="N18" s="1617">
        <f>IF(M18=0,"N/A",+L18/M18)</f>
        <v>11139.2</v>
      </c>
      <c r="O18" s="1811">
        <f>IF(M18=0,"N/A",+N18/12)</f>
        <v>928.26666666666677</v>
      </c>
      <c r="P18" s="1618">
        <v>2</v>
      </c>
      <c r="Q18" s="1618"/>
      <c r="R18" s="1617">
        <f>IF(M18=0,"N/A",+N18*P18+O18*Q18)</f>
        <v>22278.400000000001</v>
      </c>
      <c r="S18" s="1617">
        <f>IF(M18=0,"N/A",+L18-R18)</f>
        <v>89113.600000000006</v>
      </c>
      <c r="T18" s="907"/>
    </row>
    <row r="19" spans="1:28" s="814" customFormat="1" ht="15.75" x14ac:dyDescent="0.25">
      <c r="A19" s="797">
        <v>6</v>
      </c>
      <c r="B19" s="911">
        <v>42326</v>
      </c>
      <c r="C19" s="837" t="s">
        <v>386</v>
      </c>
      <c r="D19" s="1009">
        <v>61</v>
      </c>
      <c r="E19" s="1010" t="s">
        <v>1112</v>
      </c>
      <c r="F19" s="809"/>
      <c r="G19" s="809">
        <v>3</v>
      </c>
      <c r="H19" s="1527" t="s">
        <v>1265</v>
      </c>
      <c r="I19" s="805"/>
      <c r="J19" s="805" t="s">
        <v>344</v>
      </c>
      <c r="K19" s="976" t="s">
        <v>1264</v>
      </c>
      <c r="L19" s="1011">
        <v>87792</v>
      </c>
      <c r="M19" s="809">
        <v>10</v>
      </c>
      <c r="N19" s="1617">
        <f t="shared" ref="N19:N24" si="1">IF(M19=0,"N/A",+L19/M19)</f>
        <v>8779.2000000000007</v>
      </c>
      <c r="O19" s="1811">
        <f t="shared" ref="O19:O24" si="2">IF(M19=0,"N/A",+N19/12)</f>
        <v>731.6</v>
      </c>
      <c r="P19" s="1618">
        <v>1</v>
      </c>
      <c r="Q19" s="1618">
        <v>7</v>
      </c>
      <c r="R19" s="1617">
        <f t="shared" ref="R19:R24" si="3">IF(M19=0,"N/A",+N19*P19+O19*Q19)</f>
        <v>13900.400000000001</v>
      </c>
      <c r="S19" s="1617">
        <f t="shared" ref="S19:S24" si="4">IF(M19=0,"N/A",+L19-R19)</f>
        <v>73891.600000000006</v>
      </c>
      <c r="T19" s="907"/>
    </row>
    <row r="20" spans="1:28" s="814" customFormat="1" ht="31.5" x14ac:dyDescent="0.25">
      <c r="A20" s="797">
        <v>7</v>
      </c>
      <c r="B20" s="911">
        <v>42265</v>
      </c>
      <c r="C20" s="837" t="s">
        <v>386</v>
      </c>
      <c r="D20" s="1009">
        <v>61</v>
      </c>
      <c r="E20" s="1010" t="s">
        <v>1108</v>
      </c>
      <c r="F20" s="809"/>
      <c r="G20" s="809">
        <v>1</v>
      </c>
      <c r="H20" s="1527" t="s">
        <v>1266</v>
      </c>
      <c r="I20" s="805"/>
      <c r="J20" s="1814"/>
      <c r="K20" s="976" t="s">
        <v>1674</v>
      </c>
      <c r="L20" s="1011">
        <v>9145</v>
      </c>
      <c r="M20" s="809">
        <v>10</v>
      </c>
      <c r="N20" s="1617">
        <f t="shared" si="1"/>
        <v>914.5</v>
      </c>
      <c r="O20" s="1811">
        <f t="shared" si="2"/>
        <v>76.208333333333329</v>
      </c>
      <c r="P20" s="1618">
        <v>1</v>
      </c>
      <c r="Q20" s="1618">
        <v>9</v>
      </c>
      <c r="R20" s="1617">
        <f t="shared" si="3"/>
        <v>1600.375</v>
      </c>
      <c r="S20" s="1617">
        <f t="shared" si="4"/>
        <v>7544.625</v>
      </c>
      <c r="T20" s="1756"/>
      <c r="U20" s="1754"/>
    </row>
    <row r="21" spans="1:28" s="814" customFormat="1" ht="15.75" x14ac:dyDescent="0.25">
      <c r="A21" s="797">
        <v>8</v>
      </c>
      <c r="B21" s="911">
        <v>42205</v>
      </c>
      <c r="C21" s="837" t="s">
        <v>386</v>
      </c>
      <c r="D21" s="1009">
        <v>61</v>
      </c>
      <c r="E21" s="1010" t="s">
        <v>1267</v>
      </c>
      <c r="F21" s="809"/>
      <c r="G21" s="809">
        <v>2</v>
      </c>
      <c r="H21" s="1527" t="s">
        <v>539</v>
      </c>
      <c r="I21" s="805"/>
      <c r="J21" s="805"/>
      <c r="K21" s="976" t="s">
        <v>1675</v>
      </c>
      <c r="L21" s="1011">
        <v>1451.4</v>
      </c>
      <c r="M21" s="809">
        <v>5</v>
      </c>
      <c r="N21" s="1617">
        <f t="shared" si="1"/>
        <v>290.28000000000003</v>
      </c>
      <c r="O21" s="1811">
        <f t="shared" si="2"/>
        <v>24.19</v>
      </c>
      <c r="P21" s="1618">
        <v>1</v>
      </c>
      <c r="Q21" s="1618">
        <v>11</v>
      </c>
      <c r="R21" s="1617">
        <f t="shared" si="3"/>
        <v>556.37000000000012</v>
      </c>
      <c r="S21" s="1617">
        <f t="shared" si="4"/>
        <v>895.03</v>
      </c>
      <c r="T21" s="907"/>
    </row>
    <row r="22" spans="1:28" s="814" customFormat="1" ht="15.75" x14ac:dyDescent="0.25">
      <c r="A22" s="797">
        <v>9</v>
      </c>
      <c r="B22" s="911">
        <v>42156</v>
      </c>
      <c r="C22" s="837" t="s">
        <v>386</v>
      </c>
      <c r="D22" s="1009">
        <v>61</v>
      </c>
      <c r="E22" s="1010" t="s">
        <v>1273</v>
      </c>
      <c r="F22" s="809"/>
      <c r="G22" s="809">
        <v>1</v>
      </c>
      <c r="H22" s="1527" t="s">
        <v>1274</v>
      </c>
      <c r="I22" s="805"/>
      <c r="J22" s="805"/>
      <c r="K22" s="976" t="s">
        <v>1264</v>
      </c>
      <c r="L22" s="1011">
        <v>17947.71</v>
      </c>
      <c r="M22" s="809">
        <v>10</v>
      </c>
      <c r="N22" s="1617">
        <f t="shared" si="1"/>
        <v>1794.771</v>
      </c>
      <c r="O22" s="1811">
        <f t="shared" si="2"/>
        <v>149.56424999999999</v>
      </c>
      <c r="P22" s="1618">
        <v>2</v>
      </c>
      <c r="Q22" s="1618"/>
      <c r="R22" s="1617">
        <f t="shared" si="3"/>
        <v>3589.5419999999999</v>
      </c>
      <c r="S22" s="1617">
        <f t="shared" si="4"/>
        <v>14358.168</v>
      </c>
      <c r="T22" s="907"/>
    </row>
    <row r="23" spans="1:28" s="814" customFormat="1" ht="15.75" x14ac:dyDescent="0.25">
      <c r="A23" s="797">
        <v>10</v>
      </c>
      <c r="B23" s="911">
        <v>42138</v>
      </c>
      <c r="C23" s="837" t="s">
        <v>386</v>
      </c>
      <c r="D23" s="1009">
        <v>61</v>
      </c>
      <c r="E23" s="1010" t="s">
        <v>1107</v>
      </c>
      <c r="F23" s="1784"/>
      <c r="G23" s="809">
        <v>2</v>
      </c>
      <c r="H23" s="1527" t="s">
        <v>25</v>
      </c>
      <c r="I23" s="805"/>
      <c r="J23" s="805"/>
      <c r="K23" s="976" t="s">
        <v>1275</v>
      </c>
      <c r="L23" s="1011">
        <v>19512.48</v>
      </c>
      <c r="M23" s="809">
        <v>10</v>
      </c>
      <c r="N23" s="1617">
        <f t="shared" si="1"/>
        <v>1951.248</v>
      </c>
      <c r="O23" s="1811">
        <f t="shared" si="2"/>
        <v>162.60400000000001</v>
      </c>
      <c r="P23" s="1618">
        <v>2</v>
      </c>
      <c r="Q23" s="1618">
        <v>1</v>
      </c>
      <c r="R23" s="1617">
        <f t="shared" si="3"/>
        <v>4065.1</v>
      </c>
      <c r="S23" s="1617">
        <f t="shared" si="4"/>
        <v>15447.38</v>
      </c>
      <c r="T23" s="907"/>
    </row>
    <row r="24" spans="1:28" s="814" customFormat="1" ht="15.75" x14ac:dyDescent="0.25">
      <c r="A24" s="797">
        <v>11</v>
      </c>
      <c r="B24" s="911">
        <v>42275</v>
      </c>
      <c r="C24" s="837" t="s">
        <v>386</v>
      </c>
      <c r="D24" s="1009">
        <v>61</v>
      </c>
      <c r="E24" s="1010" t="s">
        <v>1106</v>
      </c>
      <c r="F24" s="809"/>
      <c r="G24" s="809">
        <v>1</v>
      </c>
      <c r="H24" s="1527" t="s">
        <v>1301</v>
      </c>
      <c r="I24" s="805" t="s">
        <v>1326</v>
      </c>
      <c r="J24" s="805" t="s">
        <v>1303</v>
      </c>
      <c r="K24" s="976" t="s">
        <v>567</v>
      </c>
      <c r="L24" s="1011">
        <v>10185.01</v>
      </c>
      <c r="M24" s="809">
        <v>3</v>
      </c>
      <c r="N24" s="1617">
        <f t="shared" si="1"/>
        <v>3395.0033333333336</v>
      </c>
      <c r="O24" s="1811">
        <f t="shared" si="2"/>
        <v>282.91694444444448</v>
      </c>
      <c r="P24" s="1618">
        <v>1</v>
      </c>
      <c r="Q24" s="1618">
        <v>9</v>
      </c>
      <c r="R24" s="1617">
        <f t="shared" si="3"/>
        <v>5941.2558333333345</v>
      </c>
      <c r="S24" s="1617">
        <f t="shared" si="4"/>
        <v>4243.7541666666657</v>
      </c>
      <c r="T24" s="907"/>
    </row>
    <row r="25" spans="1:28" s="814" customFormat="1" ht="15.75" x14ac:dyDescent="0.25">
      <c r="A25" s="797">
        <v>12</v>
      </c>
      <c r="B25" s="911">
        <v>41578</v>
      </c>
      <c r="C25" s="837" t="s">
        <v>386</v>
      </c>
      <c r="D25" s="1009">
        <v>61</v>
      </c>
      <c r="E25" s="1010">
        <v>614</v>
      </c>
      <c r="F25" s="809"/>
      <c r="G25" s="809">
        <v>1</v>
      </c>
      <c r="H25" s="1527" t="s">
        <v>30</v>
      </c>
      <c r="I25" s="805"/>
      <c r="J25" s="805" t="s">
        <v>549</v>
      </c>
      <c r="K25" s="976" t="s">
        <v>567</v>
      </c>
      <c r="L25" s="1011">
        <v>2124</v>
      </c>
      <c r="M25" s="809">
        <v>3</v>
      </c>
      <c r="N25" s="1703"/>
      <c r="O25" s="1863"/>
      <c r="P25" s="1753">
        <v>3</v>
      </c>
      <c r="Q25" s="1753"/>
      <c r="R25" s="1703">
        <v>2124</v>
      </c>
      <c r="S25" s="1703">
        <f t="shared" si="0"/>
        <v>0</v>
      </c>
      <c r="T25" s="907"/>
    </row>
    <row r="26" spans="1:28" s="814" customFormat="1" ht="15.75" x14ac:dyDescent="0.25">
      <c r="A26" s="797">
        <v>13</v>
      </c>
      <c r="B26" s="911">
        <v>41578</v>
      </c>
      <c r="C26" s="837" t="s">
        <v>386</v>
      </c>
      <c r="D26" s="1009">
        <v>61</v>
      </c>
      <c r="E26" s="1010">
        <v>614</v>
      </c>
      <c r="F26" s="809"/>
      <c r="G26" s="809">
        <v>1</v>
      </c>
      <c r="H26" s="1527" t="s">
        <v>1139</v>
      </c>
      <c r="I26" s="805"/>
      <c r="J26" s="805" t="s">
        <v>134</v>
      </c>
      <c r="K26" s="976" t="s">
        <v>567</v>
      </c>
      <c r="L26" s="1011">
        <v>4130</v>
      </c>
      <c r="M26" s="809">
        <v>3</v>
      </c>
      <c r="N26" s="1703"/>
      <c r="O26" s="1863"/>
      <c r="P26" s="1753">
        <v>3</v>
      </c>
      <c r="Q26" s="1753"/>
      <c r="R26" s="1703">
        <v>4130</v>
      </c>
      <c r="S26" s="1703">
        <f t="shared" si="0"/>
        <v>0</v>
      </c>
      <c r="T26" s="1755"/>
    </row>
    <row r="27" spans="1:28" s="814" customFormat="1" ht="15.75" x14ac:dyDescent="0.25">
      <c r="A27" s="797">
        <v>14</v>
      </c>
      <c r="B27" s="798">
        <v>40918</v>
      </c>
      <c r="C27" s="837" t="s">
        <v>386</v>
      </c>
      <c r="D27" s="1009">
        <v>61</v>
      </c>
      <c r="E27" s="837">
        <v>617</v>
      </c>
      <c r="F27" s="799"/>
      <c r="G27" s="799">
        <v>1</v>
      </c>
      <c r="H27" s="973" t="s">
        <v>184</v>
      </c>
      <c r="I27" s="799"/>
      <c r="J27" s="799"/>
      <c r="K27" s="976" t="s">
        <v>567</v>
      </c>
      <c r="L27" s="801">
        <v>947</v>
      </c>
      <c r="M27" s="802">
        <v>10</v>
      </c>
      <c r="N27" s="803">
        <f>IF(M27=0,"N/A",+L27/M27)</f>
        <v>94.7</v>
      </c>
      <c r="O27" s="1812">
        <f>IF(M27=0,"N/A",+N27/12)</f>
        <v>7.8916666666666666</v>
      </c>
      <c r="P27" s="882">
        <v>5</v>
      </c>
      <c r="Q27" s="882">
        <v>5</v>
      </c>
      <c r="R27" s="803">
        <f>IF(M27=0,"N/A",+N27*P27+O27*Q27)</f>
        <v>512.95833333333337</v>
      </c>
      <c r="S27" s="803">
        <f t="shared" si="0"/>
        <v>434.04166666666663</v>
      </c>
      <c r="T27" s="907"/>
      <c r="U27" s="1012"/>
      <c r="V27" s="1012"/>
      <c r="W27" s="1012"/>
      <c r="X27" s="1012"/>
      <c r="Y27" s="1012"/>
      <c r="Z27" s="1012"/>
      <c r="AA27" s="1012"/>
      <c r="AB27" s="1012"/>
    </row>
    <row r="28" spans="1:28" s="814" customFormat="1" ht="15.75" x14ac:dyDescent="0.25">
      <c r="A28" s="797">
        <v>15</v>
      </c>
      <c r="B28" s="798">
        <v>36889</v>
      </c>
      <c r="C28" s="837" t="s">
        <v>386</v>
      </c>
      <c r="D28" s="1009">
        <v>61</v>
      </c>
      <c r="E28" s="837">
        <v>617</v>
      </c>
      <c r="F28" s="920"/>
      <c r="G28" s="799">
        <v>1</v>
      </c>
      <c r="H28" s="973" t="s">
        <v>1140</v>
      </c>
      <c r="I28" s="799"/>
      <c r="J28" s="799"/>
      <c r="K28" s="976" t="s">
        <v>567</v>
      </c>
      <c r="L28" s="801">
        <v>8734</v>
      </c>
      <c r="M28" s="802">
        <v>10</v>
      </c>
      <c r="N28" s="810"/>
      <c r="O28" s="1813"/>
      <c r="P28" s="891">
        <v>10</v>
      </c>
      <c r="Q28" s="891"/>
      <c r="R28" s="810">
        <v>8734</v>
      </c>
      <c r="S28" s="810">
        <f t="shared" si="0"/>
        <v>0</v>
      </c>
      <c r="T28" s="907"/>
      <c r="U28" s="1012"/>
      <c r="V28" s="1012"/>
      <c r="W28" s="1012"/>
      <c r="X28" s="1012"/>
      <c r="Y28" s="1012"/>
      <c r="Z28" s="1012"/>
      <c r="AA28" s="1012"/>
      <c r="AB28" s="1012"/>
    </row>
    <row r="29" spans="1:28" s="814" customFormat="1" ht="15.75" x14ac:dyDescent="0.25">
      <c r="A29" s="797">
        <v>16</v>
      </c>
      <c r="B29" s="798">
        <v>40156</v>
      </c>
      <c r="C29" s="837" t="s">
        <v>386</v>
      </c>
      <c r="D29" s="1009">
        <v>61</v>
      </c>
      <c r="E29" s="837">
        <v>617</v>
      </c>
      <c r="F29" s="793"/>
      <c r="G29" s="795">
        <v>1</v>
      </c>
      <c r="H29" s="973" t="s">
        <v>25</v>
      </c>
      <c r="I29" s="799"/>
      <c r="J29" s="799" t="s">
        <v>19</v>
      </c>
      <c r="K29" s="976" t="s">
        <v>567</v>
      </c>
      <c r="L29" s="801">
        <v>8139.43</v>
      </c>
      <c r="M29" s="802">
        <v>10</v>
      </c>
      <c r="N29" s="803">
        <f t="shared" ref="N29:N45" si="5">IF(M29=0,"N/A",+L29/M29)</f>
        <v>813.94299999999998</v>
      </c>
      <c r="O29" s="1812">
        <f>IF(M29=0,"N/A",+N29/12)</f>
        <v>67.828583333333327</v>
      </c>
      <c r="P29" s="882">
        <v>9</v>
      </c>
      <c r="Q29" s="882">
        <v>7</v>
      </c>
      <c r="R29" s="803">
        <f t="shared" ref="R29:R45" si="6">IF(M29=0,"N/A",+N29*P29+O29*Q29)</f>
        <v>7800.2870833333336</v>
      </c>
      <c r="S29" s="803">
        <f t="shared" si="0"/>
        <v>339.14291666666668</v>
      </c>
      <c r="T29" s="907"/>
      <c r="U29" s="1012"/>
      <c r="V29" s="1012"/>
      <c r="W29" s="1012"/>
      <c r="X29" s="1012"/>
      <c r="Y29" s="1012"/>
      <c r="Z29" s="1012"/>
      <c r="AA29" s="1012"/>
      <c r="AB29" s="1012"/>
    </row>
    <row r="30" spans="1:28" s="814" customFormat="1" ht="15.75" x14ac:dyDescent="0.25">
      <c r="A30" s="797">
        <v>17</v>
      </c>
      <c r="B30" s="812">
        <v>36888</v>
      </c>
      <c r="C30" s="837" t="s">
        <v>386</v>
      </c>
      <c r="D30" s="1009">
        <v>61</v>
      </c>
      <c r="E30" s="837">
        <v>617</v>
      </c>
      <c r="F30" s="799"/>
      <c r="G30" s="799">
        <v>1</v>
      </c>
      <c r="H30" s="973" t="s">
        <v>381</v>
      </c>
      <c r="I30" s="799"/>
      <c r="J30" s="799" t="s">
        <v>24</v>
      </c>
      <c r="K30" s="976" t="s">
        <v>567</v>
      </c>
      <c r="L30" s="801">
        <v>5994.99</v>
      </c>
      <c r="M30" s="802">
        <v>10</v>
      </c>
      <c r="N30" s="810"/>
      <c r="O30" s="1813"/>
      <c r="P30" s="891">
        <v>10</v>
      </c>
      <c r="Q30" s="891"/>
      <c r="R30" s="810">
        <v>5994.99</v>
      </c>
      <c r="S30" s="810">
        <f t="shared" si="0"/>
        <v>0</v>
      </c>
      <c r="T30" s="907"/>
      <c r="U30" s="1013"/>
      <c r="V30" s="1013"/>
      <c r="W30" s="825"/>
      <c r="X30" s="825"/>
      <c r="Y30" s="1012"/>
      <c r="Z30" s="1012"/>
      <c r="AA30" s="1012"/>
      <c r="AB30" s="1012"/>
    </row>
    <row r="31" spans="1:28" s="814" customFormat="1" ht="15.75" x14ac:dyDescent="0.25">
      <c r="A31" s="797">
        <v>18</v>
      </c>
      <c r="B31" s="798">
        <v>39626</v>
      </c>
      <c r="C31" s="837" t="s">
        <v>386</v>
      </c>
      <c r="D31" s="1009">
        <v>61</v>
      </c>
      <c r="E31" s="837">
        <v>617</v>
      </c>
      <c r="F31" s="793"/>
      <c r="G31" s="795">
        <v>1</v>
      </c>
      <c r="H31" s="973" t="s">
        <v>101</v>
      </c>
      <c r="I31" s="799"/>
      <c r="J31" s="799" t="s">
        <v>204</v>
      </c>
      <c r="K31" s="976" t="s">
        <v>567</v>
      </c>
      <c r="L31" s="915">
        <v>23520</v>
      </c>
      <c r="M31" s="802">
        <v>10</v>
      </c>
      <c r="N31" s="803">
        <f t="shared" si="5"/>
        <v>2352</v>
      </c>
      <c r="O31" s="1812">
        <f>IF(M31=0,"N/A",+N31/12)</f>
        <v>196</v>
      </c>
      <c r="P31" s="882">
        <v>9</v>
      </c>
      <c r="Q31" s="882"/>
      <c r="R31" s="803">
        <f t="shared" si="6"/>
        <v>21168</v>
      </c>
      <c r="S31" s="803">
        <f t="shared" si="0"/>
        <v>2352</v>
      </c>
      <c r="T31" s="907"/>
      <c r="U31" s="1012"/>
      <c r="V31" s="1012"/>
      <c r="W31" s="1012"/>
      <c r="X31" s="1012"/>
      <c r="Y31" s="1012"/>
      <c r="Z31" s="1012"/>
      <c r="AA31" s="1012"/>
      <c r="AB31" s="1012"/>
    </row>
    <row r="32" spans="1:28" s="814" customFormat="1" ht="15.75" x14ac:dyDescent="0.25">
      <c r="A32" s="797">
        <v>19</v>
      </c>
      <c r="B32" s="1014">
        <v>41701</v>
      </c>
      <c r="C32" s="837" t="s">
        <v>386</v>
      </c>
      <c r="D32" s="1009">
        <v>61</v>
      </c>
      <c r="E32" s="837" t="s">
        <v>1112</v>
      </c>
      <c r="F32" s="795"/>
      <c r="G32" s="795">
        <v>1</v>
      </c>
      <c r="H32" s="980" t="s">
        <v>925</v>
      </c>
      <c r="I32" s="795" t="s">
        <v>975</v>
      </c>
      <c r="J32" s="795" t="s">
        <v>344</v>
      </c>
      <c r="K32" s="976" t="s">
        <v>567</v>
      </c>
      <c r="L32" s="1011">
        <v>3738.7</v>
      </c>
      <c r="M32" s="795">
        <v>10</v>
      </c>
      <c r="N32" s="803">
        <f t="shared" si="5"/>
        <v>373.87</v>
      </c>
      <c r="O32" s="1812">
        <f>IF(M32=0,"N/A",+N32/12)</f>
        <v>31.155833333333334</v>
      </c>
      <c r="P32" s="882">
        <v>3</v>
      </c>
      <c r="Q32" s="882">
        <v>3</v>
      </c>
      <c r="R32" s="803">
        <f t="shared" si="6"/>
        <v>1215.0775000000001</v>
      </c>
      <c r="S32" s="803">
        <f t="shared" si="0"/>
        <v>2523.6224999999995</v>
      </c>
      <c r="T32" s="907"/>
      <c r="U32" s="1012"/>
      <c r="V32" s="1012"/>
      <c r="W32" s="1012"/>
      <c r="X32" s="1012"/>
      <c r="Y32" s="1012"/>
      <c r="Z32" s="1012"/>
      <c r="AA32" s="1012"/>
      <c r="AB32" s="1012"/>
    </row>
    <row r="33" spans="1:28" s="814" customFormat="1" ht="15.75" x14ac:dyDescent="0.25">
      <c r="A33" s="797">
        <v>20</v>
      </c>
      <c r="B33" s="911">
        <v>41530</v>
      </c>
      <c r="C33" s="837" t="s">
        <v>386</v>
      </c>
      <c r="D33" s="1009">
        <v>61</v>
      </c>
      <c r="E33" s="1010">
        <v>611</v>
      </c>
      <c r="F33" s="809"/>
      <c r="G33" s="809">
        <v>1</v>
      </c>
      <c r="H33" s="1527" t="s">
        <v>917</v>
      </c>
      <c r="I33" s="805"/>
      <c r="J33" s="805"/>
      <c r="K33" s="976" t="s">
        <v>567</v>
      </c>
      <c r="L33" s="1011">
        <v>29779.67</v>
      </c>
      <c r="M33" s="809">
        <v>10</v>
      </c>
      <c r="N33" s="803">
        <f t="shared" si="5"/>
        <v>2977.9669999999996</v>
      </c>
      <c r="O33" s="1812">
        <f>IF(M33=0,"N/A",+N33/12)</f>
        <v>248.16391666666664</v>
      </c>
      <c r="P33" s="882">
        <v>3</v>
      </c>
      <c r="Q33" s="882">
        <v>9</v>
      </c>
      <c r="R33" s="803">
        <f t="shared" si="6"/>
        <v>11167.376249999998</v>
      </c>
      <c r="S33" s="803">
        <f t="shared" si="0"/>
        <v>18612.293750000001</v>
      </c>
      <c r="T33" s="907"/>
      <c r="U33" s="1012"/>
      <c r="V33" s="1012"/>
      <c r="W33" s="1012"/>
      <c r="X33" s="1012"/>
      <c r="Y33" s="1012"/>
      <c r="Z33" s="1012"/>
      <c r="AA33" s="1012"/>
      <c r="AB33" s="1012"/>
    </row>
    <row r="34" spans="1:28" s="814" customFormat="1" ht="15.75" x14ac:dyDescent="0.25">
      <c r="A34" s="797">
        <v>21</v>
      </c>
      <c r="B34" s="911">
        <v>41505</v>
      </c>
      <c r="C34" s="837" t="s">
        <v>386</v>
      </c>
      <c r="D34" s="1009">
        <v>61</v>
      </c>
      <c r="E34" s="1010">
        <v>611</v>
      </c>
      <c r="F34" s="809"/>
      <c r="G34" s="809">
        <v>1</v>
      </c>
      <c r="H34" s="1527" t="s">
        <v>916</v>
      </c>
      <c r="I34" s="805"/>
      <c r="J34" s="805" t="s">
        <v>791</v>
      </c>
      <c r="K34" s="1529" t="s">
        <v>393</v>
      </c>
      <c r="L34" s="813">
        <v>57000</v>
      </c>
      <c r="M34" s="809">
        <v>10</v>
      </c>
      <c r="N34" s="803">
        <f t="shared" si="5"/>
        <v>5700</v>
      </c>
      <c r="O34" s="1812">
        <f t="shared" ref="O34:O45" si="7">IF(M34=0,"N/A",+N34/12)</f>
        <v>475</v>
      </c>
      <c r="P34" s="882">
        <v>3</v>
      </c>
      <c r="Q34" s="882">
        <v>10</v>
      </c>
      <c r="R34" s="803">
        <f t="shared" si="6"/>
        <v>21850</v>
      </c>
      <c r="S34" s="803">
        <f t="shared" si="0"/>
        <v>35150</v>
      </c>
      <c r="T34" s="1006"/>
      <c r="U34" s="1012"/>
      <c r="V34" s="1012"/>
      <c r="W34" s="1012"/>
      <c r="X34" s="1012"/>
      <c r="Y34" s="1012"/>
      <c r="Z34" s="1012"/>
      <c r="AA34" s="1012"/>
      <c r="AB34" s="1012"/>
    </row>
    <row r="35" spans="1:28" s="814" customFormat="1" ht="15.75" x14ac:dyDescent="0.25">
      <c r="A35" s="797">
        <v>22</v>
      </c>
      <c r="B35" s="812">
        <v>41455</v>
      </c>
      <c r="C35" s="837" t="s">
        <v>386</v>
      </c>
      <c r="D35" s="799">
        <v>61</v>
      </c>
      <c r="E35" s="837">
        <v>611</v>
      </c>
      <c r="F35" s="794"/>
      <c r="G35" s="799">
        <v>2</v>
      </c>
      <c r="H35" s="973" t="s">
        <v>902</v>
      </c>
      <c r="I35" s="799"/>
      <c r="J35" s="799" t="s">
        <v>742</v>
      </c>
      <c r="K35" s="976" t="s">
        <v>567</v>
      </c>
      <c r="L35" s="813">
        <v>25026.42</v>
      </c>
      <c r="M35" s="802">
        <v>10</v>
      </c>
      <c r="N35" s="803">
        <f t="shared" si="5"/>
        <v>2502.6419999999998</v>
      </c>
      <c r="O35" s="1812">
        <f t="shared" si="7"/>
        <v>208.55349999999999</v>
      </c>
      <c r="P35" s="882">
        <v>4</v>
      </c>
      <c r="Q35" s="882"/>
      <c r="R35" s="803">
        <f t="shared" si="6"/>
        <v>10010.567999999999</v>
      </c>
      <c r="S35" s="803">
        <f t="shared" si="0"/>
        <v>15015.851999999999</v>
      </c>
      <c r="T35" s="907"/>
    </row>
    <row r="36" spans="1:28" s="814" customFormat="1" ht="31.5" x14ac:dyDescent="0.25">
      <c r="A36" s="797">
        <v>23</v>
      </c>
      <c r="B36" s="1015">
        <v>40975</v>
      </c>
      <c r="C36" s="837" t="s">
        <v>386</v>
      </c>
      <c r="D36" s="799">
        <v>61</v>
      </c>
      <c r="E36" s="799">
        <v>611</v>
      </c>
      <c r="F36" s="793"/>
      <c r="G36" s="799">
        <v>1</v>
      </c>
      <c r="H36" s="974" t="s">
        <v>945</v>
      </c>
      <c r="I36" s="799"/>
      <c r="J36" s="799"/>
      <c r="K36" s="976" t="s">
        <v>567</v>
      </c>
      <c r="L36" s="813">
        <v>23152.53</v>
      </c>
      <c r="M36" s="802">
        <v>10</v>
      </c>
      <c r="N36" s="803">
        <f t="shared" si="5"/>
        <v>2315.2529999999997</v>
      </c>
      <c r="O36" s="1812">
        <f t="shared" si="7"/>
        <v>192.93774999999997</v>
      </c>
      <c r="P36" s="882">
        <v>5</v>
      </c>
      <c r="Q36" s="882">
        <v>3</v>
      </c>
      <c r="R36" s="803">
        <f t="shared" si="6"/>
        <v>12155.078249999999</v>
      </c>
      <c r="S36" s="803">
        <f t="shared" si="0"/>
        <v>10997.45175</v>
      </c>
      <c r="T36" s="907"/>
      <c r="U36" s="1016"/>
    </row>
    <row r="37" spans="1:28" s="814" customFormat="1" ht="15.75" x14ac:dyDescent="0.25">
      <c r="A37" s="797">
        <v>24</v>
      </c>
      <c r="B37" s="812">
        <v>41096</v>
      </c>
      <c r="C37" s="837" t="s">
        <v>386</v>
      </c>
      <c r="D37" s="799">
        <v>61</v>
      </c>
      <c r="E37" s="837">
        <v>611</v>
      </c>
      <c r="F37" s="799"/>
      <c r="G37" s="799">
        <v>1</v>
      </c>
      <c r="H37" s="974" t="s">
        <v>788</v>
      </c>
      <c r="I37" s="799" t="s">
        <v>789</v>
      </c>
      <c r="J37" s="799" t="s">
        <v>790</v>
      </c>
      <c r="K37" s="975" t="s">
        <v>393</v>
      </c>
      <c r="L37" s="813">
        <v>20000</v>
      </c>
      <c r="M37" s="799">
        <v>10</v>
      </c>
      <c r="N37" s="803">
        <f t="shared" si="5"/>
        <v>2000</v>
      </c>
      <c r="O37" s="1812">
        <f t="shared" si="7"/>
        <v>166.66666666666666</v>
      </c>
      <c r="P37" s="882">
        <v>4</v>
      </c>
      <c r="Q37" s="882">
        <v>11</v>
      </c>
      <c r="R37" s="803">
        <f t="shared" si="6"/>
        <v>9833.3333333333339</v>
      </c>
      <c r="S37" s="803">
        <f t="shared" si="0"/>
        <v>10166.666666666666</v>
      </c>
      <c r="T37" s="907"/>
    </row>
    <row r="38" spans="1:28" s="814" customFormat="1" ht="15.75" x14ac:dyDescent="0.25">
      <c r="A38" s="797">
        <v>25</v>
      </c>
      <c r="B38" s="798">
        <v>40858</v>
      </c>
      <c r="C38" s="837" t="s">
        <v>386</v>
      </c>
      <c r="D38" s="799">
        <v>61</v>
      </c>
      <c r="E38" s="914">
        <v>611</v>
      </c>
      <c r="F38" s="794"/>
      <c r="G38" s="799">
        <v>1</v>
      </c>
      <c r="H38" s="973" t="s">
        <v>343</v>
      </c>
      <c r="I38" s="799"/>
      <c r="J38" s="799" t="s">
        <v>344</v>
      </c>
      <c r="K38" s="976" t="s">
        <v>567</v>
      </c>
      <c r="L38" s="801">
        <v>14235.87</v>
      </c>
      <c r="M38" s="802">
        <v>10</v>
      </c>
      <c r="N38" s="803">
        <f t="shared" si="5"/>
        <v>1423.587</v>
      </c>
      <c r="O38" s="1812">
        <f t="shared" si="7"/>
        <v>118.63225</v>
      </c>
      <c r="P38" s="882">
        <v>5</v>
      </c>
      <c r="Q38" s="882">
        <v>7</v>
      </c>
      <c r="R38" s="803">
        <f t="shared" si="6"/>
        <v>7948.3607499999998</v>
      </c>
      <c r="S38" s="803">
        <f t="shared" si="0"/>
        <v>6287.509250000001</v>
      </c>
      <c r="T38" s="907"/>
    </row>
    <row r="39" spans="1:28" s="814" customFormat="1" ht="15.75" x14ac:dyDescent="0.25">
      <c r="A39" s="797">
        <v>26</v>
      </c>
      <c r="B39" s="798">
        <v>41152</v>
      </c>
      <c r="C39" s="837" t="s">
        <v>386</v>
      </c>
      <c r="D39" s="848">
        <v>61</v>
      </c>
      <c r="E39" s="837">
        <v>611</v>
      </c>
      <c r="F39" s="892"/>
      <c r="G39" s="799">
        <v>1</v>
      </c>
      <c r="H39" s="973" t="s">
        <v>387</v>
      </c>
      <c r="I39" s="799" t="s">
        <v>805</v>
      </c>
      <c r="J39" s="799" t="s">
        <v>804</v>
      </c>
      <c r="K39" s="976" t="s">
        <v>567</v>
      </c>
      <c r="L39" s="813">
        <v>23659.65</v>
      </c>
      <c r="M39" s="802">
        <v>10</v>
      </c>
      <c r="N39" s="803">
        <f t="shared" si="5"/>
        <v>2365.9650000000001</v>
      </c>
      <c r="O39" s="1812">
        <f t="shared" si="7"/>
        <v>197.16375000000002</v>
      </c>
      <c r="P39" s="882">
        <v>4</v>
      </c>
      <c r="Q39" s="882">
        <v>10</v>
      </c>
      <c r="R39" s="803">
        <f t="shared" si="6"/>
        <v>11435.497500000001</v>
      </c>
      <c r="S39" s="803">
        <f t="shared" si="0"/>
        <v>12224.1525</v>
      </c>
      <c r="T39" s="907"/>
    </row>
    <row r="40" spans="1:28" s="814" customFormat="1" ht="15.75" x14ac:dyDescent="0.25">
      <c r="A40" s="797">
        <v>27</v>
      </c>
      <c r="B40" s="812">
        <v>41096</v>
      </c>
      <c r="C40" s="837" t="s">
        <v>386</v>
      </c>
      <c r="D40" s="799">
        <v>61</v>
      </c>
      <c r="E40" s="837">
        <v>611</v>
      </c>
      <c r="F40" s="799"/>
      <c r="G40" s="799">
        <v>1</v>
      </c>
      <c r="H40" s="974" t="s">
        <v>568</v>
      </c>
      <c r="I40" s="799"/>
      <c r="J40" s="799" t="s">
        <v>791</v>
      </c>
      <c r="K40" s="976" t="s">
        <v>567</v>
      </c>
      <c r="L40" s="801">
        <v>13840</v>
      </c>
      <c r="M40" s="799">
        <v>10</v>
      </c>
      <c r="N40" s="803">
        <f t="shared" si="5"/>
        <v>1384</v>
      </c>
      <c r="O40" s="1812">
        <f t="shared" si="7"/>
        <v>115.33333333333333</v>
      </c>
      <c r="P40" s="882">
        <v>4</v>
      </c>
      <c r="Q40" s="882">
        <v>11</v>
      </c>
      <c r="R40" s="803">
        <f t="shared" si="6"/>
        <v>6804.6666666666661</v>
      </c>
      <c r="S40" s="803">
        <f t="shared" si="0"/>
        <v>7035.3333333333339</v>
      </c>
      <c r="T40" s="825"/>
      <c r="U40" s="1017"/>
      <c r="V40" s="803"/>
      <c r="W40" s="882"/>
      <c r="X40" s="882"/>
      <c r="Y40" s="803"/>
      <c r="Z40" s="803"/>
    </row>
    <row r="41" spans="1:28" s="814" customFormat="1" ht="15.75" x14ac:dyDescent="0.25">
      <c r="A41" s="797">
        <v>28</v>
      </c>
      <c r="B41" s="798">
        <v>41033</v>
      </c>
      <c r="C41" s="837" t="s">
        <v>386</v>
      </c>
      <c r="D41" s="848">
        <v>61</v>
      </c>
      <c r="E41" s="837">
        <v>611</v>
      </c>
      <c r="F41" s="892"/>
      <c r="G41" s="799">
        <v>1</v>
      </c>
      <c r="H41" s="973" t="s">
        <v>387</v>
      </c>
      <c r="I41" s="799" t="s">
        <v>783</v>
      </c>
      <c r="J41" s="799" t="s">
        <v>388</v>
      </c>
      <c r="K41" s="976" t="s">
        <v>567</v>
      </c>
      <c r="L41" s="801">
        <v>13838.99</v>
      </c>
      <c r="M41" s="802">
        <v>10</v>
      </c>
      <c r="N41" s="803">
        <f t="shared" si="5"/>
        <v>1383.8989999999999</v>
      </c>
      <c r="O41" s="1812">
        <f t="shared" si="7"/>
        <v>115.32491666666665</v>
      </c>
      <c r="P41" s="882">
        <v>5</v>
      </c>
      <c r="Q41" s="882">
        <v>1</v>
      </c>
      <c r="R41" s="803">
        <f t="shared" si="6"/>
        <v>7034.8199166666654</v>
      </c>
      <c r="S41" s="803">
        <f t="shared" si="0"/>
        <v>6804.1700833333343</v>
      </c>
      <c r="T41" s="907"/>
    </row>
    <row r="42" spans="1:28" s="814" customFormat="1" ht="15.75" x14ac:dyDescent="0.25">
      <c r="A42" s="797">
        <v>29</v>
      </c>
      <c r="B42" s="798">
        <v>41033</v>
      </c>
      <c r="C42" s="837" t="s">
        <v>386</v>
      </c>
      <c r="D42" s="848">
        <v>61</v>
      </c>
      <c r="E42" s="837">
        <v>611</v>
      </c>
      <c r="F42" s="892"/>
      <c r="G42" s="799">
        <v>1</v>
      </c>
      <c r="H42" s="973" t="s">
        <v>387</v>
      </c>
      <c r="I42" s="799" t="s">
        <v>783</v>
      </c>
      <c r="J42" s="799" t="s">
        <v>388</v>
      </c>
      <c r="K42" s="976" t="s">
        <v>567</v>
      </c>
      <c r="L42" s="813">
        <v>15800</v>
      </c>
      <c r="M42" s="802">
        <v>10</v>
      </c>
      <c r="N42" s="803">
        <f t="shared" si="5"/>
        <v>1580</v>
      </c>
      <c r="O42" s="1812">
        <f t="shared" si="7"/>
        <v>131.66666666666666</v>
      </c>
      <c r="P42" s="882">
        <v>5</v>
      </c>
      <c r="Q42" s="882">
        <v>1</v>
      </c>
      <c r="R42" s="803">
        <f t="shared" si="6"/>
        <v>8031.666666666667</v>
      </c>
      <c r="S42" s="803">
        <f t="shared" si="0"/>
        <v>7768.333333333333</v>
      </c>
      <c r="T42" s="907"/>
    </row>
    <row r="43" spans="1:28" s="814" customFormat="1" ht="15.75" x14ac:dyDescent="0.25">
      <c r="A43" s="797">
        <v>30</v>
      </c>
      <c r="B43" s="812">
        <v>40549</v>
      </c>
      <c r="C43" s="837" t="s">
        <v>386</v>
      </c>
      <c r="D43" s="799">
        <v>61</v>
      </c>
      <c r="E43" s="837">
        <v>611</v>
      </c>
      <c r="F43" s="794"/>
      <c r="G43" s="799">
        <v>1</v>
      </c>
      <c r="H43" s="973" t="s">
        <v>568</v>
      </c>
      <c r="I43" s="799" t="s">
        <v>569</v>
      </c>
      <c r="J43" s="799"/>
      <c r="K43" s="976" t="s">
        <v>567</v>
      </c>
      <c r="L43" s="813">
        <v>15800</v>
      </c>
      <c r="M43" s="802">
        <v>10</v>
      </c>
      <c r="N43" s="803">
        <f t="shared" si="5"/>
        <v>1580</v>
      </c>
      <c r="O43" s="1812">
        <f t="shared" si="7"/>
        <v>131.66666666666666</v>
      </c>
      <c r="P43" s="882">
        <v>6</v>
      </c>
      <c r="Q43" s="882">
        <v>5</v>
      </c>
      <c r="R43" s="803">
        <f t="shared" si="6"/>
        <v>10138.333333333334</v>
      </c>
      <c r="S43" s="803">
        <f t="shared" si="0"/>
        <v>5661.6666666666661</v>
      </c>
      <c r="T43" s="907"/>
    </row>
    <row r="44" spans="1:28" s="814" customFormat="1" ht="31.5" x14ac:dyDescent="0.25">
      <c r="A44" s="797">
        <v>31</v>
      </c>
      <c r="B44" s="812">
        <v>40876</v>
      </c>
      <c r="C44" s="837" t="s">
        <v>386</v>
      </c>
      <c r="D44" s="799">
        <v>61</v>
      </c>
      <c r="E44" s="799">
        <v>617</v>
      </c>
      <c r="F44" s="800"/>
      <c r="G44" s="799">
        <v>1</v>
      </c>
      <c r="H44" s="974" t="s">
        <v>18</v>
      </c>
      <c r="I44" s="799"/>
      <c r="J44" s="799" t="s">
        <v>528</v>
      </c>
      <c r="K44" s="975" t="s">
        <v>1589</v>
      </c>
      <c r="L44" s="881">
        <v>5914.04</v>
      </c>
      <c r="M44" s="1018">
        <v>10</v>
      </c>
      <c r="N44" s="803">
        <f t="shared" si="5"/>
        <v>591.404</v>
      </c>
      <c r="O44" s="1812">
        <f t="shared" si="7"/>
        <v>49.283666666666669</v>
      </c>
      <c r="P44" s="882">
        <v>5</v>
      </c>
      <c r="Q44" s="882">
        <v>7</v>
      </c>
      <c r="R44" s="803">
        <f t="shared" si="6"/>
        <v>3302.0056666666669</v>
      </c>
      <c r="S44" s="803">
        <f t="shared" si="0"/>
        <v>2612.0343333333331</v>
      </c>
      <c r="T44" s="907"/>
    </row>
    <row r="45" spans="1:28" s="814" customFormat="1" ht="31.5" x14ac:dyDescent="0.25">
      <c r="A45" s="797">
        <v>32</v>
      </c>
      <c r="B45" s="812">
        <v>40876</v>
      </c>
      <c r="C45" s="837" t="s">
        <v>386</v>
      </c>
      <c r="D45" s="799">
        <v>61</v>
      </c>
      <c r="E45" s="799">
        <v>617</v>
      </c>
      <c r="F45" s="800"/>
      <c r="G45" s="799">
        <v>2</v>
      </c>
      <c r="H45" s="974" t="s">
        <v>20</v>
      </c>
      <c r="I45" s="799"/>
      <c r="J45" s="799" t="s">
        <v>528</v>
      </c>
      <c r="K45" s="975" t="s">
        <v>1589</v>
      </c>
      <c r="L45" s="801">
        <v>16500</v>
      </c>
      <c r="M45" s="1019">
        <v>10</v>
      </c>
      <c r="N45" s="803">
        <f t="shared" si="5"/>
        <v>1650</v>
      </c>
      <c r="O45" s="1812">
        <f t="shared" si="7"/>
        <v>137.5</v>
      </c>
      <c r="P45" s="882">
        <v>5</v>
      </c>
      <c r="Q45" s="882">
        <v>7</v>
      </c>
      <c r="R45" s="803">
        <f t="shared" si="6"/>
        <v>9212.5</v>
      </c>
      <c r="S45" s="803">
        <f t="shared" si="0"/>
        <v>7287.5</v>
      </c>
      <c r="T45" s="907"/>
      <c r="U45" s="907"/>
    </row>
    <row r="46" spans="1:28" s="814" customFormat="1" ht="15.75" x14ac:dyDescent="0.25">
      <c r="A46" s="797">
        <v>33</v>
      </c>
      <c r="B46" s="812">
        <v>40786</v>
      </c>
      <c r="C46" s="837" t="s">
        <v>386</v>
      </c>
      <c r="D46" s="799">
        <v>61</v>
      </c>
      <c r="E46" s="837">
        <v>611</v>
      </c>
      <c r="F46" s="794"/>
      <c r="G46" s="799">
        <v>1</v>
      </c>
      <c r="H46" s="973" t="s">
        <v>396</v>
      </c>
      <c r="I46" s="799"/>
      <c r="J46" s="799" t="s">
        <v>742</v>
      </c>
      <c r="K46" s="1530" t="s">
        <v>567</v>
      </c>
      <c r="L46" s="813">
        <v>24400</v>
      </c>
      <c r="M46" s="1757">
        <v>10</v>
      </c>
      <c r="N46" s="1617">
        <v>2440</v>
      </c>
      <c r="O46" s="1812">
        <f>IF(M46=0,"N/A",+N46/12)</f>
        <v>203.33333333333334</v>
      </c>
      <c r="P46" s="882">
        <v>5</v>
      </c>
      <c r="Q46" s="882">
        <v>10</v>
      </c>
      <c r="R46" s="803">
        <f>IF(M46=0,"N/A",+N46*P46+O46*Q46)</f>
        <v>14233.333333333334</v>
      </c>
      <c r="S46" s="803">
        <f>IF(M46=0,"N/A",+L46-R46)</f>
        <v>10166.666666666666</v>
      </c>
      <c r="T46" s="907"/>
    </row>
    <row r="47" spans="1:28" s="814" customFormat="1" ht="15.75" x14ac:dyDescent="0.25">
      <c r="A47" s="797">
        <v>34</v>
      </c>
      <c r="B47" s="812">
        <v>39784</v>
      </c>
      <c r="C47" s="837" t="s">
        <v>386</v>
      </c>
      <c r="D47" s="837">
        <v>61</v>
      </c>
      <c r="E47" s="837">
        <v>611</v>
      </c>
      <c r="F47" s="800"/>
      <c r="G47" s="799">
        <v>1</v>
      </c>
      <c r="H47" s="973" t="s">
        <v>396</v>
      </c>
      <c r="I47" s="799">
        <v>2047123310</v>
      </c>
      <c r="J47" s="799" t="s">
        <v>397</v>
      </c>
      <c r="K47" s="976" t="s">
        <v>567</v>
      </c>
      <c r="L47" s="801">
        <v>308821.36</v>
      </c>
      <c r="M47" s="802">
        <v>10</v>
      </c>
      <c r="N47" s="803">
        <f>IF(M47=0,"N/A",+L47/M47)</f>
        <v>30882.135999999999</v>
      </c>
      <c r="O47" s="1812">
        <f>IF(M47=0,"N/A",+N47/12)</f>
        <v>2573.5113333333334</v>
      </c>
      <c r="P47" s="882">
        <v>8</v>
      </c>
      <c r="Q47" s="882">
        <v>6</v>
      </c>
      <c r="R47" s="803">
        <f t="shared" ref="R47:R61" si="8">IF(M47=0,"N/A",+N47*P47+O47*Q47)</f>
        <v>262498.15599999996</v>
      </c>
      <c r="S47" s="1617">
        <f t="shared" si="0"/>
        <v>46323.204000000027</v>
      </c>
      <c r="T47" s="907"/>
    </row>
    <row r="48" spans="1:28" s="814" customFormat="1" ht="15.75" x14ac:dyDescent="0.25">
      <c r="A48" s="797">
        <v>35</v>
      </c>
      <c r="B48" s="812">
        <v>40437</v>
      </c>
      <c r="C48" s="837" t="s">
        <v>386</v>
      </c>
      <c r="D48" s="799">
        <v>61</v>
      </c>
      <c r="E48" s="837">
        <v>611</v>
      </c>
      <c r="F48" s="794"/>
      <c r="G48" s="799">
        <v>1</v>
      </c>
      <c r="H48" s="973" t="s">
        <v>390</v>
      </c>
      <c r="I48" s="799" t="s">
        <v>407</v>
      </c>
      <c r="J48" s="799" t="s">
        <v>392</v>
      </c>
      <c r="K48" s="976" t="s">
        <v>567</v>
      </c>
      <c r="L48" s="801">
        <v>16500</v>
      </c>
      <c r="M48" s="802">
        <v>10</v>
      </c>
      <c r="N48" s="803">
        <f>IF(M48=0,"N/A",+L48/M48)</f>
        <v>1650</v>
      </c>
      <c r="O48" s="1812">
        <f>IF(M48=0,"N/A",+N48/12)</f>
        <v>137.5</v>
      </c>
      <c r="P48" s="882">
        <v>6</v>
      </c>
      <c r="Q48" s="882">
        <v>9</v>
      </c>
      <c r="R48" s="803">
        <f t="shared" si="8"/>
        <v>11137.5</v>
      </c>
      <c r="S48" s="803">
        <f t="shared" si="0"/>
        <v>5362.5</v>
      </c>
      <c r="T48" s="907"/>
    </row>
    <row r="49" spans="1:23" s="814" customFormat="1" ht="15.75" x14ac:dyDescent="0.25">
      <c r="A49" s="797">
        <v>36</v>
      </c>
      <c r="B49" s="812">
        <v>40105</v>
      </c>
      <c r="C49" s="837" t="s">
        <v>386</v>
      </c>
      <c r="D49" s="837">
        <v>61</v>
      </c>
      <c r="E49" s="837">
        <v>611</v>
      </c>
      <c r="F49" s="800"/>
      <c r="G49" s="799">
        <v>1</v>
      </c>
      <c r="H49" s="973" t="s">
        <v>389</v>
      </c>
      <c r="I49" s="799"/>
      <c r="J49" s="799" t="s">
        <v>595</v>
      </c>
      <c r="K49" s="976" t="s">
        <v>567</v>
      </c>
      <c r="L49" s="801">
        <v>22000</v>
      </c>
      <c r="M49" s="802">
        <v>10</v>
      </c>
      <c r="N49" s="803">
        <f>IF(M49=0,"N/A",+L49/M49)</f>
        <v>2200</v>
      </c>
      <c r="O49" s="1812">
        <f>IF(M49=0,"N/A",+N49/12)</f>
        <v>183.33333333333334</v>
      </c>
      <c r="P49" s="882">
        <v>7</v>
      </c>
      <c r="Q49" s="882">
        <v>8</v>
      </c>
      <c r="R49" s="803">
        <f t="shared" si="8"/>
        <v>16866.666666666668</v>
      </c>
      <c r="S49" s="803">
        <f t="shared" si="0"/>
        <v>5133.3333333333321</v>
      </c>
      <c r="T49" s="907"/>
    </row>
    <row r="50" spans="1:23" s="814" customFormat="1" ht="15.75" x14ac:dyDescent="0.25">
      <c r="A50" s="797">
        <v>37</v>
      </c>
      <c r="B50" s="798">
        <v>36888</v>
      </c>
      <c r="C50" s="837" t="s">
        <v>386</v>
      </c>
      <c r="D50" s="848">
        <v>61</v>
      </c>
      <c r="E50" s="837">
        <v>611</v>
      </c>
      <c r="F50" s="799">
        <v>1</v>
      </c>
      <c r="G50" s="799">
        <v>1</v>
      </c>
      <c r="H50" s="973" t="s">
        <v>389</v>
      </c>
      <c r="I50" s="799"/>
      <c r="J50" s="799" t="s">
        <v>395</v>
      </c>
      <c r="K50" s="976" t="s">
        <v>567</v>
      </c>
      <c r="L50" s="801">
        <v>16412</v>
      </c>
      <c r="M50" s="802">
        <v>10</v>
      </c>
      <c r="N50" s="810"/>
      <c r="O50" s="1813"/>
      <c r="P50" s="891">
        <v>10</v>
      </c>
      <c r="Q50" s="891"/>
      <c r="R50" s="810">
        <v>16412</v>
      </c>
      <c r="S50" s="810">
        <f t="shared" si="0"/>
        <v>0</v>
      </c>
      <c r="T50" s="907"/>
      <c r="W50" s="814">
        <v>87</v>
      </c>
    </row>
    <row r="51" spans="1:23" s="814" customFormat="1" ht="15.75" x14ac:dyDescent="0.25">
      <c r="A51" s="797">
        <v>38</v>
      </c>
      <c r="B51" s="798">
        <v>37131</v>
      </c>
      <c r="C51" s="837" t="s">
        <v>386</v>
      </c>
      <c r="D51" s="848">
        <v>61</v>
      </c>
      <c r="E51" s="837">
        <v>611</v>
      </c>
      <c r="F51" s="892"/>
      <c r="G51" s="799">
        <v>1</v>
      </c>
      <c r="H51" s="973" t="s">
        <v>390</v>
      </c>
      <c r="I51" s="799" t="s">
        <v>391</v>
      </c>
      <c r="J51" s="799" t="s">
        <v>392</v>
      </c>
      <c r="K51" s="975" t="s">
        <v>393</v>
      </c>
      <c r="L51" s="813">
        <v>2817.41</v>
      </c>
      <c r="M51" s="802">
        <v>10</v>
      </c>
      <c r="N51" s="810"/>
      <c r="O51" s="1813"/>
      <c r="P51" s="891">
        <v>10</v>
      </c>
      <c r="Q51" s="891"/>
      <c r="R51" s="810">
        <v>2817.41</v>
      </c>
      <c r="S51" s="810">
        <f t="shared" si="0"/>
        <v>0</v>
      </c>
      <c r="T51" s="907"/>
    </row>
    <row r="52" spans="1:23" s="814" customFormat="1" ht="15.75" x14ac:dyDescent="0.25">
      <c r="A52" s="797">
        <v>39</v>
      </c>
      <c r="B52" s="798">
        <v>37001</v>
      </c>
      <c r="C52" s="837" t="s">
        <v>386</v>
      </c>
      <c r="D52" s="848">
        <v>61</v>
      </c>
      <c r="E52" s="837">
        <v>611</v>
      </c>
      <c r="F52" s="892"/>
      <c r="G52" s="799">
        <v>1</v>
      </c>
      <c r="H52" s="973" t="s">
        <v>387</v>
      </c>
      <c r="I52" s="799" t="s">
        <v>394</v>
      </c>
      <c r="J52" s="799" t="s">
        <v>388</v>
      </c>
      <c r="K52" s="975" t="s">
        <v>393</v>
      </c>
      <c r="L52" s="813">
        <v>2124</v>
      </c>
      <c r="M52" s="802">
        <v>10</v>
      </c>
      <c r="N52" s="810"/>
      <c r="O52" s="1813"/>
      <c r="P52" s="891">
        <v>10</v>
      </c>
      <c r="Q52" s="891"/>
      <c r="R52" s="810">
        <v>21424</v>
      </c>
      <c r="S52" s="810">
        <f t="shared" si="0"/>
        <v>-19300</v>
      </c>
      <c r="T52" s="907"/>
    </row>
    <row r="53" spans="1:23" s="814" customFormat="1" ht="15.75" x14ac:dyDescent="0.25">
      <c r="A53" s="797">
        <v>40</v>
      </c>
      <c r="B53" s="798">
        <v>41368</v>
      </c>
      <c r="C53" s="837" t="s">
        <v>888</v>
      </c>
      <c r="D53" s="848">
        <v>61</v>
      </c>
      <c r="E53" s="837">
        <v>611</v>
      </c>
      <c r="F53" s="892"/>
      <c r="G53" s="799">
        <v>3</v>
      </c>
      <c r="H53" s="973" t="s">
        <v>889</v>
      </c>
      <c r="I53" s="799"/>
      <c r="J53" s="799" t="s">
        <v>890</v>
      </c>
      <c r="K53" s="975" t="s">
        <v>1331</v>
      </c>
      <c r="L53" s="813">
        <v>2124</v>
      </c>
      <c r="M53" s="802">
        <v>10</v>
      </c>
      <c r="N53" s="803">
        <f>IF(M53=0,"N/A",+L53/M53)</f>
        <v>212.4</v>
      </c>
      <c r="O53" s="1812">
        <f>IF(M53=0,"N/A",+N53/12)</f>
        <v>17.7</v>
      </c>
      <c r="P53" s="882">
        <v>4</v>
      </c>
      <c r="Q53" s="882">
        <v>2</v>
      </c>
      <c r="R53" s="803">
        <f t="shared" si="8"/>
        <v>885</v>
      </c>
      <c r="S53" s="803">
        <f t="shared" si="0"/>
        <v>1239</v>
      </c>
      <c r="T53" s="907"/>
    </row>
    <row r="54" spans="1:23" s="814" customFormat="1" ht="15.75" x14ac:dyDescent="0.25">
      <c r="A54" s="797">
        <v>41</v>
      </c>
      <c r="B54" s="798">
        <v>41914</v>
      </c>
      <c r="C54" s="837" t="s">
        <v>888</v>
      </c>
      <c r="D54" s="848">
        <v>61</v>
      </c>
      <c r="E54" s="837">
        <v>611</v>
      </c>
      <c r="F54" s="892"/>
      <c r="G54" s="799">
        <v>1</v>
      </c>
      <c r="H54" s="973" t="s">
        <v>955</v>
      </c>
      <c r="I54" s="799" t="s">
        <v>956</v>
      </c>
      <c r="J54" s="799" t="s">
        <v>344</v>
      </c>
      <c r="K54" s="975" t="s">
        <v>1331</v>
      </c>
      <c r="L54" s="813">
        <v>234584</v>
      </c>
      <c r="M54" s="802">
        <v>10</v>
      </c>
      <c r="N54" s="803">
        <f t="shared" ref="N54:N60" si="9">IF(M54=0,"N/A",+L54/M54)</f>
        <v>23458.400000000001</v>
      </c>
      <c r="O54" s="1812">
        <f t="shared" ref="O54:O60" si="10">IF(M54=0,"N/A",+N54/12)</f>
        <v>1954.8666666666668</v>
      </c>
      <c r="P54" s="882">
        <v>2</v>
      </c>
      <c r="Q54" s="882">
        <v>8</v>
      </c>
      <c r="R54" s="803">
        <f t="shared" si="8"/>
        <v>62555.733333333337</v>
      </c>
      <c r="S54" s="803">
        <f t="shared" si="0"/>
        <v>172028.26666666666</v>
      </c>
      <c r="T54" s="907"/>
    </row>
    <row r="55" spans="1:23" s="814" customFormat="1" ht="15.75" x14ac:dyDescent="0.25">
      <c r="A55" s="797">
        <v>42</v>
      </c>
      <c r="B55" s="812">
        <v>40931</v>
      </c>
      <c r="C55" s="837" t="s">
        <v>386</v>
      </c>
      <c r="D55" s="799">
        <v>61</v>
      </c>
      <c r="E55" s="914">
        <v>617</v>
      </c>
      <c r="F55" s="794"/>
      <c r="G55" s="799">
        <v>1</v>
      </c>
      <c r="H55" s="974" t="s">
        <v>202</v>
      </c>
      <c r="I55" s="799"/>
      <c r="J55" s="799" t="s">
        <v>203</v>
      </c>
      <c r="K55" s="975" t="s">
        <v>577</v>
      </c>
      <c r="L55" s="813">
        <v>2124</v>
      </c>
      <c r="M55" s="795">
        <v>10</v>
      </c>
      <c r="N55" s="803">
        <f t="shared" si="9"/>
        <v>212.4</v>
      </c>
      <c r="O55" s="1812">
        <f t="shared" si="10"/>
        <v>17.7</v>
      </c>
      <c r="P55" s="882">
        <v>5</v>
      </c>
      <c r="Q55" s="882">
        <v>5</v>
      </c>
      <c r="R55" s="803">
        <f t="shared" si="8"/>
        <v>1150.5</v>
      </c>
      <c r="S55" s="803">
        <f t="shared" si="0"/>
        <v>973.5</v>
      </c>
      <c r="T55" s="907"/>
    </row>
    <row r="56" spans="1:23" s="814" customFormat="1" ht="31.5" x14ac:dyDescent="0.25">
      <c r="A56" s="797">
        <v>43</v>
      </c>
      <c r="B56" s="812">
        <v>42534</v>
      </c>
      <c r="C56" s="837" t="s">
        <v>386</v>
      </c>
      <c r="D56" s="799">
        <v>61</v>
      </c>
      <c r="E56" s="914">
        <v>614</v>
      </c>
      <c r="F56" s="794"/>
      <c r="G56" s="799">
        <v>1</v>
      </c>
      <c r="H56" s="974" t="s">
        <v>1538</v>
      </c>
      <c r="I56" s="799" t="s">
        <v>1539</v>
      </c>
      <c r="J56" s="799" t="s">
        <v>116</v>
      </c>
      <c r="K56" s="975" t="s">
        <v>567</v>
      </c>
      <c r="L56" s="813">
        <v>6962</v>
      </c>
      <c r="M56" s="795">
        <v>3</v>
      </c>
      <c r="N56" s="803">
        <f t="shared" si="9"/>
        <v>2320.6666666666665</v>
      </c>
      <c r="O56" s="1812">
        <f t="shared" si="10"/>
        <v>193.38888888888889</v>
      </c>
      <c r="P56" s="882">
        <v>2</v>
      </c>
      <c r="Q56" s="882"/>
      <c r="R56" s="803">
        <f t="shared" si="8"/>
        <v>4641.333333333333</v>
      </c>
      <c r="S56" s="803">
        <f t="shared" si="0"/>
        <v>2320.666666666667</v>
      </c>
      <c r="T56" s="907"/>
    </row>
    <row r="57" spans="1:23" s="814" customFormat="1" ht="31.5" x14ac:dyDescent="0.25">
      <c r="A57" s="797">
        <v>44</v>
      </c>
      <c r="B57" s="812">
        <v>42531</v>
      </c>
      <c r="C57" s="837" t="s">
        <v>386</v>
      </c>
      <c r="D57" s="799">
        <v>61</v>
      </c>
      <c r="E57" s="914">
        <v>619</v>
      </c>
      <c r="F57" s="794"/>
      <c r="G57" s="799">
        <v>1</v>
      </c>
      <c r="H57" s="974" t="s">
        <v>1540</v>
      </c>
      <c r="I57" s="799"/>
      <c r="J57" s="799" t="s">
        <v>42</v>
      </c>
      <c r="K57" s="975" t="s">
        <v>567</v>
      </c>
      <c r="L57" s="813">
        <v>4946.5600000000004</v>
      </c>
      <c r="M57" s="795">
        <v>10</v>
      </c>
      <c r="N57" s="803">
        <f t="shared" si="9"/>
        <v>494.65600000000006</v>
      </c>
      <c r="O57" s="1812">
        <f t="shared" si="10"/>
        <v>41.221333333333341</v>
      </c>
      <c r="P57" s="882">
        <v>2</v>
      </c>
      <c r="Q57" s="882"/>
      <c r="R57" s="803">
        <f t="shared" si="8"/>
        <v>989.31200000000013</v>
      </c>
      <c r="S57" s="803">
        <f t="shared" si="0"/>
        <v>3957.2480000000005</v>
      </c>
      <c r="T57" s="907"/>
    </row>
    <row r="58" spans="1:23" s="814" customFormat="1" ht="31.5" x14ac:dyDescent="0.25">
      <c r="A58" s="797">
        <v>45</v>
      </c>
      <c r="B58" s="812">
        <v>42517</v>
      </c>
      <c r="C58" s="837" t="s">
        <v>386</v>
      </c>
      <c r="D58" s="799">
        <v>61</v>
      </c>
      <c r="E58" s="914">
        <v>611</v>
      </c>
      <c r="F58" s="794"/>
      <c r="G58" s="799">
        <v>1</v>
      </c>
      <c r="H58" s="974" t="s">
        <v>1541</v>
      </c>
      <c r="I58" s="799" t="s">
        <v>1439</v>
      </c>
      <c r="J58" s="799"/>
      <c r="K58" s="975" t="s">
        <v>567</v>
      </c>
      <c r="L58" s="813">
        <v>4574.62</v>
      </c>
      <c r="M58" s="795">
        <v>10</v>
      </c>
      <c r="N58" s="803">
        <f t="shared" si="9"/>
        <v>457.46199999999999</v>
      </c>
      <c r="O58" s="1812">
        <f t="shared" si="10"/>
        <v>38.121833333333335</v>
      </c>
      <c r="P58" s="882">
        <v>1</v>
      </c>
      <c r="Q58" s="882">
        <v>1</v>
      </c>
      <c r="R58" s="803">
        <f t="shared" si="8"/>
        <v>495.5838333333333</v>
      </c>
      <c r="S58" s="803">
        <f t="shared" si="0"/>
        <v>4079.0361666666668</v>
      </c>
      <c r="T58" s="907"/>
    </row>
    <row r="59" spans="1:23" s="814" customFormat="1" ht="13.5" customHeight="1" x14ac:dyDescent="0.25">
      <c r="A59" s="797">
        <v>46</v>
      </c>
      <c r="B59" s="812">
        <v>42517</v>
      </c>
      <c r="C59" s="837" t="s">
        <v>386</v>
      </c>
      <c r="D59" s="799">
        <v>61</v>
      </c>
      <c r="E59" s="914">
        <v>611</v>
      </c>
      <c r="F59" s="794"/>
      <c r="G59" s="799">
        <v>2</v>
      </c>
      <c r="H59" s="974" t="s">
        <v>1542</v>
      </c>
      <c r="I59" s="799" t="s">
        <v>1543</v>
      </c>
      <c r="J59" s="799"/>
      <c r="K59" s="975" t="s">
        <v>567</v>
      </c>
      <c r="L59" s="813">
        <v>7959.81</v>
      </c>
      <c r="M59" s="795">
        <v>10</v>
      </c>
      <c r="N59" s="803">
        <f t="shared" si="9"/>
        <v>795.98099999999999</v>
      </c>
      <c r="O59" s="1812">
        <f t="shared" si="10"/>
        <v>66.33175</v>
      </c>
      <c r="P59" s="882">
        <v>1</v>
      </c>
      <c r="Q59" s="882">
        <v>1</v>
      </c>
      <c r="R59" s="803">
        <f t="shared" si="8"/>
        <v>862.31275000000005</v>
      </c>
      <c r="S59" s="803">
        <f t="shared" si="0"/>
        <v>7097.4972500000003</v>
      </c>
      <c r="T59" s="907"/>
    </row>
    <row r="60" spans="1:23" s="814" customFormat="1" ht="31.5" x14ac:dyDescent="0.25">
      <c r="A60" s="797">
        <v>47</v>
      </c>
      <c r="B60" s="812">
        <v>42517</v>
      </c>
      <c r="C60" s="837" t="s">
        <v>386</v>
      </c>
      <c r="D60" s="799">
        <v>61</v>
      </c>
      <c r="E60" s="914">
        <v>611</v>
      </c>
      <c r="F60" s="794"/>
      <c r="G60" s="799">
        <v>1</v>
      </c>
      <c r="H60" s="974" t="s">
        <v>1544</v>
      </c>
      <c r="I60" s="799" t="s">
        <v>1545</v>
      </c>
      <c r="J60" s="799"/>
      <c r="K60" s="975" t="s">
        <v>567</v>
      </c>
      <c r="L60" s="813">
        <v>18208.759999999998</v>
      </c>
      <c r="M60" s="795">
        <v>10</v>
      </c>
      <c r="N60" s="803">
        <f t="shared" si="9"/>
        <v>1820.8759999999997</v>
      </c>
      <c r="O60" s="1812">
        <f t="shared" si="10"/>
        <v>151.73966666666664</v>
      </c>
      <c r="P60" s="882">
        <v>1</v>
      </c>
      <c r="Q60" s="882">
        <v>1</v>
      </c>
      <c r="R60" s="803">
        <f t="shared" si="8"/>
        <v>1972.6156666666664</v>
      </c>
      <c r="S60" s="803">
        <f t="shared" si="0"/>
        <v>16236.144333333332</v>
      </c>
      <c r="T60" s="907"/>
    </row>
    <row r="61" spans="1:23" s="814" customFormat="1" ht="15.75" x14ac:dyDescent="0.25">
      <c r="A61" s="797">
        <v>48</v>
      </c>
      <c r="B61" s="812">
        <v>42669</v>
      </c>
      <c r="C61" s="837">
        <v>6</v>
      </c>
      <c r="D61" s="799">
        <v>61</v>
      </c>
      <c r="E61" s="914">
        <v>614</v>
      </c>
      <c r="F61" s="794"/>
      <c r="G61" s="799">
        <v>1</v>
      </c>
      <c r="H61" s="974" t="s">
        <v>60</v>
      </c>
      <c r="I61" s="799"/>
      <c r="J61" s="799" t="s">
        <v>1395</v>
      </c>
      <c r="K61" s="975" t="s">
        <v>567</v>
      </c>
      <c r="L61" s="813">
        <v>6325</v>
      </c>
      <c r="M61" s="795">
        <v>3</v>
      </c>
      <c r="N61" s="803">
        <f>IF(M61=0,"N/A",+L61/M61)</f>
        <v>2108.3333333333335</v>
      </c>
      <c r="O61" s="1812">
        <f>IF(M61=0,"N/A",+N61/12)</f>
        <v>175.69444444444446</v>
      </c>
      <c r="P61" s="882"/>
      <c r="Q61" s="882">
        <v>8</v>
      </c>
      <c r="R61" s="803">
        <f t="shared" si="8"/>
        <v>1405.5555555555557</v>
      </c>
      <c r="S61" s="803">
        <f t="shared" si="0"/>
        <v>4919.4444444444443</v>
      </c>
      <c r="T61" s="907"/>
    </row>
    <row r="62" spans="1:23" s="814" customFormat="1" ht="15.75" x14ac:dyDescent="0.25">
      <c r="A62" s="797">
        <v>49</v>
      </c>
      <c r="B62" s="812">
        <v>42800</v>
      </c>
      <c r="C62" s="837" t="s">
        <v>386</v>
      </c>
      <c r="D62" s="799">
        <v>61</v>
      </c>
      <c r="E62" s="914">
        <v>2611</v>
      </c>
      <c r="F62" s="794"/>
      <c r="G62" s="799">
        <v>1</v>
      </c>
      <c r="H62" s="974" t="s">
        <v>1762</v>
      </c>
      <c r="I62" s="799" t="s">
        <v>1763</v>
      </c>
      <c r="J62" s="799"/>
      <c r="K62" s="975" t="s">
        <v>567</v>
      </c>
      <c r="L62" s="1869">
        <v>9376.4</v>
      </c>
      <c r="M62" s="795">
        <v>10</v>
      </c>
      <c r="N62" s="803">
        <f>IF(M62=0,"N/A",+L62/M62)</f>
        <v>937.64</v>
      </c>
      <c r="O62" s="1812">
        <f>IF(M62=0,"N/A",+N62/12)</f>
        <v>78.13666666666667</v>
      </c>
      <c r="P62" s="882"/>
      <c r="Q62" s="882">
        <v>3</v>
      </c>
      <c r="R62" s="803">
        <f>IF(M62=0,"N/A",+N62*P62+O62*Q62)</f>
        <v>234.41000000000003</v>
      </c>
      <c r="S62" s="803">
        <f>IF(M62=0,"N/A",+L62-R62)</f>
        <v>9141.99</v>
      </c>
      <c r="T62" s="907"/>
    </row>
    <row r="63" spans="1:23" s="814" customFormat="1" ht="15.75" x14ac:dyDescent="0.25">
      <c r="A63" s="1020"/>
      <c r="B63" s="926"/>
      <c r="C63" s="903"/>
      <c r="D63" s="892"/>
      <c r="E63" s="848"/>
      <c r="F63" s="892"/>
      <c r="G63" s="795"/>
      <c r="H63" s="981"/>
      <c r="I63" s="892"/>
      <c r="J63" s="892"/>
      <c r="K63" s="976"/>
      <c r="L63" s="1153">
        <f>SUM(L14:L61)</f>
        <v>1310877.4100000004</v>
      </c>
      <c r="M63" s="1153"/>
      <c r="N63" s="1153">
        <f>SUM(N17:N61)</f>
        <v>128406.74333333332</v>
      </c>
      <c r="O63" s="1153">
        <f>SUM(O18:O62)</f>
        <v>10778.698611111111</v>
      </c>
      <c r="P63" s="1153"/>
      <c r="Q63" s="1153"/>
      <c r="R63" s="1153">
        <f>SUM(R14:R61)</f>
        <v>693574.97455555561</v>
      </c>
      <c r="S63" s="1153">
        <f>SUM(S14:S61)</f>
        <v>617302.43544444465</v>
      </c>
      <c r="T63" s="907"/>
    </row>
    <row r="64" spans="1:23" s="814" customFormat="1" ht="15.75" x14ac:dyDescent="0.25">
      <c r="B64" s="1021"/>
      <c r="C64" s="1022"/>
      <c r="D64" s="792"/>
      <c r="E64" s="1023"/>
      <c r="F64" s="817"/>
      <c r="G64" s="815"/>
      <c r="H64" s="1528"/>
      <c r="I64" s="817"/>
      <c r="J64" s="817"/>
      <c r="K64" s="1531"/>
      <c r="L64" s="1024"/>
      <c r="M64" s="1025"/>
      <c r="N64" s="825"/>
      <c r="O64" s="1024"/>
      <c r="P64" s="1025"/>
      <c r="Q64" s="1025"/>
      <c r="R64" s="1024"/>
      <c r="S64" s="1024"/>
    </row>
    <row r="65" spans="1:20" s="814" customFormat="1" ht="13.5" customHeight="1" x14ac:dyDescent="0.25">
      <c r="B65" s="1021"/>
      <c r="C65" s="1022"/>
      <c r="D65" s="792"/>
      <c r="E65" s="1023"/>
      <c r="F65" s="817"/>
      <c r="G65" s="815"/>
      <c r="H65" s="1528"/>
      <c r="I65" s="817"/>
      <c r="J65" s="817"/>
      <c r="K65" s="1531"/>
      <c r="L65" s="1024"/>
      <c r="M65" s="1025"/>
      <c r="N65" s="1012"/>
      <c r="O65" s="1024"/>
      <c r="P65" s="1025"/>
      <c r="Q65" s="1025"/>
      <c r="R65" s="1024"/>
      <c r="S65" s="1024"/>
      <c r="T65" s="907"/>
    </row>
    <row r="66" spans="1:20" s="814" customFormat="1" ht="15.75" x14ac:dyDescent="0.25">
      <c r="B66" s="1021"/>
      <c r="C66" s="1022"/>
      <c r="D66" s="792"/>
      <c r="E66" s="1023"/>
      <c r="F66" s="1712"/>
      <c r="G66" s="1713">
        <v>611</v>
      </c>
      <c r="H66" s="1714">
        <v>7668.25</v>
      </c>
      <c r="I66" s="817"/>
      <c r="J66" s="817"/>
      <c r="K66" s="1531"/>
      <c r="L66" s="1024"/>
      <c r="M66" s="1025"/>
      <c r="N66" s="825"/>
      <c r="O66" s="1024"/>
      <c r="P66" s="1025"/>
      <c r="Q66" s="1025"/>
      <c r="R66" s="1024"/>
      <c r="S66" s="1024"/>
    </row>
    <row r="67" spans="1:20" s="814" customFormat="1" ht="15.75" x14ac:dyDescent="0.25">
      <c r="B67" s="1021"/>
      <c r="C67" s="1022"/>
      <c r="D67" s="792"/>
      <c r="E67" s="1023"/>
      <c r="F67" s="1712"/>
      <c r="G67" s="1713">
        <v>613</v>
      </c>
      <c r="H67" s="1714">
        <v>282.92</v>
      </c>
      <c r="I67" s="817"/>
      <c r="J67" s="817"/>
      <c r="K67" s="1531"/>
      <c r="L67" s="1024"/>
      <c r="M67" s="1025"/>
      <c r="N67" s="825"/>
      <c r="O67" s="1024"/>
      <c r="P67" s="1025"/>
      <c r="Q67" s="1025"/>
      <c r="R67" s="1024"/>
      <c r="S67" s="1024"/>
    </row>
    <row r="68" spans="1:20" s="814" customFormat="1" ht="15.75" x14ac:dyDescent="0.25">
      <c r="B68" s="1021"/>
      <c r="C68" s="1022"/>
      <c r="D68" s="792"/>
      <c r="E68" s="1023"/>
      <c r="F68" s="1712"/>
      <c r="G68" s="1713">
        <v>614</v>
      </c>
      <c r="H68" s="1714">
        <v>445.29</v>
      </c>
      <c r="I68" s="817"/>
      <c r="J68" s="817"/>
      <c r="K68" s="1531"/>
      <c r="L68" s="1024"/>
      <c r="M68" s="1025"/>
      <c r="N68" s="825"/>
      <c r="O68" s="1024"/>
      <c r="P68" s="1025"/>
      <c r="Q68" s="1025"/>
      <c r="R68" s="1024"/>
      <c r="S68" s="1024"/>
    </row>
    <row r="69" spans="1:20" s="814" customFormat="1" ht="15.75" x14ac:dyDescent="0.25">
      <c r="B69" s="1021"/>
      <c r="C69" s="1022"/>
      <c r="D69" s="792"/>
      <c r="E69" s="1023"/>
      <c r="F69" s="1712"/>
      <c r="G69" s="1713">
        <v>617</v>
      </c>
      <c r="H69" s="1714">
        <v>476.2</v>
      </c>
      <c r="I69" s="817"/>
      <c r="J69" s="817"/>
      <c r="K69" s="1531"/>
      <c r="L69" s="1024"/>
      <c r="M69" s="1025"/>
      <c r="N69" s="825"/>
      <c r="O69" s="825"/>
      <c r="P69" s="1025"/>
      <c r="Q69" s="1025"/>
      <c r="R69" s="1024"/>
      <c r="S69" s="1024"/>
    </row>
    <row r="70" spans="1:20" s="814" customFormat="1" ht="14.25" customHeight="1" x14ac:dyDescent="0.25">
      <c r="B70" s="792"/>
      <c r="C70" s="792"/>
      <c r="D70" s="792"/>
      <c r="E70" s="792"/>
      <c r="F70" s="1715"/>
      <c r="G70" s="1715">
        <v>619</v>
      </c>
      <c r="H70" s="1646">
        <v>65.41</v>
      </c>
      <c r="I70" s="792"/>
      <c r="J70" s="792"/>
      <c r="K70" s="1532"/>
      <c r="L70" s="818"/>
      <c r="M70" s="818"/>
      <c r="N70" s="825"/>
      <c r="O70" s="818"/>
      <c r="P70" s="818"/>
      <c r="Q70" s="818"/>
      <c r="R70" s="818"/>
      <c r="S70" s="1012"/>
    </row>
    <row r="71" spans="1:20" s="814" customFormat="1" ht="14.25" customHeight="1" x14ac:dyDescent="0.25">
      <c r="B71" s="792"/>
      <c r="C71" s="792"/>
      <c r="D71" s="792"/>
      <c r="E71" s="792"/>
      <c r="F71" s="1715"/>
      <c r="G71" s="1715">
        <v>2651</v>
      </c>
      <c r="H71" s="1646">
        <v>1691.03</v>
      </c>
      <c r="I71" s="792"/>
      <c r="J71" s="792"/>
      <c r="K71" s="1532"/>
      <c r="L71" s="818"/>
      <c r="M71" s="818"/>
      <c r="N71" s="825"/>
      <c r="O71" s="818"/>
      <c r="P71" s="818"/>
      <c r="Q71" s="818"/>
      <c r="R71" s="818"/>
      <c r="S71" s="1012"/>
    </row>
    <row r="72" spans="1:20" s="814" customFormat="1" ht="14.25" customHeight="1" x14ac:dyDescent="0.25">
      <c r="B72" s="792"/>
      <c r="C72" s="792"/>
      <c r="D72" s="792"/>
      <c r="E72" s="792"/>
      <c r="F72" s="1715"/>
      <c r="G72" s="1715">
        <v>2653</v>
      </c>
      <c r="H72" s="1646">
        <v>149.56</v>
      </c>
      <c r="I72" s="792"/>
      <c r="J72" s="792"/>
      <c r="K72" s="1532"/>
      <c r="L72" s="818"/>
      <c r="M72" s="818"/>
      <c r="N72" s="825"/>
      <c r="O72" s="818"/>
      <c r="P72" s="818"/>
      <c r="Q72" s="818"/>
      <c r="R72" s="818"/>
      <c r="S72" s="1012"/>
    </row>
    <row r="73" spans="1:20" s="814" customFormat="1" ht="14.25" customHeight="1" x14ac:dyDescent="0.25">
      <c r="B73" s="792"/>
      <c r="C73" s="792"/>
      <c r="D73" s="792"/>
      <c r="E73" s="792"/>
      <c r="F73" s="1715"/>
      <c r="G73" s="1715"/>
      <c r="H73" s="1646">
        <f>SUM(H66:H72)</f>
        <v>10778.660000000002</v>
      </c>
      <c r="I73" s="792"/>
      <c r="J73" s="792"/>
      <c r="K73" s="1532"/>
      <c r="L73" s="818"/>
      <c r="M73" s="818"/>
      <c r="N73" s="825"/>
      <c r="O73" s="818"/>
      <c r="P73" s="818"/>
      <c r="Q73" s="818"/>
      <c r="R73" s="818"/>
      <c r="S73" s="1012"/>
    </row>
    <row r="74" spans="1:20" s="814" customFormat="1" ht="14.25" customHeight="1" x14ac:dyDescent="0.25">
      <c r="B74" s="792"/>
      <c r="C74" s="792"/>
      <c r="D74" s="792"/>
      <c r="E74" s="792"/>
      <c r="F74" s="792"/>
      <c r="G74" s="792"/>
      <c r="H74" s="1040"/>
      <c r="I74" s="792"/>
      <c r="J74" s="792"/>
      <c r="K74" s="1532"/>
      <c r="L74" s="818"/>
      <c r="M74" s="818"/>
      <c r="N74" s="825"/>
      <c r="O74" s="818"/>
      <c r="P74" s="818"/>
      <c r="Q74" s="818"/>
      <c r="R74" s="818"/>
      <c r="S74" s="1012"/>
    </row>
    <row r="75" spans="1:20" x14ac:dyDescent="0.2">
      <c r="A75" s="45"/>
      <c r="B75" s="45"/>
      <c r="C75" s="45"/>
      <c r="D75" s="45"/>
      <c r="E75" s="45"/>
      <c r="F75" s="45"/>
      <c r="G75" s="45"/>
      <c r="H75"/>
      <c r="I75" s="45"/>
      <c r="J75" s="45"/>
      <c r="K75" s="45"/>
      <c r="L75" s="45"/>
      <c r="M75" s="45"/>
      <c r="N75" s="15"/>
      <c r="O75" s="14"/>
      <c r="P75" s="1048"/>
      <c r="Q75" s="1048"/>
      <c r="R75" s="1048"/>
      <c r="S75" s="1048"/>
    </row>
    <row r="76" spans="1:20" s="115" customFormat="1" ht="15" x14ac:dyDescent="0.3">
      <c r="A76" s="1924" t="s">
        <v>51</v>
      </c>
      <c r="B76" s="1924"/>
      <c r="C76" s="1924"/>
      <c r="D76" s="1924"/>
      <c r="E76" s="1924"/>
      <c r="F76" s="1924"/>
      <c r="G76" s="1924"/>
      <c r="H76" s="116"/>
      <c r="I76" s="1925" t="s">
        <v>1620</v>
      </c>
      <c r="J76" s="1925"/>
      <c r="K76" s="1925"/>
      <c r="L76" s="1925"/>
      <c r="M76" s="1925"/>
      <c r="O76" s="1108"/>
      <c r="P76" s="1924" t="s">
        <v>1621</v>
      </c>
      <c r="Q76" s="1924"/>
      <c r="R76" s="1924"/>
      <c r="S76" s="1924"/>
    </row>
    <row r="77" spans="1:20" x14ac:dyDescent="0.2">
      <c r="N77" s="349"/>
    </row>
    <row r="78" spans="1:20" x14ac:dyDescent="0.2">
      <c r="N78" s="349"/>
    </row>
    <row r="79" spans="1:20" x14ac:dyDescent="0.2">
      <c r="N79" s="349"/>
    </row>
    <row r="80" spans="1:20" x14ac:dyDescent="0.2">
      <c r="N80" s="349"/>
    </row>
    <row r="81" spans="14:14" x14ac:dyDescent="0.2">
      <c r="N81" s="349"/>
    </row>
    <row r="82" spans="14:14" x14ac:dyDescent="0.2">
      <c r="N82" s="349"/>
    </row>
    <row r="83" spans="14:14" x14ac:dyDescent="0.2">
      <c r="N83" s="349"/>
    </row>
    <row r="84" spans="14:14" x14ac:dyDescent="0.2">
      <c r="N84" s="349"/>
    </row>
    <row r="85" spans="14:14" x14ac:dyDescent="0.2">
      <c r="N85" s="349"/>
    </row>
    <row r="86" spans="14:14" x14ac:dyDescent="0.2">
      <c r="N86" s="14"/>
    </row>
    <row r="87" spans="14:14" x14ac:dyDescent="0.2">
      <c r="N87" s="15"/>
    </row>
    <row r="88" spans="14:14" x14ac:dyDescent="0.2">
      <c r="N88" s="15"/>
    </row>
    <row r="89" spans="14:14" x14ac:dyDescent="0.2">
      <c r="N89" s="15"/>
    </row>
    <row r="90" spans="14:14" x14ac:dyDescent="0.2">
      <c r="N90" s="15"/>
    </row>
    <row r="91" spans="14:14" x14ac:dyDescent="0.2">
      <c r="N91" s="15"/>
    </row>
    <row r="92" spans="14:14" x14ac:dyDescent="0.2">
      <c r="N92" s="15"/>
    </row>
    <row r="93" spans="14:14" x14ac:dyDescent="0.2">
      <c r="N93" s="15"/>
    </row>
    <row r="94" spans="14:14" x14ac:dyDescent="0.2">
      <c r="N94" s="15"/>
    </row>
    <row r="95" spans="14:14" x14ac:dyDescent="0.2">
      <c r="N95" s="15"/>
    </row>
    <row r="96" spans="14:14" x14ac:dyDescent="0.2">
      <c r="N96" s="15"/>
    </row>
  </sheetData>
  <mergeCells count="8">
    <mergeCell ref="A76:G76"/>
    <mergeCell ref="I76:M76"/>
    <mergeCell ref="P76:S76"/>
    <mergeCell ref="A6:L6"/>
    <mergeCell ref="A7:S7"/>
    <mergeCell ref="A8:S8"/>
    <mergeCell ref="A9:S9"/>
    <mergeCell ref="A10:S10"/>
  </mergeCells>
  <phoneticPr fontId="0" type="noConversion"/>
  <printOptions horizontalCentered="1"/>
  <pageMargins left="0.15748031496062992" right="0.15748031496062992" top="0.19685039370078741" bottom="0.15748031496062992" header="0.19685039370078741" footer="0.51181102362204722"/>
  <pageSetup paperSize="5" scale="54" firstPageNumber="0" fitToWidth="3" orientation="landscape" r:id="rId1"/>
  <headerFooter alignWithMargins="0"/>
  <colBreaks count="1" manualBreakCount="1">
    <brk id="23" max="1048575" man="1"/>
  </col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790"/>
  <sheetViews>
    <sheetView view="pageBreakPreview" topLeftCell="A31" zoomScale="70" zoomScaleNormal="80" zoomScaleSheetLayoutView="70" workbookViewId="0">
      <pane xSplit="19245" topLeftCell="AK1"/>
      <selection activeCell="I58" sqref="I58"/>
      <selection pane="topRight" activeCell="AK7" sqref="AK1:AK65536"/>
    </sheetView>
  </sheetViews>
  <sheetFormatPr baseColWidth="10" defaultColWidth="9.140625" defaultRowHeight="12.75" x14ac:dyDescent="0.2"/>
  <cols>
    <col min="1" max="1" width="5.28515625" customWidth="1"/>
    <col min="2" max="2" width="14.140625" customWidth="1"/>
    <col min="3" max="3" width="10" customWidth="1"/>
    <col min="4" max="4" width="6.7109375" customWidth="1"/>
    <col min="5" max="5" width="13.85546875" customWidth="1"/>
    <col min="6" max="6" width="13.28515625" customWidth="1"/>
    <col min="7" max="7" width="6.42578125" customWidth="1"/>
    <col min="8" max="8" width="36.85546875" style="58" customWidth="1"/>
    <col min="9" max="9" width="10.7109375" customWidth="1"/>
    <col min="10" max="10" width="20.28515625" customWidth="1"/>
    <col min="11" max="11" width="24.5703125" customWidth="1"/>
    <col min="12" max="12" width="18.140625" customWidth="1"/>
    <col min="13" max="13" width="7.5703125" customWidth="1"/>
    <col min="14" max="14" width="18.85546875" customWidth="1"/>
    <col min="15" max="15" width="12.42578125" customWidth="1"/>
    <col min="16" max="16" width="9.5703125" customWidth="1"/>
    <col min="17" max="17" width="15.7109375" customWidth="1"/>
    <col min="18" max="18" width="15.5703125" customWidth="1"/>
    <col min="19" max="19" width="16.85546875" customWidth="1"/>
    <col min="20" max="20" width="20.5703125" customWidth="1"/>
  </cols>
  <sheetData>
    <row r="1" spans="1:19" x14ac:dyDescent="0.2">
      <c r="R1" s="398"/>
    </row>
    <row r="2" spans="1:19" x14ac:dyDescent="0.2">
      <c r="F2" s="1"/>
      <c r="G2" s="1"/>
      <c r="I2" s="1"/>
    </row>
    <row r="3" spans="1:19" x14ac:dyDescent="0.2">
      <c r="F3" s="1"/>
      <c r="G3" s="1"/>
      <c r="I3" s="1"/>
    </row>
    <row r="4" spans="1:19" x14ac:dyDescent="0.2">
      <c r="F4" s="1"/>
      <c r="G4" s="1"/>
      <c r="I4" s="1"/>
    </row>
    <row r="5" spans="1:19" x14ac:dyDescent="0.2">
      <c r="F5" s="1"/>
      <c r="G5" s="1"/>
      <c r="I5" s="1"/>
    </row>
    <row r="6" spans="1:19" x14ac:dyDescent="0.2">
      <c r="A6" s="1910" t="s">
        <v>0</v>
      </c>
      <c r="B6" s="1910"/>
      <c r="C6" s="1910"/>
      <c r="D6" s="1910"/>
      <c r="E6" s="1910"/>
      <c r="F6" s="1910"/>
      <c r="G6" s="1910"/>
      <c r="H6" s="1910"/>
      <c r="I6" s="1910"/>
      <c r="J6" s="1910"/>
      <c r="K6" s="1910"/>
      <c r="L6" s="1910"/>
      <c r="M6" s="1910"/>
      <c r="N6" s="1910"/>
      <c r="O6" s="1910"/>
      <c r="P6" s="1910"/>
      <c r="Q6" s="1910"/>
      <c r="R6" s="1910"/>
      <c r="S6" s="1910"/>
    </row>
    <row r="7" spans="1:19" x14ac:dyDescent="0.2">
      <c r="A7" s="1910" t="s">
        <v>1</v>
      </c>
      <c r="B7" s="1910"/>
      <c r="C7" s="1910"/>
      <c r="D7" s="1910"/>
      <c r="E7" s="1910"/>
      <c r="F7" s="1910"/>
      <c r="G7" s="1910"/>
      <c r="H7" s="1910"/>
      <c r="I7" s="1910"/>
      <c r="J7" s="1910"/>
      <c r="K7" s="1910"/>
      <c r="L7" s="1910"/>
      <c r="M7" s="1910"/>
      <c r="N7" s="1910"/>
      <c r="O7" s="1910"/>
      <c r="P7" s="1910"/>
      <c r="Q7" s="1910"/>
      <c r="R7" s="1910"/>
      <c r="S7" s="1910"/>
    </row>
    <row r="8" spans="1:19" x14ac:dyDescent="0.2">
      <c r="A8" s="1910" t="s">
        <v>2</v>
      </c>
      <c r="B8" s="1910"/>
      <c r="C8" s="1910"/>
      <c r="D8" s="1910"/>
      <c r="E8" s="1910"/>
      <c r="F8" s="1910"/>
      <c r="G8" s="1910"/>
      <c r="H8" s="1910"/>
      <c r="I8" s="1910"/>
      <c r="J8" s="1910"/>
      <c r="K8" s="1910"/>
      <c r="L8" s="1910"/>
      <c r="M8" s="1910"/>
      <c r="N8" s="1910"/>
      <c r="O8" s="1910"/>
      <c r="P8" s="1910"/>
      <c r="Q8" s="1910"/>
      <c r="R8" s="1910"/>
      <c r="S8" s="1910"/>
    </row>
    <row r="9" spans="1:19" x14ac:dyDescent="0.2">
      <c r="A9" s="1910" t="s">
        <v>3</v>
      </c>
      <c r="B9" s="1910"/>
      <c r="C9" s="1910"/>
      <c r="D9" s="1910"/>
      <c r="E9" s="1910"/>
      <c r="F9" s="1910"/>
      <c r="G9" s="1910"/>
      <c r="H9" s="1910"/>
      <c r="I9" s="1910"/>
      <c r="J9" s="1910"/>
      <c r="K9" s="1910"/>
      <c r="L9" s="1910"/>
      <c r="M9" s="1910"/>
      <c r="N9" s="1910"/>
      <c r="O9" s="1910"/>
      <c r="P9" s="1910"/>
      <c r="Q9" s="1910"/>
      <c r="R9" s="1910"/>
      <c r="S9" s="1910"/>
    </row>
    <row r="10" spans="1:19" x14ac:dyDescent="0.2">
      <c r="A10" s="1928" t="s">
        <v>1808</v>
      </c>
      <c r="B10" s="1928"/>
      <c r="C10" s="1928"/>
      <c r="D10" s="1928"/>
      <c r="E10" s="1928"/>
      <c r="F10" s="1928"/>
      <c r="G10" s="1928"/>
      <c r="H10" s="1928"/>
      <c r="I10" s="1928"/>
      <c r="J10" s="1928"/>
      <c r="K10" s="1928"/>
      <c r="L10" s="1928"/>
      <c r="M10" s="1928"/>
      <c r="N10" s="1928"/>
      <c r="O10" s="1928"/>
      <c r="P10" s="1928"/>
      <c r="Q10" s="1928"/>
      <c r="R10" s="1928"/>
      <c r="S10" s="1928"/>
    </row>
    <row r="11" spans="1:19" ht="15.75" x14ac:dyDescent="0.25">
      <c r="A11" s="80"/>
      <c r="B11" s="80"/>
      <c r="C11" s="791"/>
      <c r="D11" s="791"/>
      <c r="E11" s="791"/>
      <c r="F11" s="791"/>
      <c r="G11" s="791"/>
      <c r="H11" s="1039"/>
      <c r="I11" s="791"/>
      <c r="J11" s="791"/>
      <c r="K11" s="791"/>
      <c r="L11" s="791"/>
      <c r="M11" s="792"/>
      <c r="N11" s="792"/>
      <c r="O11" s="792"/>
      <c r="P11" s="792"/>
      <c r="Q11" s="792"/>
      <c r="R11" s="792"/>
      <c r="S11" s="792"/>
    </row>
    <row r="12" spans="1:19" ht="42.75" customHeight="1" x14ac:dyDescent="0.2">
      <c r="A12" s="962" t="s">
        <v>4</v>
      </c>
      <c r="B12" s="962" t="s">
        <v>5</v>
      </c>
      <c r="C12" s="1045" t="s">
        <v>1630</v>
      </c>
      <c r="D12" s="1045" t="s">
        <v>7</v>
      </c>
      <c r="E12" s="1045" t="s">
        <v>1612</v>
      </c>
      <c r="F12" s="962" t="s">
        <v>9</v>
      </c>
      <c r="G12" s="962" t="s">
        <v>10</v>
      </c>
      <c r="H12" s="1046" t="s">
        <v>11</v>
      </c>
      <c r="I12" s="962" t="s">
        <v>12</v>
      </c>
      <c r="J12" s="962" t="s">
        <v>13</v>
      </c>
      <c r="K12" s="962" t="s">
        <v>820</v>
      </c>
      <c r="L12" s="1730" t="s">
        <v>1613</v>
      </c>
      <c r="M12" s="1049" t="s">
        <v>1616</v>
      </c>
      <c r="N12" s="1050" t="s">
        <v>1615</v>
      </c>
      <c r="O12" s="1050" t="s">
        <v>1614</v>
      </c>
      <c r="P12" s="1051" t="s">
        <v>1618</v>
      </c>
      <c r="Q12" s="1050" t="s">
        <v>1617</v>
      </c>
      <c r="R12" s="1051" t="s">
        <v>1787</v>
      </c>
      <c r="S12" s="1051" t="s">
        <v>1619</v>
      </c>
    </row>
    <row r="13" spans="1:19" ht="15.75" x14ac:dyDescent="0.25">
      <c r="A13" s="797">
        <v>1</v>
      </c>
      <c r="B13" s="797">
        <v>2</v>
      </c>
      <c r="C13" s="797">
        <v>3</v>
      </c>
      <c r="D13" s="797">
        <v>4</v>
      </c>
      <c r="E13" s="797">
        <v>5</v>
      </c>
      <c r="F13" s="797">
        <v>6</v>
      </c>
      <c r="G13" s="797">
        <v>7</v>
      </c>
      <c r="H13" s="1349">
        <v>8</v>
      </c>
      <c r="I13" s="797">
        <v>9</v>
      </c>
      <c r="J13" s="222">
        <v>10</v>
      </c>
      <c r="K13" s="797">
        <v>11</v>
      </c>
      <c r="L13" s="797">
        <v>12</v>
      </c>
      <c r="M13" s="797">
        <v>13</v>
      </c>
      <c r="N13" s="797">
        <v>14</v>
      </c>
      <c r="O13" s="797">
        <v>15</v>
      </c>
      <c r="P13" s="797">
        <v>16</v>
      </c>
      <c r="Q13" s="797">
        <v>17</v>
      </c>
      <c r="R13" s="797">
        <v>18</v>
      </c>
      <c r="S13" s="797">
        <v>19</v>
      </c>
    </row>
    <row r="14" spans="1:19" ht="31.5" x14ac:dyDescent="0.2">
      <c r="A14" s="1357">
        <v>1</v>
      </c>
      <c r="B14" s="1295">
        <v>41990</v>
      </c>
      <c r="C14" s="1297">
        <v>9</v>
      </c>
      <c r="D14" s="1297">
        <v>61</v>
      </c>
      <c r="E14" s="1297" t="s">
        <v>1106</v>
      </c>
      <c r="F14" s="1297"/>
      <c r="G14" s="1297">
        <v>1</v>
      </c>
      <c r="H14" s="1317" t="s">
        <v>1023</v>
      </c>
      <c r="I14" s="1297"/>
      <c r="J14" s="1297"/>
      <c r="K14" s="1297" t="s">
        <v>307</v>
      </c>
      <c r="L14" s="1301">
        <v>7339.6</v>
      </c>
      <c r="M14" s="1302">
        <v>10</v>
      </c>
      <c r="N14" s="1305">
        <f>IF(M14=0,"N/A",+L14/M14)</f>
        <v>733.96</v>
      </c>
      <c r="O14" s="1676">
        <f>IF(M14=0,"N/A",+N14/12)</f>
        <v>61.163333333333334</v>
      </c>
      <c r="P14" s="1320">
        <v>2</v>
      </c>
      <c r="Q14" s="1320">
        <v>7</v>
      </c>
      <c r="R14" s="1305">
        <f t="shared" ref="R14:R21" si="0">IF(M14=0,"N/A",+N14*P14+O14*Q14)</f>
        <v>1896.0633333333335</v>
      </c>
    </row>
    <row r="15" spans="1:19" ht="31.5" x14ac:dyDescent="0.2">
      <c r="A15" s="1254">
        <v>2</v>
      </c>
      <c r="B15" s="1295">
        <v>42265</v>
      </c>
      <c r="C15" s="1297">
        <v>9</v>
      </c>
      <c r="D15" s="1297">
        <v>61</v>
      </c>
      <c r="E15" s="1297" t="s">
        <v>1107</v>
      </c>
      <c r="F15" s="1297"/>
      <c r="G15" s="1297">
        <v>1</v>
      </c>
      <c r="H15" s="1317" t="s">
        <v>1276</v>
      </c>
      <c r="I15" s="1297"/>
      <c r="J15" s="1297"/>
      <c r="K15" s="1297" t="s">
        <v>307</v>
      </c>
      <c r="L15" s="1301">
        <v>18054</v>
      </c>
      <c r="M15" s="1302">
        <v>10</v>
      </c>
      <c r="N15" s="1454">
        <f>IF(M15=0,"N/A",+L15/M15)</f>
        <v>1805.4</v>
      </c>
      <c r="O15" s="1716">
        <f>IF(M15=0,O31/N26,+N15/12)</f>
        <v>150.45000000000002</v>
      </c>
      <c r="P15" s="1455">
        <v>1</v>
      </c>
      <c r="Q15" s="1455">
        <v>9</v>
      </c>
      <c r="R15" s="1454">
        <f t="shared" si="0"/>
        <v>3159.4500000000003</v>
      </c>
      <c r="S15" s="1454">
        <f t="shared" ref="S15:S50" si="1">IF(M15=0,"N/A",+L15-R15)</f>
        <v>14894.55</v>
      </c>
    </row>
    <row r="16" spans="1:19" ht="31.5" x14ac:dyDescent="0.2">
      <c r="A16" s="1357">
        <v>3</v>
      </c>
      <c r="B16" s="1295">
        <v>42265</v>
      </c>
      <c r="C16" s="1297">
        <v>9</v>
      </c>
      <c r="D16" s="1297">
        <v>61</v>
      </c>
      <c r="E16" s="1297" t="s">
        <v>1107</v>
      </c>
      <c r="F16" s="1297"/>
      <c r="G16" s="1297">
        <v>1</v>
      </c>
      <c r="H16" s="1317" t="s">
        <v>1277</v>
      </c>
      <c r="I16" s="1297"/>
      <c r="J16" s="1297"/>
      <c r="K16" s="1297" t="s">
        <v>307</v>
      </c>
      <c r="L16" s="1301">
        <v>11117.44</v>
      </c>
      <c r="M16" s="1302">
        <v>10</v>
      </c>
      <c r="N16" s="1305">
        <v>1111.74</v>
      </c>
      <c r="O16" s="1716">
        <f t="shared" ref="O16:O21" si="2">IF(M16=0,"N/A",+N16/12)</f>
        <v>92.644999999999996</v>
      </c>
      <c r="P16" s="1455">
        <v>1</v>
      </c>
      <c r="Q16" s="1455">
        <v>9</v>
      </c>
      <c r="R16" s="1454">
        <f t="shared" si="0"/>
        <v>1945.5450000000001</v>
      </c>
      <c r="S16" s="1454">
        <f t="shared" si="1"/>
        <v>9171.8950000000004</v>
      </c>
    </row>
    <row r="17" spans="1:20" ht="15.75" x14ac:dyDescent="0.2">
      <c r="A17" s="1254">
        <v>4</v>
      </c>
      <c r="B17" s="1295">
        <v>42325</v>
      </c>
      <c r="C17" s="1297">
        <v>9</v>
      </c>
      <c r="D17" s="1297">
        <v>61</v>
      </c>
      <c r="E17" s="1297" t="s">
        <v>1106</v>
      </c>
      <c r="F17" s="1297"/>
      <c r="G17" s="1297">
        <v>1</v>
      </c>
      <c r="H17" s="1317" t="s">
        <v>1293</v>
      </c>
      <c r="I17" s="1297"/>
      <c r="J17" s="1297" t="s">
        <v>134</v>
      </c>
      <c r="K17" s="1297" t="s">
        <v>307</v>
      </c>
      <c r="L17" s="1301">
        <v>19936.009999999998</v>
      </c>
      <c r="M17" s="1302">
        <v>3</v>
      </c>
      <c r="N17" s="1305">
        <f>+L17/36*Q17</f>
        <v>3876.4463888888886</v>
      </c>
      <c r="O17" s="1716">
        <f t="shared" si="2"/>
        <v>323.03719907407407</v>
      </c>
      <c r="P17" s="1455">
        <v>1</v>
      </c>
      <c r="Q17" s="1455">
        <v>7</v>
      </c>
      <c r="R17" s="1454">
        <f t="shared" si="0"/>
        <v>6137.7067824074074</v>
      </c>
      <c r="S17" s="1454">
        <f t="shared" si="1"/>
        <v>13798.303217592591</v>
      </c>
    </row>
    <row r="18" spans="1:20" ht="15.75" x14ac:dyDescent="0.2">
      <c r="A18" s="1357">
        <v>5</v>
      </c>
      <c r="B18" s="1295">
        <v>42275</v>
      </c>
      <c r="C18" s="1297">
        <v>9</v>
      </c>
      <c r="D18" s="1297">
        <v>61</v>
      </c>
      <c r="E18" s="1297" t="s">
        <v>1106</v>
      </c>
      <c r="F18" s="1297"/>
      <c r="G18" s="1297">
        <v>1</v>
      </c>
      <c r="H18" s="1317" t="s">
        <v>1327</v>
      </c>
      <c r="I18" s="1297" t="s">
        <v>1302</v>
      </c>
      <c r="J18" s="1297" t="s">
        <v>1303</v>
      </c>
      <c r="K18" s="1297" t="s">
        <v>307</v>
      </c>
      <c r="L18" s="1301">
        <v>10185.01</v>
      </c>
      <c r="M18" s="1302">
        <v>3</v>
      </c>
      <c r="N18" s="1305">
        <f>+L18/36*Q18</f>
        <v>2546.2524999999996</v>
      </c>
      <c r="O18" s="1716">
        <f t="shared" si="2"/>
        <v>212.18770833333329</v>
      </c>
      <c r="P18" s="1455">
        <v>1</v>
      </c>
      <c r="Q18" s="1455">
        <v>9</v>
      </c>
      <c r="R18" s="1454">
        <f t="shared" si="0"/>
        <v>4455.9418749999995</v>
      </c>
      <c r="S18" s="1454">
        <f t="shared" si="1"/>
        <v>5729.0681250000007</v>
      </c>
    </row>
    <row r="19" spans="1:20" ht="15.75" x14ac:dyDescent="0.2">
      <c r="A19" s="1254">
        <v>6</v>
      </c>
      <c r="B19" s="1295">
        <v>42275</v>
      </c>
      <c r="C19" s="1297">
        <v>9</v>
      </c>
      <c r="D19" s="1297">
        <v>61</v>
      </c>
      <c r="E19" s="1297" t="s">
        <v>1187</v>
      </c>
      <c r="F19" s="1297"/>
      <c r="G19" s="1297">
        <v>1</v>
      </c>
      <c r="H19" s="1317" t="s">
        <v>1592</v>
      </c>
      <c r="I19" s="1297"/>
      <c r="J19" s="1297" t="s">
        <v>28</v>
      </c>
      <c r="K19" s="1297" t="s">
        <v>307</v>
      </c>
      <c r="L19" s="1301">
        <v>4016.01</v>
      </c>
      <c r="M19" s="1302">
        <v>5</v>
      </c>
      <c r="N19" s="1305">
        <f>+L19/60*Q19</f>
        <v>602.40150000000006</v>
      </c>
      <c r="O19" s="1716">
        <f t="shared" si="2"/>
        <v>50.200125000000007</v>
      </c>
      <c r="P19" s="1455">
        <v>1</v>
      </c>
      <c r="Q19" s="1455">
        <v>9</v>
      </c>
      <c r="R19" s="1454">
        <f t="shared" si="0"/>
        <v>1054.2026250000001</v>
      </c>
      <c r="S19" s="1454">
        <f t="shared" si="1"/>
        <v>2961.8073750000003</v>
      </c>
    </row>
    <row r="20" spans="1:20" ht="15.75" x14ac:dyDescent="0.2">
      <c r="A20" s="1357">
        <v>7</v>
      </c>
      <c r="B20" s="1295">
        <v>42275</v>
      </c>
      <c r="C20" s="1297">
        <v>9</v>
      </c>
      <c r="D20" s="1297">
        <v>61</v>
      </c>
      <c r="E20" s="1297" t="s">
        <v>1106</v>
      </c>
      <c r="F20" s="1297"/>
      <c r="G20" s="1297">
        <v>1</v>
      </c>
      <c r="H20" s="1317" t="s">
        <v>30</v>
      </c>
      <c r="I20" s="1297"/>
      <c r="J20" s="1297" t="s">
        <v>129</v>
      </c>
      <c r="K20" s="1297" t="s">
        <v>307</v>
      </c>
      <c r="L20" s="1301">
        <v>2695.01</v>
      </c>
      <c r="M20" s="1302">
        <v>3</v>
      </c>
      <c r="N20" s="1305">
        <f>+L20/36*Q20</f>
        <v>673.75250000000005</v>
      </c>
      <c r="O20" s="1716">
        <f t="shared" si="2"/>
        <v>56.146041666666669</v>
      </c>
      <c r="P20" s="1455">
        <v>1</v>
      </c>
      <c r="Q20" s="1455">
        <v>9</v>
      </c>
      <c r="R20" s="1454">
        <f t="shared" si="0"/>
        <v>1179.066875</v>
      </c>
      <c r="S20" s="1454">
        <f t="shared" si="1"/>
        <v>1515.9431250000002</v>
      </c>
    </row>
    <row r="21" spans="1:20" ht="15.75" x14ac:dyDescent="0.2">
      <c r="A21" s="1254">
        <v>8</v>
      </c>
      <c r="B21" s="1295">
        <v>42205</v>
      </c>
      <c r="C21" s="1297">
        <v>9</v>
      </c>
      <c r="D21" s="1297">
        <v>61</v>
      </c>
      <c r="E21" s="1297" t="s">
        <v>1249</v>
      </c>
      <c r="F21" s="1297"/>
      <c r="G21" s="1297">
        <v>8</v>
      </c>
      <c r="H21" s="1317" t="s">
        <v>1300</v>
      </c>
      <c r="I21" s="1297"/>
      <c r="J21" s="1297" t="s">
        <v>760</v>
      </c>
      <c r="K21" s="1297" t="s">
        <v>307</v>
      </c>
      <c r="L21" s="1301">
        <v>59944</v>
      </c>
      <c r="M21" s="1302">
        <v>3</v>
      </c>
      <c r="N21" s="1305">
        <f>+L21/36*Q21</f>
        <v>18316.222222222223</v>
      </c>
      <c r="O21" s="1454">
        <f t="shared" si="2"/>
        <v>1526.351851851852</v>
      </c>
      <c r="P21" s="1455">
        <v>1</v>
      </c>
      <c r="Q21" s="1455">
        <v>11</v>
      </c>
      <c r="R21" s="1454">
        <f t="shared" si="0"/>
        <v>35106.092592592599</v>
      </c>
      <c r="S21" s="1454">
        <f t="shared" si="1"/>
        <v>24837.907407407401</v>
      </c>
    </row>
    <row r="22" spans="1:20" ht="15.75" x14ac:dyDescent="0.2">
      <c r="A22" s="1357">
        <v>9</v>
      </c>
      <c r="B22" s="1295">
        <v>42205</v>
      </c>
      <c r="C22" s="1297">
        <v>9</v>
      </c>
      <c r="D22" s="1297">
        <v>61</v>
      </c>
      <c r="E22" s="1297" t="s">
        <v>1249</v>
      </c>
      <c r="F22" s="1297"/>
      <c r="G22" s="1297">
        <v>8</v>
      </c>
      <c r="H22" s="1317" t="s">
        <v>1300</v>
      </c>
      <c r="I22" s="1297"/>
      <c r="J22" s="1297" t="s">
        <v>760</v>
      </c>
      <c r="K22" s="1297" t="s">
        <v>1578</v>
      </c>
      <c r="L22" s="1301">
        <v>59944</v>
      </c>
      <c r="M22" s="1302">
        <v>3</v>
      </c>
      <c r="N22" s="1305">
        <f>+L22/36*Q22</f>
        <v>18316.222222222223</v>
      </c>
      <c r="O22" s="1454">
        <f>IF(M22=0,"N/A",+N22/12)</f>
        <v>1526.351851851852</v>
      </c>
      <c r="P22" s="1455">
        <v>1</v>
      </c>
      <c r="Q22" s="1455">
        <v>11</v>
      </c>
      <c r="R22" s="1454">
        <f>IF(M22=0,"N/A",+N22*P22+O22*Q22)</f>
        <v>35106.092592592599</v>
      </c>
      <c r="S22" s="1454">
        <f t="shared" si="1"/>
        <v>24837.907407407401</v>
      </c>
      <c r="T22" s="15"/>
    </row>
    <row r="23" spans="1:20" ht="15.75" x14ac:dyDescent="0.2">
      <c r="A23" s="1254">
        <v>10</v>
      </c>
      <c r="B23" s="1295">
        <v>41561</v>
      </c>
      <c r="C23" s="1297">
        <v>9</v>
      </c>
      <c r="D23" s="1297">
        <v>61</v>
      </c>
      <c r="E23" s="1297">
        <v>614</v>
      </c>
      <c r="F23" s="1321"/>
      <c r="G23" s="1297">
        <v>1</v>
      </c>
      <c r="H23" s="1299" t="s">
        <v>984</v>
      </c>
      <c r="I23" s="1456"/>
      <c r="J23" s="1297" t="s">
        <v>28</v>
      </c>
      <c r="K23" s="1297" t="s">
        <v>921</v>
      </c>
      <c r="L23" s="1301">
        <v>5008.01</v>
      </c>
      <c r="M23" s="1312">
        <v>3</v>
      </c>
      <c r="N23" s="1303"/>
      <c r="O23" s="1303"/>
      <c r="P23" s="1457">
        <v>3</v>
      </c>
      <c r="Q23" s="1458"/>
      <c r="R23" s="1303">
        <v>5008.01</v>
      </c>
      <c r="S23" s="1303">
        <f t="shared" si="1"/>
        <v>0</v>
      </c>
      <c r="T23" s="15"/>
    </row>
    <row r="24" spans="1:20" ht="15.75" x14ac:dyDescent="0.2">
      <c r="A24" s="1357">
        <v>11</v>
      </c>
      <c r="B24" s="1315">
        <v>41375</v>
      </c>
      <c r="C24" s="1297">
        <v>9</v>
      </c>
      <c r="D24" s="1297">
        <v>61</v>
      </c>
      <c r="E24" s="1297">
        <v>614</v>
      </c>
      <c r="F24" s="1321"/>
      <c r="G24" s="1297">
        <v>1</v>
      </c>
      <c r="H24" s="1299" t="s">
        <v>60</v>
      </c>
      <c r="I24" s="1297"/>
      <c r="J24" s="1297" t="s">
        <v>1062</v>
      </c>
      <c r="K24" s="1297" t="s">
        <v>307</v>
      </c>
      <c r="L24" s="1301">
        <v>7159</v>
      </c>
      <c r="M24" s="1297">
        <v>3</v>
      </c>
      <c r="N24" s="1678"/>
      <c r="O24" s="1303"/>
      <c r="P24" s="1457">
        <v>3</v>
      </c>
      <c r="Q24" s="1458"/>
      <c r="R24" s="1303">
        <v>7159</v>
      </c>
      <c r="S24" s="1303">
        <f t="shared" si="1"/>
        <v>0</v>
      </c>
    </row>
    <row r="25" spans="1:20" ht="15.75" x14ac:dyDescent="0.2">
      <c r="A25" s="1254">
        <v>12</v>
      </c>
      <c r="B25" s="1315">
        <v>36916</v>
      </c>
      <c r="C25" s="1297">
        <v>9</v>
      </c>
      <c r="D25" s="1297">
        <v>61</v>
      </c>
      <c r="E25" s="1297">
        <v>614</v>
      </c>
      <c r="F25" s="1298"/>
      <c r="G25" s="1297">
        <v>1</v>
      </c>
      <c r="H25" s="1299" t="s">
        <v>27</v>
      </c>
      <c r="I25" s="1297"/>
      <c r="J25" s="1297" t="s">
        <v>28</v>
      </c>
      <c r="K25" s="1297" t="s">
        <v>307</v>
      </c>
      <c r="L25" s="1301">
        <v>5000</v>
      </c>
      <c r="M25" s="1302">
        <v>3</v>
      </c>
      <c r="N25" s="1678"/>
      <c r="O25" s="1303"/>
      <c r="P25" s="1314">
        <v>3</v>
      </c>
      <c r="Q25" s="1314"/>
      <c r="R25" s="1303">
        <v>5000</v>
      </c>
      <c r="S25" s="1303">
        <f t="shared" si="1"/>
        <v>0</v>
      </c>
    </row>
    <row r="26" spans="1:20" ht="15.75" x14ac:dyDescent="0.2">
      <c r="A26" s="1357">
        <v>13</v>
      </c>
      <c r="B26" s="1295">
        <v>40574</v>
      </c>
      <c r="C26" s="1297">
        <v>9</v>
      </c>
      <c r="D26" s="1297">
        <v>61</v>
      </c>
      <c r="E26" s="1297">
        <v>614</v>
      </c>
      <c r="F26" s="1297"/>
      <c r="G26" s="1297">
        <v>1</v>
      </c>
      <c r="H26" s="1317" t="s">
        <v>31</v>
      </c>
      <c r="I26" s="1297"/>
      <c r="J26" s="1297" t="s">
        <v>1063</v>
      </c>
      <c r="K26" s="1297" t="s">
        <v>307</v>
      </c>
      <c r="L26" s="1301">
        <v>11790</v>
      </c>
      <c r="M26" s="1302">
        <v>3</v>
      </c>
      <c r="N26" s="1459"/>
      <c r="O26" s="1459"/>
      <c r="P26" s="1460">
        <v>3</v>
      </c>
      <c r="Q26" s="1460"/>
      <c r="R26" s="1459">
        <v>11790</v>
      </c>
      <c r="S26" s="1459">
        <f t="shared" si="1"/>
        <v>0</v>
      </c>
    </row>
    <row r="27" spans="1:20" ht="15.75" x14ac:dyDescent="0.2">
      <c r="A27" s="1254">
        <v>14</v>
      </c>
      <c r="B27" s="1295">
        <v>40574</v>
      </c>
      <c r="C27" s="1297">
        <v>9</v>
      </c>
      <c r="D27" s="1297">
        <v>61</v>
      </c>
      <c r="E27" s="1297">
        <v>614</v>
      </c>
      <c r="F27" s="1297"/>
      <c r="G27" s="1297">
        <v>1</v>
      </c>
      <c r="H27" s="1317" t="s">
        <v>722</v>
      </c>
      <c r="I27" s="1297"/>
      <c r="J27" s="1297" t="s">
        <v>77</v>
      </c>
      <c r="K27" s="1297" t="s">
        <v>307</v>
      </c>
      <c r="L27" s="1301">
        <v>250</v>
      </c>
      <c r="M27" s="1302">
        <v>3</v>
      </c>
      <c r="N27" s="1459"/>
      <c r="O27" s="1459"/>
      <c r="P27" s="1460">
        <v>3</v>
      </c>
      <c r="Q27" s="1460"/>
      <c r="R27" s="1459">
        <v>250</v>
      </c>
      <c r="S27" s="1459">
        <f t="shared" si="1"/>
        <v>0</v>
      </c>
    </row>
    <row r="28" spans="1:20" ht="15.75" x14ac:dyDescent="0.2">
      <c r="A28" s="1357">
        <v>15</v>
      </c>
      <c r="B28" s="1295">
        <v>40574</v>
      </c>
      <c r="C28" s="1297">
        <v>9</v>
      </c>
      <c r="D28" s="1297">
        <v>61</v>
      </c>
      <c r="E28" s="1297">
        <v>614</v>
      </c>
      <c r="F28" s="1297"/>
      <c r="G28" s="1297">
        <v>1</v>
      </c>
      <c r="H28" s="1317" t="s">
        <v>88</v>
      </c>
      <c r="I28" s="1297"/>
      <c r="J28" s="1297" t="s">
        <v>723</v>
      </c>
      <c r="K28" s="1297" t="s">
        <v>307</v>
      </c>
      <c r="L28" s="1301">
        <v>250</v>
      </c>
      <c r="M28" s="1302">
        <v>3</v>
      </c>
      <c r="N28" s="1459"/>
      <c r="O28" s="1459"/>
      <c r="P28" s="1460">
        <v>3</v>
      </c>
      <c r="Q28" s="1460"/>
      <c r="R28" s="1459">
        <v>250</v>
      </c>
      <c r="S28" s="1459">
        <f t="shared" si="1"/>
        <v>0</v>
      </c>
    </row>
    <row r="29" spans="1:20" ht="15.75" x14ac:dyDescent="0.2">
      <c r="A29" s="1254">
        <v>16</v>
      </c>
      <c r="B29" s="1416">
        <v>37096</v>
      </c>
      <c r="C29" s="1297">
        <v>9</v>
      </c>
      <c r="D29" s="1406">
        <v>61</v>
      </c>
      <c r="E29" s="1406">
        <v>617</v>
      </c>
      <c r="F29" s="1417"/>
      <c r="G29" s="1406">
        <v>1</v>
      </c>
      <c r="H29" s="1461" t="s">
        <v>296</v>
      </c>
      <c r="I29" s="1297"/>
      <c r="J29" s="1297"/>
      <c r="K29" s="1297" t="s">
        <v>307</v>
      </c>
      <c r="L29" s="1408">
        <v>1975</v>
      </c>
      <c r="M29" s="1361">
        <v>10</v>
      </c>
      <c r="N29" s="1422"/>
      <c r="O29" s="1422"/>
      <c r="P29" s="1462">
        <v>10</v>
      </c>
      <c r="Q29" s="1462"/>
      <c r="R29" s="1422">
        <v>1975</v>
      </c>
      <c r="S29" s="1422">
        <f t="shared" si="1"/>
        <v>0</v>
      </c>
    </row>
    <row r="30" spans="1:20" ht="15.75" x14ac:dyDescent="0.2">
      <c r="A30" s="1357">
        <v>17</v>
      </c>
      <c r="B30" s="1295">
        <v>40329</v>
      </c>
      <c r="C30" s="1406">
        <v>9</v>
      </c>
      <c r="D30" s="1297">
        <v>61</v>
      </c>
      <c r="E30" s="1297">
        <v>617</v>
      </c>
      <c r="F30" s="1297"/>
      <c r="G30" s="1297">
        <v>1</v>
      </c>
      <c r="H30" s="1317" t="s">
        <v>197</v>
      </c>
      <c r="I30" s="1297"/>
      <c r="J30" s="1297" t="s">
        <v>92</v>
      </c>
      <c r="K30" s="1297" t="s">
        <v>307</v>
      </c>
      <c r="L30" s="1301">
        <v>28800</v>
      </c>
      <c r="M30" s="1302">
        <v>10</v>
      </c>
      <c r="N30" s="1305">
        <f>IF(M30=0,"N/A",+L30/M30)</f>
        <v>2880</v>
      </c>
      <c r="O30" s="1305">
        <f>IF(M30=0,"N/A",+N30/12)</f>
        <v>240</v>
      </c>
      <c r="P30" s="1320">
        <v>7</v>
      </c>
      <c r="Q30" s="1320">
        <v>1</v>
      </c>
      <c r="R30" s="1305">
        <f>IF(M30=0,"N/A",+N30*P30+O30*Q30)</f>
        <v>20400</v>
      </c>
      <c r="S30" s="1305">
        <f t="shared" si="1"/>
        <v>8400</v>
      </c>
    </row>
    <row r="31" spans="1:20" ht="31.5" x14ac:dyDescent="0.2">
      <c r="A31" s="1254">
        <v>18</v>
      </c>
      <c r="B31" s="1295">
        <v>41926</v>
      </c>
      <c r="C31" s="1297">
        <v>9</v>
      </c>
      <c r="D31" s="1297">
        <v>61</v>
      </c>
      <c r="E31" s="1297" t="s">
        <v>1106</v>
      </c>
      <c r="F31" s="1297"/>
      <c r="G31" s="1297">
        <v>1</v>
      </c>
      <c r="H31" s="1317" t="s">
        <v>1023</v>
      </c>
      <c r="I31" s="1297"/>
      <c r="J31" s="1297"/>
      <c r="K31" s="1297" t="s">
        <v>307</v>
      </c>
      <c r="L31" s="1301">
        <v>11507.36</v>
      </c>
      <c r="M31" s="1302">
        <v>10</v>
      </c>
      <c r="N31" s="1305">
        <f>IF(M31=0,"N/A",+L31/M31)</f>
        <v>1150.7360000000001</v>
      </c>
      <c r="O31" s="1676">
        <f>IF(M31=0,"N/A",+N31/12)</f>
        <v>95.89466666666668</v>
      </c>
      <c r="P31" s="1320">
        <v>2</v>
      </c>
      <c r="Q31" s="1320">
        <v>8</v>
      </c>
      <c r="R31" s="1305">
        <f>IF(M31=0,"N/A",+N31*P31+O31*Q31)</f>
        <v>3068.6293333333338</v>
      </c>
      <c r="S31" s="1305">
        <f t="shared" si="1"/>
        <v>8438.7306666666664</v>
      </c>
    </row>
    <row r="32" spans="1:20" ht="15.75" x14ac:dyDescent="0.2">
      <c r="A32" s="1357">
        <v>19</v>
      </c>
      <c r="B32" s="1295">
        <v>39952</v>
      </c>
      <c r="C32" s="1297">
        <v>9</v>
      </c>
      <c r="D32" s="1297">
        <v>61</v>
      </c>
      <c r="E32" s="1297">
        <v>614</v>
      </c>
      <c r="F32" s="1298"/>
      <c r="G32" s="1297">
        <v>1</v>
      </c>
      <c r="H32" s="1299" t="s">
        <v>126</v>
      </c>
      <c r="I32" s="1297"/>
      <c r="J32" s="1297" t="s">
        <v>403</v>
      </c>
      <c r="K32" s="1297" t="s">
        <v>307</v>
      </c>
      <c r="L32" s="1301">
        <v>6612</v>
      </c>
      <c r="M32" s="1302">
        <v>3</v>
      </c>
      <c r="N32" s="1303"/>
      <c r="O32" s="1303"/>
      <c r="P32" s="1314">
        <v>3</v>
      </c>
      <c r="Q32" s="1314"/>
      <c r="R32" s="1303">
        <v>6612</v>
      </c>
      <c r="S32" s="1303">
        <f t="shared" si="1"/>
        <v>0</v>
      </c>
    </row>
    <row r="33" spans="1:29" ht="15.75" x14ac:dyDescent="0.2">
      <c r="A33" s="1254">
        <v>20</v>
      </c>
      <c r="B33" s="1295">
        <v>39570</v>
      </c>
      <c r="C33" s="1297">
        <v>9</v>
      </c>
      <c r="D33" s="1297">
        <v>61</v>
      </c>
      <c r="E33" s="1297">
        <v>614</v>
      </c>
      <c r="F33" s="1298"/>
      <c r="G33" s="1297">
        <v>1</v>
      </c>
      <c r="H33" s="1299" t="s">
        <v>88</v>
      </c>
      <c r="I33" s="1297"/>
      <c r="J33" s="1297" t="s">
        <v>178</v>
      </c>
      <c r="K33" s="1297" t="s">
        <v>307</v>
      </c>
      <c r="L33" s="1301">
        <v>175</v>
      </c>
      <c r="M33" s="1302">
        <v>3</v>
      </c>
      <c r="N33" s="1303"/>
      <c r="O33" s="1303"/>
      <c r="P33" s="1314">
        <v>3</v>
      </c>
      <c r="Q33" s="1314"/>
      <c r="R33" s="1303">
        <v>175</v>
      </c>
      <c r="S33" s="1303">
        <f t="shared" si="1"/>
        <v>0</v>
      </c>
    </row>
    <row r="34" spans="1:29" ht="15.75" x14ac:dyDescent="0.2">
      <c r="A34" s="1357">
        <v>21</v>
      </c>
      <c r="B34" s="1295">
        <v>36916</v>
      </c>
      <c r="C34" s="1297">
        <v>9</v>
      </c>
      <c r="D34" s="1297">
        <v>61</v>
      </c>
      <c r="E34" s="1297">
        <v>614</v>
      </c>
      <c r="F34" s="1298"/>
      <c r="G34" s="1297">
        <v>1</v>
      </c>
      <c r="H34" s="1299" t="s">
        <v>31</v>
      </c>
      <c r="I34" s="1297"/>
      <c r="J34" s="1297" t="s">
        <v>724</v>
      </c>
      <c r="K34" s="1297" t="s">
        <v>307</v>
      </c>
      <c r="L34" s="1301">
        <v>8000</v>
      </c>
      <c r="M34" s="1302">
        <v>3</v>
      </c>
      <c r="N34" s="1303"/>
      <c r="O34" s="1303"/>
      <c r="P34" s="1314">
        <v>3</v>
      </c>
      <c r="Q34" s="1314"/>
      <c r="R34" s="1303">
        <v>8000</v>
      </c>
      <c r="S34" s="1303">
        <f t="shared" si="1"/>
        <v>0</v>
      </c>
    </row>
    <row r="35" spans="1:29" ht="15.75" x14ac:dyDescent="0.2">
      <c r="A35" s="1254">
        <v>22</v>
      </c>
      <c r="B35" s="1295">
        <v>40101</v>
      </c>
      <c r="C35" s="1297">
        <v>9</v>
      </c>
      <c r="D35" s="1297">
        <v>61</v>
      </c>
      <c r="E35" s="1297">
        <v>614</v>
      </c>
      <c r="F35" s="1298"/>
      <c r="G35" s="1297">
        <v>1</v>
      </c>
      <c r="H35" s="1299" t="s">
        <v>60</v>
      </c>
      <c r="I35" s="1297"/>
      <c r="J35" s="1297" t="s">
        <v>402</v>
      </c>
      <c r="K35" s="1297" t="s">
        <v>307</v>
      </c>
      <c r="L35" s="1301">
        <v>1729.64</v>
      </c>
      <c r="M35" s="1302">
        <v>3</v>
      </c>
      <c r="N35" s="1303"/>
      <c r="O35" s="1303"/>
      <c r="P35" s="1314">
        <v>3</v>
      </c>
      <c r="Q35" s="1314"/>
      <c r="R35" s="1303">
        <v>1729.64</v>
      </c>
      <c r="S35" s="1303">
        <f t="shared" si="1"/>
        <v>0</v>
      </c>
    </row>
    <row r="36" spans="1:29" ht="15.75" x14ac:dyDescent="0.2">
      <c r="A36" s="1357">
        <v>23</v>
      </c>
      <c r="B36" s="1295">
        <v>41071</v>
      </c>
      <c r="C36" s="1297">
        <v>9</v>
      </c>
      <c r="D36" s="1297">
        <v>61</v>
      </c>
      <c r="E36" s="1297">
        <v>616</v>
      </c>
      <c r="F36" s="1297"/>
      <c r="G36" s="1297">
        <v>1</v>
      </c>
      <c r="H36" s="1317" t="s">
        <v>37</v>
      </c>
      <c r="I36" s="1297" t="s">
        <v>833</v>
      </c>
      <c r="J36" s="1297"/>
      <c r="K36" s="1297" t="s">
        <v>307</v>
      </c>
      <c r="L36" s="1301">
        <v>5220</v>
      </c>
      <c r="M36" s="1302">
        <v>3</v>
      </c>
      <c r="N36" s="1303"/>
      <c r="O36" s="1303"/>
      <c r="P36" s="1314">
        <v>3</v>
      </c>
      <c r="Q36" s="1314"/>
      <c r="R36" s="1303">
        <v>5220</v>
      </c>
      <c r="S36" s="1303">
        <f t="shared" si="1"/>
        <v>0</v>
      </c>
    </row>
    <row r="37" spans="1:29" ht="15.75" x14ac:dyDescent="0.2">
      <c r="A37" s="1254">
        <v>24</v>
      </c>
      <c r="B37" s="1463">
        <v>37473</v>
      </c>
      <c r="C37" s="1464">
        <v>9</v>
      </c>
      <c r="D37" s="1465">
        <v>61</v>
      </c>
      <c r="E37" s="1465">
        <v>617</v>
      </c>
      <c r="F37" s="1466"/>
      <c r="G37" s="1465">
        <v>1</v>
      </c>
      <c r="H37" s="1467" t="s">
        <v>139</v>
      </c>
      <c r="I37" s="1465" t="s">
        <v>311</v>
      </c>
      <c r="J37" s="1468" t="s">
        <v>42</v>
      </c>
      <c r="K37" s="1297" t="s">
        <v>307</v>
      </c>
      <c r="L37" s="1301">
        <v>1650</v>
      </c>
      <c r="M37" s="1302">
        <v>10</v>
      </c>
      <c r="N37" s="1422"/>
      <c r="O37" s="1422"/>
      <c r="P37" s="1462">
        <v>10</v>
      </c>
      <c r="Q37" s="1462"/>
      <c r="R37" s="1422">
        <v>1650</v>
      </c>
      <c r="S37" s="1422">
        <f t="shared" si="1"/>
        <v>0</v>
      </c>
    </row>
    <row r="38" spans="1:29" ht="15.75" x14ac:dyDescent="0.2">
      <c r="A38" s="1357">
        <v>25</v>
      </c>
      <c r="B38" s="1416">
        <v>38715</v>
      </c>
      <c r="C38" s="1464">
        <v>9</v>
      </c>
      <c r="D38" s="1406">
        <v>61</v>
      </c>
      <c r="E38" s="1406">
        <v>617</v>
      </c>
      <c r="F38" s="1417"/>
      <c r="G38" s="1406">
        <v>1</v>
      </c>
      <c r="H38" s="1461" t="s">
        <v>152</v>
      </c>
      <c r="I38" s="1297"/>
      <c r="J38" s="1297" t="s">
        <v>330</v>
      </c>
      <c r="K38" s="1297" t="s">
        <v>307</v>
      </c>
      <c r="L38" s="1469">
        <v>115279</v>
      </c>
      <c r="M38" s="1361">
        <v>10</v>
      </c>
      <c r="N38" s="1422"/>
      <c r="O38" s="1422"/>
      <c r="P38" s="1462">
        <v>10</v>
      </c>
      <c r="Q38" s="1462"/>
      <c r="R38" s="1422">
        <v>115279</v>
      </c>
      <c r="S38" s="1422">
        <f t="shared" si="1"/>
        <v>0</v>
      </c>
    </row>
    <row r="39" spans="1:29" ht="15.75" x14ac:dyDescent="0.2">
      <c r="A39" s="1254">
        <v>26</v>
      </c>
      <c r="B39" s="1416">
        <v>37096</v>
      </c>
      <c r="C39" s="1406">
        <v>9</v>
      </c>
      <c r="D39" s="1406">
        <v>61</v>
      </c>
      <c r="E39" s="1406">
        <v>617</v>
      </c>
      <c r="F39" s="1417">
        <v>125168</v>
      </c>
      <c r="G39" s="1406">
        <v>1</v>
      </c>
      <c r="H39" s="1461" t="s">
        <v>25</v>
      </c>
      <c r="I39" s="1297"/>
      <c r="J39" s="1297" t="s">
        <v>19</v>
      </c>
      <c r="K39" s="1297" t="s">
        <v>307</v>
      </c>
      <c r="L39" s="1408">
        <v>2508.8000000000002</v>
      </c>
      <c r="M39" s="1361">
        <v>10</v>
      </c>
      <c r="N39" s="1422"/>
      <c r="O39" s="1422"/>
      <c r="P39" s="1462">
        <v>10</v>
      </c>
      <c r="Q39" s="1462"/>
      <c r="R39" s="1422">
        <v>2508.8000000000002</v>
      </c>
      <c r="S39" s="1422">
        <f t="shared" si="1"/>
        <v>0</v>
      </c>
    </row>
    <row r="40" spans="1:29" ht="15.75" x14ac:dyDescent="0.2">
      <c r="A40" s="1357">
        <v>27</v>
      </c>
      <c r="B40" s="1416">
        <v>38013</v>
      </c>
      <c r="C40" s="1406">
        <v>9</v>
      </c>
      <c r="D40" s="1406">
        <v>61</v>
      </c>
      <c r="E40" s="1406">
        <v>617</v>
      </c>
      <c r="F40" s="1417">
        <v>34856</v>
      </c>
      <c r="G40" s="1406">
        <v>1</v>
      </c>
      <c r="H40" s="1407" t="s">
        <v>25</v>
      </c>
      <c r="I40" s="1404"/>
      <c r="J40" s="1404" t="s">
        <v>309</v>
      </c>
      <c r="K40" s="1297" t="s">
        <v>307</v>
      </c>
      <c r="L40" s="1408">
        <v>4714.9399999999996</v>
      </c>
      <c r="M40" s="1361">
        <v>10</v>
      </c>
      <c r="N40" s="1470"/>
      <c r="O40" s="1470"/>
      <c r="P40" s="1471">
        <v>10</v>
      </c>
      <c r="Q40" s="1471"/>
      <c r="R40" s="1470">
        <v>4714.9399999999996</v>
      </c>
      <c r="S40" s="1470">
        <f t="shared" si="1"/>
        <v>0</v>
      </c>
    </row>
    <row r="41" spans="1:29" ht="15.75" x14ac:dyDescent="0.2">
      <c r="A41" s="1254">
        <v>28</v>
      </c>
      <c r="B41" s="1416">
        <v>36916</v>
      </c>
      <c r="C41" s="1406">
        <v>9</v>
      </c>
      <c r="D41" s="1406">
        <v>61</v>
      </c>
      <c r="E41" s="1406">
        <v>617</v>
      </c>
      <c r="F41" s="1417">
        <v>126031</v>
      </c>
      <c r="G41" s="1406">
        <v>1</v>
      </c>
      <c r="H41" s="1407" t="s">
        <v>292</v>
      </c>
      <c r="I41" s="1406"/>
      <c r="J41" s="1406"/>
      <c r="K41" s="1297" t="s">
        <v>307</v>
      </c>
      <c r="L41" s="1408">
        <v>600</v>
      </c>
      <c r="M41" s="1361">
        <v>10</v>
      </c>
      <c r="N41" s="1422"/>
      <c r="O41" s="1723"/>
      <c r="P41" s="1462">
        <v>10</v>
      </c>
      <c r="Q41" s="1462"/>
      <c r="R41" s="1422">
        <v>600</v>
      </c>
      <c r="S41" s="1422">
        <f t="shared" si="1"/>
        <v>0</v>
      </c>
    </row>
    <row r="42" spans="1:29" ht="15.75" x14ac:dyDescent="0.2">
      <c r="A42" s="1357">
        <v>29</v>
      </c>
      <c r="B42" s="1463">
        <v>36916</v>
      </c>
      <c r="C42" s="1406">
        <v>9</v>
      </c>
      <c r="D42" s="1406">
        <v>61</v>
      </c>
      <c r="E42" s="1406">
        <v>617</v>
      </c>
      <c r="F42" s="1417">
        <v>126006</v>
      </c>
      <c r="G42" s="1406">
        <v>1</v>
      </c>
      <c r="H42" s="1407" t="s">
        <v>292</v>
      </c>
      <c r="I42" s="1406"/>
      <c r="J42" s="1406"/>
      <c r="K42" s="1297" t="s">
        <v>307</v>
      </c>
      <c r="L42" s="1408">
        <v>600</v>
      </c>
      <c r="M42" s="1361">
        <v>10</v>
      </c>
      <c r="N42" s="1422"/>
      <c r="O42" s="1422"/>
      <c r="P42" s="1462">
        <v>10</v>
      </c>
      <c r="Q42" s="1462"/>
      <c r="R42" s="1422">
        <v>600</v>
      </c>
      <c r="S42" s="1422">
        <f t="shared" si="1"/>
        <v>0</v>
      </c>
    </row>
    <row r="43" spans="1:29" ht="15.75" x14ac:dyDescent="0.2">
      <c r="A43" s="1254">
        <v>30</v>
      </c>
      <c r="B43" s="1295">
        <v>36916</v>
      </c>
      <c r="C43" s="1472">
        <v>9</v>
      </c>
      <c r="D43" s="1406">
        <v>61</v>
      </c>
      <c r="E43" s="1406">
        <v>617</v>
      </c>
      <c r="F43" s="1417"/>
      <c r="G43" s="1406">
        <v>1</v>
      </c>
      <c r="H43" s="1407" t="s">
        <v>292</v>
      </c>
      <c r="I43" s="1406"/>
      <c r="J43" s="1406"/>
      <c r="K43" s="1297" t="s">
        <v>307</v>
      </c>
      <c r="L43" s="1408">
        <v>600</v>
      </c>
      <c r="M43" s="1361">
        <v>10</v>
      </c>
      <c r="N43" s="1422"/>
      <c r="O43" s="1422"/>
      <c r="P43" s="1462">
        <v>10</v>
      </c>
      <c r="Q43" s="1462"/>
      <c r="R43" s="1422">
        <v>600</v>
      </c>
      <c r="S43" s="1422">
        <f t="shared" si="1"/>
        <v>0</v>
      </c>
      <c r="T43" s="3"/>
      <c r="AC43" t="s">
        <v>1757</v>
      </c>
    </row>
    <row r="44" spans="1:29" ht="15.75" x14ac:dyDescent="0.2">
      <c r="A44" s="1357">
        <v>31</v>
      </c>
      <c r="B44" s="1295">
        <v>36916</v>
      </c>
      <c r="C44" s="1472">
        <v>9</v>
      </c>
      <c r="D44" s="1297">
        <v>61</v>
      </c>
      <c r="E44" s="1297">
        <v>617</v>
      </c>
      <c r="F44" s="1298"/>
      <c r="G44" s="1297">
        <v>1</v>
      </c>
      <c r="H44" s="1299" t="s">
        <v>310</v>
      </c>
      <c r="I44" s="1297"/>
      <c r="J44" s="1297"/>
      <c r="K44" s="1297" t="s">
        <v>307</v>
      </c>
      <c r="L44" s="1301">
        <v>1200</v>
      </c>
      <c r="M44" s="1302">
        <v>10</v>
      </c>
      <c r="N44" s="1303"/>
      <c r="O44" s="1303"/>
      <c r="P44" s="1314">
        <v>10</v>
      </c>
      <c r="Q44" s="1314"/>
      <c r="R44" s="1303">
        <v>1200</v>
      </c>
      <c r="S44" s="1303">
        <f t="shared" si="1"/>
        <v>0</v>
      </c>
      <c r="T44" s="3"/>
    </row>
    <row r="45" spans="1:29" ht="27.75" customHeight="1" x14ac:dyDescent="0.2">
      <c r="A45" s="1254">
        <v>32</v>
      </c>
      <c r="B45" s="1295">
        <v>37015</v>
      </c>
      <c r="C45" s="1464">
        <v>9</v>
      </c>
      <c r="D45" s="1297">
        <v>61</v>
      </c>
      <c r="E45" s="1297">
        <v>617</v>
      </c>
      <c r="F45" s="1298"/>
      <c r="G45" s="1297">
        <v>2</v>
      </c>
      <c r="H45" s="1299" t="s">
        <v>509</v>
      </c>
      <c r="I45" s="1297"/>
      <c r="J45" s="1297"/>
      <c r="K45" s="1297" t="s">
        <v>307</v>
      </c>
      <c r="L45" s="1318">
        <v>4988</v>
      </c>
      <c r="M45" s="1302">
        <v>10</v>
      </c>
      <c r="N45" s="1303"/>
      <c r="O45" s="1303"/>
      <c r="P45" s="1314">
        <v>10</v>
      </c>
      <c r="Q45" s="1314"/>
      <c r="R45" s="1303">
        <v>4988</v>
      </c>
      <c r="S45" s="1303">
        <f t="shared" si="1"/>
        <v>0</v>
      </c>
      <c r="T45" s="3"/>
    </row>
    <row r="46" spans="1:29" ht="15.75" x14ac:dyDescent="0.2">
      <c r="A46" s="1357">
        <v>33</v>
      </c>
      <c r="B46" s="1295">
        <v>39080</v>
      </c>
      <c r="C46" s="1464">
        <v>9</v>
      </c>
      <c r="D46" s="1297">
        <v>61</v>
      </c>
      <c r="E46" s="1297">
        <v>617</v>
      </c>
      <c r="F46" s="1298"/>
      <c r="G46" s="1297">
        <v>1</v>
      </c>
      <c r="H46" s="1299" t="s">
        <v>331</v>
      </c>
      <c r="I46" s="1297"/>
      <c r="J46" s="1297" t="s">
        <v>303</v>
      </c>
      <c r="K46" s="1297" t="s">
        <v>307</v>
      </c>
      <c r="L46" s="1318">
        <v>9875</v>
      </c>
      <c r="M46" s="1302">
        <v>10</v>
      </c>
      <c r="N46" s="1303"/>
      <c r="O46" s="1303"/>
      <c r="P46" s="1314">
        <v>10</v>
      </c>
      <c r="Q46" s="1314"/>
      <c r="R46" s="1303">
        <v>9875</v>
      </c>
      <c r="S46" s="1303">
        <f t="shared" si="1"/>
        <v>0</v>
      </c>
      <c r="T46" s="3"/>
    </row>
    <row r="47" spans="1:29" ht="15.75" x14ac:dyDescent="0.2">
      <c r="A47" s="1254">
        <v>34</v>
      </c>
      <c r="B47" s="1473">
        <v>36827</v>
      </c>
      <c r="C47" s="1474">
        <v>9</v>
      </c>
      <c r="D47" s="1474">
        <v>61</v>
      </c>
      <c r="E47" s="1474">
        <v>617</v>
      </c>
      <c r="F47" s="1475"/>
      <c r="G47" s="1474">
        <v>1</v>
      </c>
      <c r="H47" s="1452" t="s">
        <v>66</v>
      </c>
      <c r="I47" s="1474"/>
      <c r="J47" s="1474" t="s">
        <v>122</v>
      </c>
      <c r="K47" s="1474" t="s">
        <v>307</v>
      </c>
      <c r="L47" s="1476">
        <v>3015</v>
      </c>
      <c r="M47" s="1477">
        <v>10</v>
      </c>
      <c r="N47" s="1478"/>
      <c r="O47" s="1478"/>
      <c r="P47" s="1479">
        <v>10</v>
      </c>
      <c r="Q47" s="1479"/>
      <c r="R47" s="1478">
        <v>3015</v>
      </c>
      <c r="S47" s="1478"/>
      <c r="T47" s="3"/>
    </row>
    <row r="48" spans="1:29" s="22" customFormat="1" ht="15.75" x14ac:dyDescent="0.2">
      <c r="A48" s="1357">
        <v>35</v>
      </c>
      <c r="B48" s="1295">
        <v>42275</v>
      </c>
      <c r="C48" s="1297">
        <v>9</v>
      </c>
      <c r="D48" s="1297">
        <v>61</v>
      </c>
      <c r="E48" s="1297">
        <v>617</v>
      </c>
      <c r="F48" s="1298"/>
      <c r="G48" s="1297">
        <v>1</v>
      </c>
      <c r="H48" s="1299" t="s">
        <v>932</v>
      </c>
      <c r="I48" s="1297"/>
      <c r="J48" s="1297" t="s">
        <v>28</v>
      </c>
      <c r="K48" s="1297" t="s">
        <v>307</v>
      </c>
      <c r="L48" s="1318">
        <v>4016</v>
      </c>
      <c r="M48" s="1302">
        <v>3</v>
      </c>
      <c r="N48" s="1619">
        <f t="shared" ref="N48:N53" si="3">IF(M48=0,"N/A",+L48/M48)</f>
        <v>1338.6666666666667</v>
      </c>
      <c r="O48" s="1619">
        <f t="shared" ref="O48:O53" si="4">IF(M48=0,"N/A",+N48/12)</f>
        <v>111.55555555555556</v>
      </c>
      <c r="P48" s="1620">
        <v>1</v>
      </c>
      <c r="Q48" s="1620">
        <v>9</v>
      </c>
      <c r="R48" s="1619">
        <f t="shared" ref="R48:R53" si="5">IF(M48=0,"N/A",+N48*P48+O48*Q48)</f>
        <v>2342.666666666667</v>
      </c>
      <c r="S48" s="1303">
        <f t="shared" si="1"/>
        <v>1673.333333333333</v>
      </c>
    </row>
    <row r="49" spans="1:21" s="3" customFormat="1" ht="25.5" customHeight="1" x14ac:dyDescent="0.2">
      <c r="A49" s="1352">
        <v>36</v>
      </c>
      <c r="B49" s="1295">
        <v>42299</v>
      </c>
      <c r="C49" s="1297">
        <v>9</v>
      </c>
      <c r="D49" s="1297">
        <v>61</v>
      </c>
      <c r="E49" s="1297" t="s">
        <v>1729</v>
      </c>
      <c r="F49" s="1298"/>
      <c r="G49" s="1297">
        <v>1</v>
      </c>
      <c r="H49" s="1299" t="s">
        <v>1731</v>
      </c>
      <c r="I49" s="1297" t="s">
        <v>1725</v>
      </c>
      <c r="J49" s="1297" t="s">
        <v>1724</v>
      </c>
      <c r="K49" s="1297" t="s">
        <v>1726</v>
      </c>
      <c r="L49" s="1318">
        <v>3600</v>
      </c>
      <c r="M49" s="1302">
        <v>10</v>
      </c>
      <c r="N49" s="1305">
        <f t="shared" si="3"/>
        <v>360</v>
      </c>
      <c r="O49" s="1305">
        <f t="shared" si="4"/>
        <v>30</v>
      </c>
      <c r="P49" s="1320">
        <v>1</v>
      </c>
      <c r="Q49" s="1320">
        <v>8</v>
      </c>
      <c r="R49" s="1305">
        <f t="shared" si="5"/>
        <v>600</v>
      </c>
      <c r="S49" s="1747">
        <f t="shared" si="1"/>
        <v>3000</v>
      </c>
    </row>
    <row r="50" spans="1:21" s="3" customFormat="1" ht="20.25" customHeight="1" x14ac:dyDescent="0.2">
      <c r="A50" s="1474">
        <v>37</v>
      </c>
      <c r="B50" s="1473">
        <v>42299</v>
      </c>
      <c r="C50" s="1864">
        <v>9</v>
      </c>
      <c r="D50" s="1474">
        <v>61</v>
      </c>
      <c r="E50" s="1474" t="s">
        <v>1730</v>
      </c>
      <c r="F50" s="1475"/>
      <c r="G50" s="1474">
        <v>1</v>
      </c>
      <c r="H50" s="1452" t="s">
        <v>1727</v>
      </c>
      <c r="I50" s="1474"/>
      <c r="J50" s="1474" t="s">
        <v>1728</v>
      </c>
      <c r="K50" s="1474" t="s">
        <v>1726</v>
      </c>
      <c r="L50" s="1476">
        <v>8750</v>
      </c>
      <c r="M50" s="1477">
        <v>10</v>
      </c>
      <c r="N50" s="1865">
        <f t="shared" si="3"/>
        <v>875</v>
      </c>
      <c r="O50" s="1865">
        <f t="shared" si="4"/>
        <v>72.916666666666671</v>
      </c>
      <c r="P50" s="1866">
        <v>1</v>
      </c>
      <c r="Q50" s="1866">
        <v>8</v>
      </c>
      <c r="R50" s="1865">
        <f t="shared" si="5"/>
        <v>1458.3333333333335</v>
      </c>
      <c r="S50" s="1747">
        <f t="shared" si="1"/>
        <v>7291.6666666666661</v>
      </c>
    </row>
    <row r="51" spans="1:21" s="3" customFormat="1" ht="20.25" customHeight="1" x14ac:dyDescent="0.2">
      <c r="A51" s="1297">
        <v>38</v>
      </c>
      <c r="B51" s="1295">
        <v>42800</v>
      </c>
      <c r="C51" s="1297">
        <v>9</v>
      </c>
      <c r="D51" s="1297">
        <v>61</v>
      </c>
      <c r="E51" s="1297">
        <v>2611.0100000000002</v>
      </c>
      <c r="F51" s="1298"/>
      <c r="G51" s="1297">
        <v>3</v>
      </c>
      <c r="H51" s="1299" t="s">
        <v>1758</v>
      </c>
      <c r="I51" s="1297"/>
      <c r="J51" s="1297"/>
      <c r="K51" s="1297" t="s">
        <v>1726</v>
      </c>
      <c r="L51" s="1318">
        <v>15439.5</v>
      </c>
      <c r="M51" s="1302">
        <v>10</v>
      </c>
      <c r="N51" s="1305">
        <f t="shared" si="3"/>
        <v>1543.95</v>
      </c>
      <c r="O51" s="1676">
        <f t="shared" si="4"/>
        <v>128.66249999999999</v>
      </c>
      <c r="P51" s="1320"/>
      <c r="Q51" s="1320">
        <v>3</v>
      </c>
      <c r="R51" s="1305">
        <f t="shared" si="5"/>
        <v>385.98749999999995</v>
      </c>
      <c r="S51" s="1747">
        <f>IF(M51=0,"N/A",+L51-R51)</f>
        <v>15053.512500000001</v>
      </c>
    </row>
    <row r="52" spans="1:21" s="3" customFormat="1" ht="20.25" customHeight="1" x14ac:dyDescent="0.2">
      <c r="A52" s="1297">
        <v>39</v>
      </c>
      <c r="B52" s="1295">
        <v>42800</v>
      </c>
      <c r="C52" s="1297">
        <v>9</v>
      </c>
      <c r="D52" s="1297">
        <v>61</v>
      </c>
      <c r="E52" s="1297" t="s">
        <v>1759</v>
      </c>
      <c r="F52" s="1298"/>
      <c r="G52" s="1297">
        <v>1</v>
      </c>
      <c r="H52" s="1299" t="s">
        <v>1764</v>
      </c>
      <c r="I52" s="1297" t="s">
        <v>1765</v>
      </c>
      <c r="J52" s="1297" t="s">
        <v>1766</v>
      </c>
      <c r="K52" s="1297" t="s">
        <v>1726</v>
      </c>
      <c r="L52" s="1318">
        <v>21240</v>
      </c>
      <c r="M52" s="1302">
        <v>10</v>
      </c>
      <c r="N52" s="1305">
        <f t="shared" si="3"/>
        <v>2124</v>
      </c>
      <c r="O52" s="1676">
        <f t="shared" si="4"/>
        <v>177</v>
      </c>
      <c r="P52" s="1320"/>
      <c r="Q52" s="1320">
        <v>3</v>
      </c>
      <c r="R52" s="1305">
        <f t="shared" si="5"/>
        <v>531</v>
      </c>
      <c r="S52" s="1747">
        <f>IF(M52=0,"N/A",+L52-R52)</f>
        <v>20709</v>
      </c>
    </row>
    <row r="53" spans="1:21" ht="26.25" x14ac:dyDescent="0.25">
      <c r="A53" s="793">
        <v>40</v>
      </c>
      <c r="B53" s="1295">
        <v>42825</v>
      </c>
      <c r="C53" s="799">
        <v>9</v>
      </c>
      <c r="D53" s="799">
        <v>61</v>
      </c>
      <c r="E53" s="799">
        <v>2611.0100000000002</v>
      </c>
      <c r="F53" s="800"/>
      <c r="G53" s="799">
        <v>20</v>
      </c>
      <c r="H53" s="1881" t="s">
        <v>1784</v>
      </c>
      <c r="I53" s="800" t="s">
        <v>1783</v>
      </c>
      <c r="J53" s="800"/>
      <c r="K53" s="800" t="s">
        <v>1726</v>
      </c>
      <c r="L53" s="1318">
        <v>69999.960000000006</v>
      </c>
      <c r="M53" s="1302">
        <v>10</v>
      </c>
      <c r="N53" s="1305">
        <f t="shared" si="3"/>
        <v>6999.996000000001</v>
      </c>
      <c r="O53" s="1676">
        <f t="shared" si="4"/>
        <v>583.33300000000008</v>
      </c>
      <c r="P53" s="1320"/>
      <c r="Q53" s="1320">
        <v>3</v>
      </c>
      <c r="R53" s="1324">
        <f t="shared" si="5"/>
        <v>1749.9990000000003</v>
      </c>
      <c r="S53" s="1747">
        <f>IF(M53=0,"N/A",+L53-R53)</f>
        <v>68249.96100000001</v>
      </c>
      <c r="T53" s="18"/>
      <c r="U53" s="18"/>
    </row>
    <row r="54" spans="1:21" ht="15.75" x14ac:dyDescent="0.25">
      <c r="A54" s="797"/>
      <c r="B54" s="1411"/>
      <c r="C54" s="805"/>
      <c r="D54" s="805"/>
      <c r="E54" s="805"/>
      <c r="F54" s="1882"/>
      <c r="G54" s="805"/>
      <c r="H54" s="1883"/>
      <c r="I54" s="1882"/>
      <c r="J54" s="1882"/>
      <c r="K54" s="1882"/>
      <c r="L54" s="1884">
        <f>SUM(L14:L46)</f>
        <v>428722.83</v>
      </c>
      <c r="M54" s="1884"/>
      <c r="N54" s="1884">
        <f>SUM(N14:N48)</f>
        <v>53351.799999999996</v>
      </c>
      <c r="O54" s="1884">
        <f>SUM(O14:O53)</f>
        <v>5437.8955000000005</v>
      </c>
      <c r="P54" s="819"/>
      <c r="Q54" s="819"/>
      <c r="R54" s="819">
        <f>SUM(R14:R46)</f>
        <v>308693.18100925931</v>
      </c>
      <c r="S54" s="819">
        <f>SUM(S14:S46)</f>
        <v>114586.11232407407</v>
      </c>
    </row>
    <row r="55" spans="1:21" ht="16.5" x14ac:dyDescent="0.3">
      <c r="A55" s="80"/>
      <c r="B55" s="238"/>
      <c r="C55" s="816"/>
      <c r="D55" s="816"/>
      <c r="E55" s="1718">
        <v>611</v>
      </c>
      <c r="F55" s="1719">
        <v>1132.0899999999999</v>
      </c>
      <c r="G55" s="816"/>
      <c r="H55" s="1717"/>
      <c r="I55" s="818"/>
      <c r="J55" s="818"/>
      <c r="K55" s="818"/>
      <c r="L55" s="820"/>
      <c r="M55" s="821"/>
      <c r="N55" s="822"/>
      <c r="O55" s="822"/>
      <c r="P55" s="823"/>
      <c r="Q55" s="823"/>
      <c r="R55" s="824"/>
      <c r="S55" s="825"/>
    </row>
    <row r="56" spans="1:21" ht="16.5" x14ac:dyDescent="0.3">
      <c r="A56" s="80"/>
      <c r="B56" s="115"/>
      <c r="C56" s="792"/>
      <c r="D56" s="792"/>
      <c r="E56" s="1715">
        <v>613</v>
      </c>
      <c r="F56" s="1656">
        <v>798.62</v>
      </c>
      <c r="G56" s="792"/>
      <c r="H56" s="1711"/>
      <c r="I56" s="792"/>
      <c r="J56" s="792"/>
      <c r="K56" s="792"/>
      <c r="L56" s="817"/>
      <c r="M56" s="817"/>
      <c r="N56" s="792"/>
      <c r="O56" s="792"/>
      <c r="P56" s="792"/>
      <c r="Q56" s="792"/>
      <c r="R56" s="792"/>
      <c r="S56" s="792"/>
    </row>
    <row r="57" spans="1:21" x14ac:dyDescent="0.2">
      <c r="A57" s="80"/>
      <c r="E57" s="1645">
        <v>617</v>
      </c>
      <c r="F57" s="1719">
        <v>351.56</v>
      </c>
    </row>
    <row r="58" spans="1:21" x14ac:dyDescent="0.2">
      <c r="A58" s="80"/>
      <c r="D58" s="781"/>
      <c r="E58" s="1645">
        <v>2652</v>
      </c>
      <c r="F58" s="1719">
        <v>102.92</v>
      </c>
    </row>
    <row r="59" spans="1:21" x14ac:dyDescent="0.2">
      <c r="A59" s="80"/>
      <c r="E59" s="1645">
        <v>2656</v>
      </c>
      <c r="F59" s="1656">
        <v>3052.2</v>
      </c>
    </row>
    <row r="60" spans="1:21" x14ac:dyDescent="0.2">
      <c r="A60" s="80"/>
      <c r="F60" s="68">
        <f>SUM(F55:F59)</f>
        <v>5437.3899999999994</v>
      </c>
    </row>
    <row r="61" spans="1:21" x14ac:dyDescent="0.2">
      <c r="A61" s="80"/>
      <c r="H61"/>
    </row>
    <row r="62" spans="1:21" x14ac:dyDescent="0.2">
      <c r="A62" s="80"/>
      <c r="H62"/>
    </row>
    <row r="63" spans="1:21" x14ac:dyDescent="0.2">
      <c r="A63" s="80"/>
    </row>
    <row r="64" spans="1:21" x14ac:dyDescent="0.2">
      <c r="A64" s="80"/>
    </row>
    <row r="65" spans="1:19" s="115" customFormat="1" ht="15" x14ac:dyDescent="0.3">
      <c r="A65" s="45"/>
      <c r="B65" s="45"/>
      <c r="C65" s="45"/>
      <c r="D65" s="45"/>
      <c r="E65" s="45"/>
      <c r="F65" s="45"/>
      <c r="G65" s="45"/>
      <c r="H65"/>
      <c r="I65" s="45"/>
      <c r="J65" s="45"/>
      <c r="K65" s="45"/>
      <c r="L65" s="45"/>
      <c r="M65" s="45"/>
      <c r="N65" s="15"/>
      <c r="O65" s="14"/>
      <c r="P65" s="1048"/>
      <c r="Q65" s="1048"/>
      <c r="R65" s="1048"/>
      <c r="S65" s="1048"/>
    </row>
    <row r="66" spans="1:19" ht="15" x14ac:dyDescent="0.3">
      <c r="A66" s="1924" t="s">
        <v>51</v>
      </c>
      <c r="B66" s="1924"/>
      <c r="C66" s="1924"/>
      <c r="D66" s="1924"/>
      <c r="E66" s="1924"/>
      <c r="F66" s="1924"/>
      <c r="G66" s="1924"/>
      <c r="H66"/>
      <c r="I66" s="1925" t="s">
        <v>1620</v>
      </c>
      <c r="J66" s="1925"/>
      <c r="K66" s="1925"/>
      <c r="L66" s="1925"/>
      <c r="M66" s="1925"/>
      <c r="N66" s="115"/>
      <c r="O66" s="1108"/>
      <c r="P66" s="1924" t="s">
        <v>1621</v>
      </c>
      <c r="Q66" s="1924"/>
      <c r="R66" s="1924"/>
      <c r="S66" s="1924"/>
    </row>
    <row r="67" spans="1:19" ht="15" x14ac:dyDescent="0.3">
      <c r="A67" s="80"/>
      <c r="H67" s="116"/>
    </row>
    <row r="68" spans="1:19" x14ac:dyDescent="0.2">
      <c r="A68" s="80"/>
    </row>
    <row r="69" spans="1:19" x14ac:dyDescent="0.2">
      <c r="A69" s="80"/>
    </row>
    <row r="70" spans="1:19" x14ac:dyDescent="0.2">
      <c r="A70" s="80"/>
    </row>
    <row r="71" spans="1:19" x14ac:dyDescent="0.2">
      <c r="A71" s="80"/>
    </row>
    <row r="72" spans="1:19" x14ac:dyDescent="0.2">
      <c r="A72" s="80"/>
    </row>
    <row r="73" spans="1:19" x14ac:dyDescent="0.2">
      <c r="A73" s="80"/>
    </row>
    <row r="74" spans="1:19" x14ac:dyDescent="0.2">
      <c r="A74" s="80"/>
    </row>
    <row r="75" spans="1:19" x14ac:dyDescent="0.2">
      <c r="A75" s="80"/>
    </row>
    <row r="76" spans="1:19" x14ac:dyDescent="0.2">
      <c r="A76" s="80"/>
    </row>
    <row r="77" spans="1:19" x14ac:dyDescent="0.2">
      <c r="A77" s="80"/>
    </row>
    <row r="78" spans="1:19" x14ac:dyDescent="0.2">
      <c r="A78" s="80"/>
    </row>
    <row r="79" spans="1:19" x14ac:dyDescent="0.2">
      <c r="A79" s="80"/>
    </row>
    <row r="6790" spans="10:10" x14ac:dyDescent="0.2">
      <c r="J6790" t="s">
        <v>1591</v>
      </c>
    </row>
  </sheetData>
  <mergeCells count="8">
    <mergeCell ref="A10:S10"/>
    <mergeCell ref="A66:G66"/>
    <mergeCell ref="I66:M66"/>
    <mergeCell ref="P66:S66"/>
    <mergeCell ref="A6:S6"/>
    <mergeCell ref="A7:S7"/>
    <mergeCell ref="A8:S8"/>
    <mergeCell ref="A9:S9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"/>
  <sheetViews>
    <sheetView view="pageBreakPreview" topLeftCell="A70" zoomScale="80" zoomScaleNormal="80" zoomScaleSheetLayoutView="80" workbookViewId="0">
      <selection activeCell="F89" sqref="F89"/>
    </sheetView>
  </sheetViews>
  <sheetFormatPr baseColWidth="10" defaultColWidth="9.140625" defaultRowHeight="15" x14ac:dyDescent="0.2"/>
  <cols>
    <col min="1" max="1" width="5" style="814" customWidth="1"/>
    <col min="2" max="2" width="13.140625" style="814" customWidth="1"/>
    <col min="3" max="3" width="8.85546875" style="814" customWidth="1"/>
    <col min="4" max="4" width="7.85546875" style="814" customWidth="1"/>
    <col min="5" max="5" width="14.42578125" style="814" customWidth="1"/>
    <col min="6" max="6" width="8" style="814" customWidth="1"/>
    <col min="7" max="7" width="7.85546875" style="814" customWidth="1"/>
    <col min="8" max="8" width="37" style="1449" customWidth="1"/>
    <col min="9" max="9" width="8.28515625" style="814" customWidth="1"/>
    <col min="10" max="10" width="21.28515625" style="814" customWidth="1"/>
    <col min="11" max="11" width="26.140625" style="814" customWidth="1"/>
    <col min="12" max="12" width="18.140625" style="814" customWidth="1"/>
    <col min="13" max="13" width="8.42578125" style="814" customWidth="1"/>
    <col min="14" max="14" width="17.28515625" style="814" customWidth="1"/>
    <col min="15" max="15" width="13.7109375" style="814" customWidth="1"/>
    <col min="16" max="16" width="6.28515625" style="814" customWidth="1"/>
    <col min="17" max="17" width="6.140625" style="814" customWidth="1"/>
    <col min="18" max="18" width="19" style="814" customWidth="1"/>
    <col min="19" max="19" width="17.140625" style="814" customWidth="1"/>
    <col min="20" max="20" width="17" style="814" customWidth="1"/>
    <col min="21" max="16384" width="9.140625" style="814"/>
  </cols>
  <sheetData>
    <row r="1" spans="1:20" x14ac:dyDescent="0.2">
      <c r="M1" s="916"/>
    </row>
    <row r="2" spans="1:20" x14ac:dyDescent="0.2">
      <c r="M2" s="916"/>
    </row>
    <row r="3" spans="1:20" x14ac:dyDescent="0.2">
      <c r="F3" s="917"/>
      <c r="G3" s="917"/>
      <c r="I3" s="917"/>
      <c r="M3" s="916"/>
    </row>
    <row r="4" spans="1:20" x14ac:dyDescent="0.2">
      <c r="F4" s="917"/>
      <c r="G4" s="917"/>
      <c r="I4" s="1815"/>
      <c r="M4" s="916"/>
    </row>
    <row r="5" spans="1:20" x14ac:dyDescent="0.2">
      <c r="F5" s="917"/>
      <c r="G5" s="917"/>
      <c r="I5" s="917"/>
      <c r="M5" s="916"/>
    </row>
    <row r="6" spans="1:20" x14ac:dyDescent="0.2">
      <c r="F6" s="917"/>
      <c r="G6" s="917"/>
      <c r="I6" s="917"/>
      <c r="M6" s="916"/>
    </row>
    <row r="7" spans="1:20" ht="15.75" x14ac:dyDescent="0.25">
      <c r="A7" s="1929" t="s">
        <v>0</v>
      </c>
      <c r="B7" s="1929"/>
      <c r="C7" s="1929"/>
      <c r="D7" s="1929"/>
      <c r="E7" s="1929"/>
      <c r="F7" s="1929"/>
      <c r="G7" s="1929"/>
      <c r="H7" s="1929"/>
      <c r="I7" s="1929"/>
      <c r="J7" s="1929"/>
      <c r="K7" s="1929"/>
      <c r="L7" s="1929"/>
      <c r="M7" s="1929"/>
      <c r="N7" s="1929"/>
      <c r="O7" s="1929"/>
      <c r="P7" s="1929"/>
      <c r="Q7" s="1929"/>
      <c r="R7" s="1929"/>
      <c r="S7" s="1929"/>
      <c r="T7" s="918"/>
    </row>
    <row r="8" spans="1:20" s="1446" customFormat="1" ht="15.75" x14ac:dyDescent="0.25">
      <c r="A8" s="1933" t="s">
        <v>1</v>
      </c>
      <c r="B8" s="1933"/>
      <c r="C8" s="1933"/>
      <c r="D8" s="1933"/>
      <c r="E8" s="1933"/>
      <c r="F8" s="1933"/>
      <c r="G8" s="1933"/>
      <c r="H8" s="1933"/>
      <c r="I8" s="1933"/>
      <c r="J8" s="1933"/>
      <c r="K8" s="1933"/>
      <c r="L8" s="1933"/>
      <c r="M8" s="1933"/>
      <c r="N8" s="1933"/>
      <c r="O8" s="1933"/>
      <c r="P8" s="1933"/>
      <c r="Q8" s="1933"/>
      <c r="R8" s="1933"/>
      <c r="S8" s="1933"/>
    </row>
    <row r="9" spans="1:20" ht="15.75" x14ac:dyDescent="0.25">
      <c r="A9" s="1929" t="s">
        <v>2</v>
      </c>
      <c r="B9" s="1929"/>
      <c r="C9" s="1929"/>
      <c r="D9" s="1929"/>
      <c r="E9" s="1929"/>
      <c r="F9" s="1929"/>
      <c r="G9" s="1929"/>
      <c r="H9" s="1929"/>
      <c r="I9" s="1929"/>
      <c r="J9" s="1929"/>
      <c r="K9" s="1929"/>
      <c r="L9" s="1929"/>
      <c r="M9" s="1929"/>
      <c r="N9" s="1929"/>
      <c r="O9" s="1929"/>
      <c r="P9" s="1929"/>
      <c r="Q9" s="1929"/>
      <c r="R9" s="1929"/>
      <c r="S9" s="1929"/>
    </row>
    <row r="10" spans="1:20" ht="15.75" x14ac:dyDescent="0.25">
      <c r="A10" s="1929" t="s">
        <v>3</v>
      </c>
      <c r="B10" s="1929"/>
      <c r="C10" s="1929"/>
      <c r="D10" s="1929"/>
      <c r="E10" s="1929"/>
      <c r="F10" s="1929"/>
      <c r="G10" s="1929"/>
      <c r="H10" s="1929"/>
      <c r="I10" s="1929"/>
      <c r="J10" s="1929"/>
      <c r="K10" s="1929"/>
      <c r="L10" s="1929"/>
      <c r="M10" s="1929"/>
      <c r="N10" s="1929"/>
      <c r="O10" s="1929"/>
      <c r="P10" s="1929"/>
      <c r="Q10" s="1929"/>
      <c r="R10" s="1929"/>
      <c r="S10" s="1929"/>
    </row>
    <row r="11" spans="1:20" ht="15.75" x14ac:dyDescent="0.25">
      <c r="A11" s="1930" t="s">
        <v>1809</v>
      </c>
      <c r="B11" s="1930"/>
      <c r="C11" s="1930"/>
      <c r="D11" s="1930"/>
      <c r="E11" s="1930"/>
      <c r="F11" s="1930"/>
      <c r="G11" s="1930"/>
      <c r="H11" s="1930"/>
      <c r="I11" s="1930"/>
      <c r="J11" s="1930"/>
      <c r="K11" s="1930"/>
      <c r="L11" s="1930"/>
      <c r="M11" s="1930"/>
      <c r="N11" s="1930"/>
      <c r="O11" s="1930"/>
      <c r="P11" s="1930"/>
      <c r="Q11" s="1930"/>
      <c r="R11" s="1930"/>
      <c r="S11" s="1930"/>
    </row>
    <row r="12" spans="1:20" ht="12.75" customHeight="1" x14ac:dyDescent="0.25">
      <c r="A12" s="791" t="s">
        <v>946</v>
      </c>
      <c r="B12" s="791"/>
      <c r="C12" s="791"/>
      <c r="D12" s="791"/>
      <c r="E12" s="791"/>
      <c r="F12" s="791"/>
      <c r="G12" s="791"/>
      <c r="H12" s="1450"/>
      <c r="I12" s="791"/>
      <c r="J12" s="791"/>
      <c r="K12" s="791"/>
      <c r="L12" s="791"/>
      <c r="M12" s="791"/>
      <c r="N12" s="791"/>
      <c r="O12" s="791"/>
      <c r="P12" s="791"/>
      <c r="Q12" s="791"/>
      <c r="R12" s="791"/>
      <c r="S12" s="791"/>
    </row>
    <row r="13" spans="1:20" customFormat="1" ht="42.75" customHeight="1" x14ac:dyDescent="0.2">
      <c r="A13" s="962" t="s">
        <v>4</v>
      </c>
      <c r="B13" s="962" t="s">
        <v>5</v>
      </c>
      <c r="C13" s="1045" t="s">
        <v>1630</v>
      </c>
      <c r="D13" s="1045" t="s">
        <v>7</v>
      </c>
      <c r="E13" s="1045" t="s">
        <v>1612</v>
      </c>
      <c r="F13" s="962" t="s">
        <v>9</v>
      </c>
      <c r="G13" s="962" t="s">
        <v>10</v>
      </c>
      <c r="H13" s="1046" t="s">
        <v>11</v>
      </c>
      <c r="I13" s="962" t="s">
        <v>12</v>
      </c>
      <c r="J13" s="962" t="s">
        <v>13</v>
      </c>
      <c r="K13" s="962" t="s">
        <v>820</v>
      </c>
      <c r="L13" s="1046" t="s">
        <v>1613</v>
      </c>
      <c r="M13" s="1049" t="s">
        <v>1616</v>
      </c>
      <c r="N13" s="1050" t="s">
        <v>1615</v>
      </c>
      <c r="O13" s="1050" t="s">
        <v>1614</v>
      </c>
      <c r="P13" s="1051" t="s">
        <v>1618</v>
      </c>
      <c r="Q13" s="1050" t="s">
        <v>1617</v>
      </c>
      <c r="R13" s="1051" t="s">
        <v>1787</v>
      </c>
      <c r="S13" s="1051" t="s">
        <v>1619</v>
      </c>
    </row>
    <row r="14" spans="1:20" ht="15.75" x14ac:dyDescent="0.25">
      <c r="A14" s="793">
        <v>1</v>
      </c>
      <c r="B14" s="793">
        <v>2</v>
      </c>
      <c r="C14" s="793">
        <v>3</v>
      </c>
      <c r="D14" s="793">
        <v>4</v>
      </c>
      <c r="E14" s="793">
        <v>5</v>
      </c>
      <c r="F14" s="793">
        <v>6</v>
      </c>
      <c r="G14" s="793">
        <v>7</v>
      </c>
      <c r="H14" s="1266">
        <v>8</v>
      </c>
      <c r="I14" s="793">
        <v>9</v>
      </c>
      <c r="J14" s="793">
        <v>10</v>
      </c>
      <c r="K14" s="793">
        <v>11</v>
      </c>
      <c r="L14" s="793">
        <v>12</v>
      </c>
      <c r="M14" s="793">
        <v>13</v>
      </c>
      <c r="N14" s="793">
        <v>14</v>
      </c>
      <c r="O14" s="793">
        <v>15</v>
      </c>
      <c r="P14" s="793">
        <v>16</v>
      </c>
      <c r="Q14" s="794">
        <v>17</v>
      </c>
      <c r="R14" s="793">
        <v>18</v>
      </c>
      <c r="S14" s="793">
        <v>19</v>
      </c>
    </row>
    <row r="15" spans="1:20" ht="31.5" x14ac:dyDescent="0.25">
      <c r="A15" s="794">
        <v>1</v>
      </c>
      <c r="B15" s="812">
        <v>41801</v>
      </c>
      <c r="C15" s="799" t="s">
        <v>317</v>
      </c>
      <c r="D15" s="799">
        <v>61</v>
      </c>
      <c r="E15" s="799" t="s">
        <v>1107</v>
      </c>
      <c r="F15" s="799"/>
      <c r="G15" s="799">
        <v>1</v>
      </c>
      <c r="H15" s="1299" t="s">
        <v>1076</v>
      </c>
      <c r="I15" s="799"/>
      <c r="J15" s="799"/>
      <c r="K15" s="799" t="s">
        <v>318</v>
      </c>
      <c r="L15" s="919">
        <v>9878.9599999999991</v>
      </c>
      <c r="M15" s="802">
        <v>10</v>
      </c>
      <c r="N15" s="803">
        <f>IF(M15=0,"N/A",+L15/M15)</f>
        <v>987.89599999999996</v>
      </c>
      <c r="O15" s="1622">
        <f>IF(M15=0,"N/A",+N15/12)</f>
        <v>82.324666666666658</v>
      </c>
      <c r="P15" s="804">
        <v>3</v>
      </c>
      <c r="Q15" s="804"/>
      <c r="R15" s="803">
        <f>IF(M15=0,"N/A",+N15*P15+O15*Q15)</f>
        <v>2963.6880000000001</v>
      </c>
      <c r="S15" s="803">
        <f t="shared" ref="S15:S46" si="0">IF(M15=0,"N/A",+L15-R15)</f>
        <v>6915.271999999999</v>
      </c>
      <c r="T15" s="907"/>
    </row>
    <row r="16" spans="1:20" ht="31.5" x14ac:dyDescent="0.25">
      <c r="A16" s="794">
        <v>2</v>
      </c>
      <c r="B16" s="812">
        <v>36851</v>
      </c>
      <c r="C16" s="799" t="s">
        <v>317</v>
      </c>
      <c r="D16" s="799">
        <v>61</v>
      </c>
      <c r="E16" s="799">
        <v>617</v>
      </c>
      <c r="F16" s="799"/>
      <c r="G16" s="799">
        <v>56</v>
      </c>
      <c r="H16" s="1299" t="s">
        <v>1070</v>
      </c>
      <c r="I16" s="799"/>
      <c r="J16" s="1027"/>
      <c r="K16" s="799" t="s">
        <v>318</v>
      </c>
      <c r="L16" s="919">
        <v>800</v>
      </c>
      <c r="M16" s="802">
        <v>10</v>
      </c>
      <c r="N16" s="810"/>
      <c r="O16" s="810"/>
      <c r="P16" s="811">
        <v>10</v>
      </c>
      <c r="Q16" s="811"/>
      <c r="R16" s="810">
        <v>800</v>
      </c>
      <c r="S16" s="810">
        <f t="shared" si="0"/>
        <v>0</v>
      </c>
      <c r="T16" s="907"/>
    </row>
    <row r="17" spans="1:20" ht="15.75" x14ac:dyDescent="0.25">
      <c r="A17" s="794">
        <v>3</v>
      </c>
      <c r="B17" s="812">
        <v>36851</v>
      </c>
      <c r="C17" s="799" t="s">
        <v>317</v>
      </c>
      <c r="D17" s="799">
        <v>61</v>
      </c>
      <c r="E17" s="799">
        <v>617</v>
      </c>
      <c r="F17" s="799"/>
      <c r="G17" s="799">
        <v>2</v>
      </c>
      <c r="H17" s="1299" t="s">
        <v>23</v>
      </c>
      <c r="I17" s="799"/>
      <c r="J17" s="799" t="s">
        <v>24</v>
      </c>
      <c r="K17" s="799" t="s">
        <v>318</v>
      </c>
      <c r="L17" s="919">
        <v>1400</v>
      </c>
      <c r="M17" s="802">
        <v>10</v>
      </c>
      <c r="N17" s="810"/>
      <c r="O17" s="810"/>
      <c r="P17" s="811">
        <v>5</v>
      </c>
      <c r="Q17" s="811"/>
      <c r="R17" s="810">
        <v>1400</v>
      </c>
      <c r="S17" s="810">
        <f t="shared" si="0"/>
        <v>0</v>
      </c>
      <c r="T17" s="907"/>
    </row>
    <row r="18" spans="1:20" ht="15.75" x14ac:dyDescent="0.25">
      <c r="A18" s="794">
        <v>4</v>
      </c>
      <c r="B18" s="812">
        <v>36889</v>
      </c>
      <c r="C18" s="799" t="s">
        <v>317</v>
      </c>
      <c r="D18" s="799">
        <v>61</v>
      </c>
      <c r="E18" s="799">
        <v>617</v>
      </c>
      <c r="F18" s="799"/>
      <c r="G18" s="799">
        <v>1</v>
      </c>
      <c r="H18" s="1299" t="s">
        <v>907</v>
      </c>
      <c r="I18" s="799"/>
      <c r="J18" s="799"/>
      <c r="K18" s="799" t="s">
        <v>318</v>
      </c>
      <c r="L18" s="919">
        <v>10000</v>
      </c>
      <c r="M18" s="802">
        <v>10</v>
      </c>
      <c r="N18" s="1030"/>
      <c r="O18" s="1030"/>
      <c r="P18" s="1031">
        <v>10</v>
      </c>
      <c r="Q18" s="1031"/>
      <c r="R18" s="1030">
        <v>10000</v>
      </c>
      <c r="S18" s="810">
        <f t="shared" si="0"/>
        <v>0</v>
      </c>
      <c r="T18" s="907"/>
    </row>
    <row r="19" spans="1:20" ht="15.75" x14ac:dyDescent="0.25">
      <c r="A19" s="794">
        <v>5</v>
      </c>
      <c r="B19" s="896">
        <v>42550</v>
      </c>
      <c r="C19" s="860">
        <v>9</v>
      </c>
      <c r="D19" s="860">
        <v>61</v>
      </c>
      <c r="E19" s="860">
        <v>617</v>
      </c>
      <c r="F19" s="897"/>
      <c r="G19" s="898">
        <v>1</v>
      </c>
      <c r="H19" s="1451" t="s">
        <v>1495</v>
      </c>
      <c r="I19" s="899" t="s">
        <v>1496</v>
      </c>
      <c r="J19" s="898" t="s">
        <v>1399</v>
      </c>
      <c r="K19" s="860" t="s">
        <v>318</v>
      </c>
      <c r="L19" s="900">
        <v>4329.18</v>
      </c>
      <c r="M19" s="1903">
        <v>10</v>
      </c>
      <c r="N19" s="803">
        <f>IF(M19=0,"N/A",+L19/M19)</f>
        <v>432.91800000000001</v>
      </c>
      <c r="O19" s="803">
        <f>IF(M19=0,"N/A",+N19/12)</f>
        <v>36.076500000000003</v>
      </c>
      <c r="P19" s="804">
        <v>1</v>
      </c>
      <c r="Q19" s="804"/>
      <c r="R19" s="803">
        <f>IF(M19=0,"N/A",+N19*P19+O19*Q19)</f>
        <v>432.91800000000001</v>
      </c>
      <c r="S19" s="1904">
        <f t="shared" si="0"/>
        <v>3896.2620000000002</v>
      </c>
      <c r="T19" s="907"/>
    </row>
    <row r="20" spans="1:20" ht="47.25" x14ac:dyDescent="0.25">
      <c r="A20" s="794">
        <v>6</v>
      </c>
      <c r="B20" s="812">
        <v>41701</v>
      </c>
      <c r="C20" s="799" t="s">
        <v>317</v>
      </c>
      <c r="D20" s="799">
        <v>61</v>
      </c>
      <c r="E20" s="799" t="s">
        <v>1108</v>
      </c>
      <c r="F20" s="799"/>
      <c r="G20" s="799">
        <v>2</v>
      </c>
      <c r="H20" s="1299" t="s">
        <v>1079</v>
      </c>
      <c r="I20" s="799"/>
      <c r="J20" s="799" t="s">
        <v>240</v>
      </c>
      <c r="K20" s="799" t="s">
        <v>320</v>
      </c>
      <c r="L20" s="919">
        <v>205320</v>
      </c>
      <c r="M20" s="802">
        <v>10</v>
      </c>
      <c r="N20" s="889">
        <f>IF(M20=0,"N/A",+L20/M20)</f>
        <v>20532</v>
      </c>
      <c r="O20" s="1720">
        <f>IF(M20=0,"N/A",+N20/12)</f>
        <v>1711</v>
      </c>
      <c r="P20" s="890">
        <v>3</v>
      </c>
      <c r="Q20" s="890">
        <v>3</v>
      </c>
      <c r="R20" s="889">
        <f>IF(M20=0,"N/A",+N20*P20+O20*Q20)</f>
        <v>66729</v>
      </c>
      <c r="S20" s="889">
        <f t="shared" si="0"/>
        <v>138591</v>
      </c>
      <c r="T20" s="907"/>
    </row>
    <row r="21" spans="1:20" ht="15.75" x14ac:dyDescent="0.25">
      <c r="A21" s="794">
        <v>7</v>
      </c>
      <c r="B21" s="812">
        <v>41562</v>
      </c>
      <c r="C21" s="799" t="s">
        <v>317</v>
      </c>
      <c r="D21" s="799">
        <v>61</v>
      </c>
      <c r="E21" s="799">
        <v>612</v>
      </c>
      <c r="F21" s="799"/>
      <c r="G21" s="799">
        <v>1</v>
      </c>
      <c r="H21" s="1299" t="s">
        <v>919</v>
      </c>
      <c r="I21" s="799"/>
      <c r="J21" s="799" t="s">
        <v>167</v>
      </c>
      <c r="K21" s="799" t="s">
        <v>320</v>
      </c>
      <c r="L21" s="813">
        <v>33446.99</v>
      </c>
      <c r="M21" s="802">
        <v>10</v>
      </c>
      <c r="N21" s="803">
        <f>IF(M21=0,"N/A",+L21/M21)</f>
        <v>3344.6989999999996</v>
      </c>
      <c r="O21" s="1622">
        <f>IF(M21=0,"N/A",+N21/12)</f>
        <v>278.72491666666662</v>
      </c>
      <c r="P21" s="804">
        <v>3</v>
      </c>
      <c r="Q21" s="804">
        <v>8</v>
      </c>
      <c r="R21" s="803">
        <f>IF(M21=0,"N/A",+N21*P21+O21*Q21)</f>
        <v>12263.89633333333</v>
      </c>
      <c r="S21" s="803">
        <f t="shared" si="0"/>
        <v>21183.093666666668</v>
      </c>
      <c r="T21" s="907"/>
    </row>
    <row r="22" spans="1:20" ht="31.5" x14ac:dyDescent="0.25">
      <c r="A22" s="794">
        <v>8</v>
      </c>
      <c r="B22" s="812">
        <v>40233</v>
      </c>
      <c r="C22" s="799" t="s">
        <v>317</v>
      </c>
      <c r="D22" s="799">
        <v>61</v>
      </c>
      <c r="E22" s="799">
        <v>617</v>
      </c>
      <c r="F22" s="799"/>
      <c r="G22" s="799">
        <v>1</v>
      </c>
      <c r="H22" s="1299" t="s">
        <v>570</v>
      </c>
      <c r="I22" s="799"/>
      <c r="J22" s="799"/>
      <c r="K22" s="799" t="s">
        <v>320</v>
      </c>
      <c r="L22" s="801">
        <v>13340</v>
      </c>
      <c r="M22" s="802">
        <v>5</v>
      </c>
      <c r="N22" s="901"/>
      <c r="O22" s="901"/>
      <c r="P22" s="902">
        <v>5</v>
      </c>
      <c r="Q22" s="902"/>
      <c r="R22" s="901">
        <v>13340</v>
      </c>
      <c r="S22" s="901">
        <f t="shared" si="0"/>
        <v>0</v>
      </c>
      <c r="T22" s="907"/>
    </row>
    <row r="23" spans="1:20" ht="31.5" x14ac:dyDescent="0.25">
      <c r="A23" s="794">
        <v>9</v>
      </c>
      <c r="B23" s="812">
        <v>40233</v>
      </c>
      <c r="C23" s="799" t="s">
        <v>317</v>
      </c>
      <c r="D23" s="799">
        <v>61</v>
      </c>
      <c r="E23" s="799">
        <v>617</v>
      </c>
      <c r="F23" s="799"/>
      <c r="G23" s="799">
        <v>1</v>
      </c>
      <c r="H23" s="1299" t="s">
        <v>571</v>
      </c>
      <c r="I23" s="799"/>
      <c r="J23" s="920"/>
      <c r="K23" s="799" t="s">
        <v>320</v>
      </c>
      <c r="L23" s="813">
        <v>2784</v>
      </c>
      <c r="M23" s="802">
        <v>5</v>
      </c>
      <c r="N23" s="901"/>
      <c r="O23" s="901"/>
      <c r="P23" s="902">
        <v>5</v>
      </c>
      <c r="Q23" s="902"/>
      <c r="R23" s="901">
        <v>2784</v>
      </c>
      <c r="S23" s="901">
        <f t="shared" si="0"/>
        <v>0</v>
      </c>
      <c r="T23" s="907"/>
    </row>
    <row r="24" spans="1:20" ht="31.5" x14ac:dyDescent="0.25">
      <c r="A24" s="794">
        <v>10</v>
      </c>
      <c r="B24" s="812">
        <v>40233</v>
      </c>
      <c r="C24" s="799" t="s">
        <v>317</v>
      </c>
      <c r="D24" s="799">
        <v>61</v>
      </c>
      <c r="E24" s="799">
        <v>617</v>
      </c>
      <c r="F24" s="799"/>
      <c r="G24" s="799">
        <v>1</v>
      </c>
      <c r="H24" s="1299" t="s">
        <v>572</v>
      </c>
      <c r="I24" s="799"/>
      <c r="J24" s="920"/>
      <c r="K24" s="799" t="s">
        <v>320</v>
      </c>
      <c r="L24" s="813">
        <v>67.28</v>
      </c>
      <c r="M24" s="802">
        <v>5</v>
      </c>
      <c r="N24" s="901"/>
      <c r="O24" s="901"/>
      <c r="P24" s="902">
        <v>5</v>
      </c>
      <c r="Q24" s="902"/>
      <c r="R24" s="901">
        <v>67.28</v>
      </c>
      <c r="S24" s="901">
        <f t="shared" si="0"/>
        <v>0</v>
      </c>
      <c r="T24" s="907"/>
    </row>
    <row r="25" spans="1:20" ht="31.5" x14ac:dyDescent="0.25">
      <c r="A25" s="794">
        <v>11</v>
      </c>
      <c r="B25" s="812">
        <v>40233</v>
      </c>
      <c r="C25" s="799" t="s">
        <v>317</v>
      </c>
      <c r="D25" s="799">
        <v>61</v>
      </c>
      <c r="E25" s="799">
        <v>617</v>
      </c>
      <c r="F25" s="799"/>
      <c r="G25" s="799">
        <v>1</v>
      </c>
      <c r="H25" s="1299" t="s">
        <v>573</v>
      </c>
      <c r="I25" s="799"/>
      <c r="J25" s="799" t="s">
        <v>1069</v>
      </c>
      <c r="K25" s="799" t="s">
        <v>320</v>
      </c>
      <c r="L25" s="813">
        <v>153.12</v>
      </c>
      <c r="M25" s="802">
        <v>5</v>
      </c>
      <c r="N25" s="901"/>
      <c r="O25" s="901"/>
      <c r="P25" s="902">
        <v>5</v>
      </c>
      <c r="Q25" s="902"/>
      <c r="R25" s="901">
        <v>153.12</v>
      </c>
      <c r="S25" s="901">
        <f t="shared" si="0"/>
        <v>0</v>
      </c>
      <c r="T25" s="907"/>
    </row>
    <row r="26" spans="1:20" ht="31.5" x14ac:dyDescent="0.25">
      <c r="A26" s="794">
        <v>12</v>
      </c>
      <c r="B26" s="812">
        <v>36889</v>
      </c>
      <c r="C26" s="799" t="s">
        <v>317</v>
      </c>
      <c r="D26" s="799">
        <v>61</v>
      </c>
      <c r="E26" s="799">
        <v>617</v>
      </c>
      <c r="F26" s="799"/>
      <c r="G26" s="799">
        <v>49</v>
      </c>
      <c r="H26" s="1299" t="s">
        <v>514</v>
      </c>
      <c r="I26" s="799"/>
      <c r="J26" s="799"/>
      <c r="K26" s="799" t="s">
        <v>320</v>
      </c>
      <c r="L26" s="919">
        <v>17818.36</v>
      </c>
      <c r="M26" s="802">
        <v>10</v>
      </c>
      <c r="N26" s="810"/>
      <c r="O26" s="810"/>
      <c r="P26" s="811">
        <v>10</v>
      </c>
      <c r="Q26" s="811"/>
      <c r="R26" s="810">
        <v>17818.36</v>
      </c>
      <c r="S26" s="810">
        <f t="shared" si="0"/>
        <v>0</v>
      </c>
      <c r="T26" s="907"/>
    </row>
    <row r="27" spans="1:20" ht="31.5" x14ac:dyDescent="0.25">
      <c r="A27" s="794">
        <v>13</v>
      </c>
      <c r="B27" s="812">
        <v>36889</v>
      </c>
      <c r="C27" s="799" t="s">
        <v>317</v>
      </c>
      <c r="D27" s="799">
        <v>61</v>
      </c>
      <c r="E27" s="799">
        <v>617</v>
      </c>
      <c r="F27" s="799"/>
      <c r="G27" s="799">
        <v>6</v>
      </c>
      <c r="H27" s="1299" t="s">
        <v>835</v>
      </c>
      <c r="I27" s="799"/>
      <c r="J27" s="799"/>
      <c r="K27" s="799" t="s">
        <v>1078</v>
      </c>
      <c r="L27" s="919">
        <v>2182.84</v>
      </c>
      <c r="M27" s="802">
        <v>10</v>
      </c>
      <c r="N27" s="810"/>
      <c r="O27" s="810"/>
      <c r="P27" s="811">
        <v>10</v>
      </c>
      <c r="Q27" s="811"/>
      <c r="R27" s="810">
        <v>2182.84</v>
      </c>
      <c r="S27" s="810">
        <f t="shared" si="0"/>
        <v>0</v>
      </c>
      <c r="T27" s="907"/>
    </row>
    <row r="28" spans="1:20" ht="31.5" x14ac:dyDescent="0.25">
      <c r="A28" s="794">
        <v>14</v>
      </c>
      <c r="B28" s="812">
        <v>41701</v>
      </c>
      <c r="C28" s="799" t="s">
        <v>317</v>
      </c>
      <c r="D28" s="799">
        <v>61</v>
      </c>
      <c r="E28" s="799" t="s">
        <v>1108</v>
      </c>
      <c r="F28" s="799"/>
      <c r="G28" s="799">
        <v>1</v>
      </c>
      <c r="H28" s="1299" t="s">
        <v>1077</v>
      </c>
      <c r="I28" s="799"/>
      <c r="J28" s="799" t="s">
        <v>240</v>
      </c>
      <c r="K28" s="799" t="s">
        <v>1579</v>
      </c>
      <c r="L28" s="919">
        <v>102660</v>
      </c>
      <c r="M28" s="802">
        <v>10</v>
      </c>
      <c r="N28" s="889">
        <f>IF(M28=0,"N/A",+L28/M28)</f>
        <v>10266</v>
      </c>
      <c r="O28" s="1720">
        <f>IF(M28=0,"N/A",+N28/12)</f>
        <v>855.5</v>
      </c>
      <c r="P28" s="890">
        <v>3</v>
      </c>
      <c r="Q28" s="890">
        <v>3</v>
      </c>
      <c r="R28" s="889">
        <f>IF(M28=0,"N/A",+N28*P28+O28*Q28)</f>
        <v>33364.5</v>
      </c>
      <c r="S28" s="889">
        <f t="shared" si="0"/>
        <v>69295.5</v>
      </c>
      <c r="T28" s="907"/>
    </row>
    <row r="29" spans="1:20" ht="15.75" hidden="1" x14ac:dyDescent="0.25">
      <c r="A29" s="794">
        <v>15</v>
      </c>
      <c r="B29" s="812">
        <v>36889</v>
      </c>
      <c r="C29" s="799" t="s">
        <v>317</v>
      </c>
      <c r="D29" s="799">
        <v>61</v>
      </c>
      <c r="E29" s="799">
        <v>617</v>
      </c>
      <c r="F29" s="799"/>
      <c r="G29" s="799">
        <v>1</v>
      </c>
      <c r="H29" s="1299" t="s">
        <v>323</v>
      </c>
      <c r="I29" s="799"/>
      <c r="J29" s="799"/>
      <c r="K29" s="799" t="s">
        <v>324</v>
      </c>
      <c r="L29" s="919">
        <v>20000</v>
      </c>
      <c r="M29" s="802">
        <v>10</v>
      </c>
      <c r="N29" s="810"/>
      <c r="O29" s="810"/>
      <c r="P29" s="811">
        <v>10</v>
      </c>
      <c r="Q29" s="811"/>
      <c r="R29" s="810">
        <v>20000</v>
      </c>
      <c r="S29" s="810">
        <f t="shared" si="0"/>
        <v>0</v>
      </c>
      <c r="T29" s="907">
        <f>SUM(R29:S29)</f>
        <v>20000</v>
      </c>
    </row>
    <row r="30" spans="1:20" ht="31.5" x14ac:dyDescent="0.25">
      <c r="A30" s="794">
        <v>16</v>
      </c>
      <c r="B30" s="812">
        <v>36889</v>
      </c>
      <c r="C30" s="799" t="s">
        <v>317</v>
      </c>
      <c r="D30" s="799">
        <v>61</v>
      </c>
      <c r="E30" s="799">
        <v>617</v>
      </c>
      <c r="F30" s="799">
        <v>126129</v>
      </c>
      <c r="G30" s="799">
        <v>1</v>
      </c>
      <c r="H30" s="1299" t="s">
        <v>908</v>
      </c>
      <c r="I30" s="799"/>
      <c r="J30" s="799"/>
      <c r="K30" s="799" t="s">
        <v>1579</v>
      </c>
      <c r="L30" s="919">
        <v>20000</v>
      </c>
      <c r="M30" s="802">
        <v>10</v>
      </c>
      <c r="N30" s="810"/>
      <c r="O30" s="810"/>
      <c r="P30" s="811">
        <v>10</v>
      </c>
      <c r="Q30" s="902"/>
      <c r="R30" s="810">
        <v>20000</v>
      </c>
      <c r="S30" s="810">
        <f t="shared" si="0"/>
        <v>0</v>
      </c>
      <c r="T30" s="907"/>
    </row>
    <row r="31" spans="1:20" ht="15.75" x14ac:dyDescent="0.25">
      <c r="A31" s="794">
        <v>17</v>
      </c>
      <c r="B31" s="812">
        <v>36889</v>
      </c>
      <c r="C31" s="799" t="s">
        <v>317</v>
      </c>
      <c r="D31" s="799">
        <v>61</v>
      </c>
      <c r="E31" s="799">
        <v>617</v>
      </c>
      <c r="F31" s="799">
        <v>126127</v>
      </c>
      <c r="G31" s="799">
        <v>2</v>
      </c>
      <c r="H31" s="1299" t="s">
        <v>323</v>
      </c>
      <c r="I31" s="799"/>
      <c r="J31" s="799"/>
      <c r="K31" s="799" t="s">
        <v>1579</v>
      </c>
      <c r="L31" s="919">
        <v>20000</v>
      </c>
      <c r="M31" s="802">
        <v>10</v>
      </c>
      <c r="N31" s="810"/>
      <c r="O31" s="810"/>
      <c r="P31" s="811">
        <v>10</v>
      </c>
      <c r="Q31" s="811"/>
      <c r="R31" s="810">
        <v>20000</v>
      </c>
      <c r="S31" s="810">
        <f t="shared" si="0"/>
        <v>0</v>
      </c>
      <c r="T31" s="907"/>
    </row>
    <row r="32" spans="1:20" ht="31.5" x14ac:dyDescent="0.25">
      <c r="A32" s="794">
        <v>18</v>
      </c>
      <c r="B32" s="812">
        <v>36889</v>
      </c>
      <c r="C32" s="799" t="s">
        <v>317</v>
      </c>
      <c r="D32" s="799">
        <v>61</v>
      </c>
      <c r="E32" s="799">
        <v>617</v>
      </c>
      <c r="F32" s="799">
        <v>126128</v>
      </c>
      <c r="G32" s="799">
        <v>1</v>
      </c>
      <c r="H32" s="1299" t="s">
        <v>908</v>
      </c>
      <c r="I32" s="799"/>
      <c r="J32" s="799"/>
      <c r="K32" s="799" t="s">
        <v>1580</v>
      </c>
      <c r="L32" s="919">
        <v>20000</v>
      </c>
      <c r="M32" s="802">
        <v>10</v>
      </c>
      <c r="N32" s="810"/>
      <c r="O32" s="810"/>
      <c r="P32" s="811">
        <v>10</v>
      </c>
      <c r="Q32" s="811"/>
      <c r="R32" s="810">
        <v>20000</v>
      </c>
      <c r="S32" s="810">
        <f t="shared" si="0"/>
        <v>0</v>
      </c>
      <c r="T32" s="907"/>
    </row>
    <row r="33" spans="1:20" ht="31.5" x14ac:dyDescent="0.25">
      <c r="A33" s="794">
        <v>19</v>
      </c>
      <c r="B33" s="812">
        <v>41701</v>
      </c>
      <c r="C33" s="799" t="s">
        <v>317</v>
      </c>
      <c r="D33" s="799">
        <v>61</v>
      </c>
      <c r="E33" s="799" t="s">
        <v>1108</v>
      </c>
      <c r="F33" s="799"/>
      <c r="G33" s="799">
        <v>1</v>
      </c>
      <c r="H33" s="1299" t="s">
        <v>1593</v>
      </c>
      <c r="I33" s="799"/>
      <c r="J33" s="799" t="s">
        <v>240</v>
      </c>
      <c r="K33" s="799" t="s">
        <v>1580</v>
      </c>
      <c r="L33" s="919">
        <v>102660</v>
      </c>
      <c r="M33" s="802">
        <v>10</v>
      </c>
      <c r="N33" s="889">
        <f>IF(M33=0,"N/A",+L33/M33)</f>
        <v>10266</v>
      </c>
      <c r="O33" s="1720">
        <f>IF(M33=0,"N/A",+N33/12)</f>
        <v>855.5</v>
      </c>
      <c r="P33" s="890">
        <v>3</v>
      </c>
      <c r="Q33" s="890">
        <v>3</v>
      </c>
      <c r="R33" s="889">
        <f>IF(M33=0,"N/A",+N33*P33+O33*Q33)</f>
        <v>33364.5</v>
      </c>
      <c r="S33" s="889">
        <f t="shared" si="0"/>
        <v>69295.5</v>
      </c>
      <c r="T33" s="907"/>
    </row>
    <row r="34" spans="1:20" ht="15.75" x14ac:dyDescent="0.25">
      <c r="A34" s="794">
        <v>20</v>
      </c>
      <c r="B34" s="812">
        <v>36889</v>
      </c>
      <c r="C34" s="799" t="s">
        <v>317</v>
      </c>
      <c r="D34" s="799">
        <v>61</v>
      </c>
      <c r="E34" s="799">
        <v>617</v>
      </c>
      <c r="F34" s="799">
        <v>126131</v>
      </c>
      <c r="G34" s="799">
        <v>1</v>
      </c>
      <c r="H34" s="1299" t="s">
        <v>230</v>
      </c>
      <c r="I34" s="799"/>
      <c r="J34" s="799"/>
      <c r="K34" s="799" t="s">
        <v>1580</v>
      </c>
      <c r="L34" s="919">
        <v>5000</v>
      </c>
      <c r="M34" s="802">
        <v>10</v>
      </c>
      <c r="N34" s="810"/>
      <c r="O34" s="810"/>
      <c r="P34" s="811">
        <v>10</v>
      </c>
      <c r="Q34" s="811"/>
      <c r="R34" s="810">
        <v>5000</v>
      </c>
      <c r="S34" s="810">
        <f t="shared" si="0"/>
        <v>0</v>
      </c>
      <c r="T34" s="907"/>
    </row>
    <row r="35" spans="1:20" ht="15.75" x14ac:dyDescent="0.25">
      <c r="A35" s="794">
        <v>21</v>
      </c>
      <c r="B35" s="812">
        <v>36889</v>
      </c>
      <c r="C35" s="799" t="s">
        <v>317</v>
      </c>
      <c r="D35" s="799">
        <v>61</v>
      </c>
      <c r="E35" s="799">
        <v>617</v>
      </c>
      <c r="F35" s="799">
        <v>126132</v>
      </c>
      <c r="G35" s="799">
        <v>1</v>
      </c>
      <c r="H35" s="1299" t="s">
        <v>109</v>
      </c>
      <c r="I35" s="799"/>
      <c r="J35" s="799"/>
      <c r="K35" s="799" t="s">
        <v>1580</v>
      </c>
      <c r="L35" s="919">
        <v>3800</v>
      </c>
      <c r="M35" s="802">
        <v>10</v>
      </c>
      <c r="N35" s="810"/>
      <c r="O35" s="810"/>
      <c r="P35" s="811">
        <v>10</v>
      </c>
      <c r="Q35" s="811"/>
      <c r="R35" s="810">
        <v>3800</v>
      </c>
      <c r="S35" s="810">
        <f t="shared" si="0"/>
        <v>0</v>
      </c>
      <c r="T35" s="907"/>
    </row>
    <row r="36" spans="1:20" ht="15.75" x14ac:dyDescent="0.25">
      <c r="A36" s="794">
        <v>22</v>
      </c>
      <c r="B36" s="812">
        <v>36889</v>
      </c>
      <c r="C36" s="799" t="s">
        <v>317</v>
      </c>
      <c r="D36" s="799">
        <v>61</v>
      </c>
      <c r="E36" s="799">
        <v>617</v>
      </c>
      <c r="F36" s="799">
        <v>126137</v>
      </c>
      <c r="G36" s="799">
        <v>1</v>
      </c>
      <c r="H36" s="1299" t="s">
        <v>230</v>
      </c>
      <c r="I36" s="799"/>
      <c r="J36" s="799"/>
      <c r="K36" s="799" t="s">
        <v>1580</v>
      </c>
      <c r="L36" s="919">
        <v>3800</v>
      </c>
      <c r="M36" s="802">
        <v>10</v>
      </c>
      <c r="N36" s="810"/>
      <c r="O36" s="810"/>
      <c r="P36" s="811">
        <v>10</v>
      </c>
      <c r="Q36" s="811"/>
      <c r="R36" s="810">
        <v>3800</v>
      </c>
      <c r="S36" s="810">
        <f t="shared" si="0"/>
        <v>0</v>
      </c>
      <c r="T36" s="907"/>
    </row>
    <row r="37" spans="1:20" ht="15.75" x14ac:dyDescent="0.25">
      <c r="A37" s="794">
        <v>23</v>
      </c>
      <c r="B37" s="812">
        <v>36889</v>
      </c>
      <c r="C37" s="799" t="s">
        <v>317</v>
      </c>
      <c r="D37" s="799">
        <v>61</v>
      </c>
      <c r="E37" s="799">
        <v>617</v>
      </c>
      <c r="F37" s="799"/>
      <c r="G37" s="799">
        <v>1</v>
      </c>
      <c r="H37" s="1299" t="s">
        <v>109</v>
      </c>
      <c r="I37" s="799"/>
      <c r="J37" s="799"/>
      <c r="K37" s="799" t="s">
        <v>1581</v>
      </c>
      <c r="L37" s="919">
        <v>20000</v>
      </c>
      <c r="M37" s="802">
        <v>10</v>
      </c>
      <c r="N37" s="810"/>
      <c r="O37" s="810"/>
      <c r="P37" s="811">
        <v>10</v>
      </c>
      <c r="Q37" s="811"/>
      <c r="R37" s="810">
        <v>20000</v>
      </c>
      <c r="S37" s="810">
        <f t="shared" si="0"/>
        <v>0</v>
      </c>
      <c r="T37" s="907"/>
    </row>
    <row r="38" spans="1:20" ht="31.5" x14ac:dyDescent="0.25">
      <c r="A38" s="794">
        <v>24</v>
      </c>
      <c r="B38" s="812">
        <v>41701</v>
      </c>
      <c r="C38" s="799" t="s">
        <v>317</v>
      </c>
      <c r="D38" s="799">
        <v>61</v>
      </c>
      <c r="E38" s="799" t="s">
        <v>1108</v>
      </c>
      <c r="F38" s="799"/>
      <c r="G38" s="799">
        <v>1</v>
      </c>
      <c r="H38" s="1299" t="s">
        <v>1077</v>
      </c>
      <c r="I38" s="799"/>
      <c r="J38" s="799" t="s">
        <v>240</v>
      </c>
      <c r="K38" s="799" t="s">
        <v>1581</v>
      </c>
      <c r="L38" s="919">
        <v>102660</v>
      </c>
      <c r="M38" s="802">
        <v>10</v>
      </c>
      <c r="N38" s="889">
        <f>IF(M38=0,"N/A",+L38/M38)</f>
        <v>10266</v>
      </c>
      <c r="O38" s="1720">
        <f>IF(M38=0,"N/A",+N38/12)</f>
        <v>855.5</v>
      </c>
      <c r="P38" s="890">
        <v>3</v>
      </c>
      <c r="Q38" s="890">
        <v>3</v>
      </c>
      <c r="R38" s="889">
        <f>IF(M38=0,"N/A",+N38*P38+O38*Q38)</f>
        <v>33364.5</v>
      </c>
      <c r="S38" s="889">
        <f t="shared" si="0"/>
        <v>69295.5</v>
      </c>
      <c r="T38" s="907"/>
    </row>
    <row r="39" spans="1:20" ht="15.75" x14ac:dyDescent="0.25">
      <c r="A39" s="794">
        <v>25</v>
      </c>
      <c r="B39" s="812">
        <v>36889</v>
      </c>
      <c r="C39" s="799" t="s">
        <v>317</v>
      </c>
      <c r="D39" s="799">
        <v>61</v>
      </c>
      <c r="E39" s="799">
        <v>617</v>
      </c>
      <c r="F39" s="799">
        <v>126134</v>
      </c>
      <c r="G39" s="799">
        <v>1</v>
      </c>
      <c r="H39" s="1299" t="s">
        <v>230</v>
      </c>
      <c r="I39" s="799"/>
      <c r="J39" s="799"/>
      <c r="K39" s="799" t="s">
        <v>1581</v>
      </c>
      <c r="L39" s="919">
        <v>3800</v>
      </c>
      <c r="M39" s="802">
        <v>10</v>
      </c>
      <c r="N39" s="810"/>
      <c r="O39" s="810"/>
      <c r="P39" s="811">
        <v>10</v>
      </c>
      <c r="Q39" s="811"/>
      <c r="R39" s="810">
        <v>3800</v>
      </c>
      <c r="S39" s="810">
        <f t="shared" si="0"/>
        <v>0</v>
      </c>
      <c r="T39" s="907"/>
    </row>
    <row r="40" spans="1:20" ht="15.75" x14ac:dyDescent="0.25">
      <c r="A40" s="794">
        <v>26</v>
      </c>
      <c r="B40" s="812">
        <v>36889</v>
      </c>
      <c r="C40" s="799" t="s">
        <v>317</v>
      </c>
      <c r="D40" s="799">
        <v>61</v>
      </c>
      <c r="E40" s="799">
        <v>617</v>
      </c>
      <c r="F40" s="799">
        <v>126135</v>
      </c>
      <c r="G40" s="799">
        <v>1</v>
      </c>
      <c r="H40" s="1299" t="s">
        <v>230</v>
      </c>
      <c r="I40" s="799"/>
      <c r="J40" s="799"/>
      <c r="K40" s="799" t="s">
        <v>1581</v>
      </c>
      <c r="L40" s="919">
        <v>400</v>
      </c>
      <c r="M40" s="802">
        <v>10</v>
      </c>
      <c r="N40" s="810"/>
      <c r="O40" s="810"/>
      <c r="P40" s="811">
        <v>10</v>
      </c>
      <c r="Q40" s="811"/>
      <c r="R40" s="810">
        <v>400</v>
      </c>
      <c r="S40" s="810">
        <f t="shared" si="0"/>
        <v>0</v>
      </c>
      <c r="T40" s="907"/>
    </row>
    <row r="41" spans="1:20" ht="15.75" x14ac:dyDescent="0.25">
      <c r="A41" s="794">
        <v>27</v>
      </c>
      <c r="B41" s="812">
        <v>36889</v>
      </c>
      <c r="C41" s="799" t="s">
        <v>317</v>
      </c>
      <c r="D41" s="799">
        <v>61</v>
      </c>
      <c r="E41" s="799">
        <v>617</v>
      </c>
      <c r="F41" s="799">
        <v>126139</v>
      </c>
      <c r="G41" s="799">
        <v>1</v>
      </c>
      <c r="H41" s="1299" t="s">
        <v>109</v>
      </c>
      <c r="I41" s="799"/>
      <c r="J41" s="799"/>
      <c r="K41" s="799" t="s">
        <v>1581</v>
      </c>
      <c r="L41" s="919">
        <v>5000</v>
      </c>
      <c r="M41" s="802">
        <v>10</v>
      </c>
      <c r="N41" s="810"/>
      <c r="O41" s="810"/>
      <c r="P41" s="811">
        <v>10</v>
      </c>
      <c r="Q41" s="811"/>
      <c r="R41" s="810">
        <v>5000</v>
      </c>
      <c r="S41" s="810">
        <f t="shared" si="0"/>
        <v>0</v>
      </c>
      <c r="T41" s="907"/>
    </row>
    <row r="42" spans="1:20" ht="15.75" x14ac:dyDescent="0.25">
      <c r="A42" s="794">
        <v>28</v>
      </c>
      <c r="B42" s="812">
        <v>36889</v>
      </c>
      <c r="C42" s="799" t="s">
        <v>317</v>
      </c>
      <c r="D42" s="799">
        <v>61</v>
      </c>
      <c r="E42" s="799">
        <v>617</v>
      </c>
      <c r="F42" s="799">
        <v>126140</v>
      </c>
      <c r="G42" s="799">
        <v>1</v>
      </c>
      <c r="H42" s="1299" t="s">
        <v>109</v>
      </c>
      <c r="I42" s="799"/>
      <c r="J42" s="799" t="s">
        <v>886</v>
      </c>
      <c r="K42" s="799" t="s">
        <v>1582</v>
      </c>
      <c r="L42" s="919">
        <v>3200</v>
      </c>
      <c r="M42" s="802">
        <v>10</v>
      </c>
      <c r="N42" s="810"/>
      <c r="O42" s="810"/>
      <c r="P42" s="811">
        <v>10</v>
      </c>
      <c r="Q42" s="811"/>
      <c r="R42" s="810">
        <v>3200</v>
      </c>
      <c r="S42" s="810">
        <f t="shared" si="0"/>
        <v>0</v>
      </c>
      <c r="T42" s="907"/>
    </row>
    <row r="43" spans="1:20" ht="15.75" x14ac:dyDescent="0.25">
      <c r="A43" s="794">
        <v>29</v>
      </c>
      <c r="B43" s="812">
        <v>41358</v>
      </c>
      <c r="C43" s="799" t="s">
        <v>317</v>
      </c>
      <c r="D43" s="799">
        <v>61</v>
      </c>
      <c r="E43" s="799">
        <v>617</v>
      </c>
      <c r="F43" s="799"/>
      <c r="G43" s="799">
        <v>1</v>
      </c>
      <c r="H43" s="1299" t="s">
        <v>1141</v>
      </c>
      <c r="I43" s="799"/>
      <c r="J43" s="799"/>
      <c r="K43" s="799" t="s">
        <v>1582</v>
      </c>
      <c r="L43" s="813">
        <v>72000</v>
      </c>
      <c r="M43" s="802">
        <v>10</v>
      </c>
      <c r="N43" s="803">
        <f>IF(M43=0,"N/A",+L43/M43)</f>
        <v>7200</v>
      </c>
      <c r="O43" s="803">
        <f>IF(M43=0,"N/A",+N43/12)</f>
        <v>600</v>
      </c>
      <c r="P43" s="804">
        <v>4</v>
      </c>
      <c r="Q43" s="804">
        <v>3</v>
      </c>
      <c r="R43" s="803">
        <f>IF(M43=0,"N/A",+N43*P43+O43*Q43)</f>
        <v>30600</v>
      </c>
      <c r="S43" s="803">
        <f t="shared" si="0"/>
        <v>41400</v>
      </c>
      <c r="T43" s="907"/>
    </row>
    <row r="44" spans="1:20" ht="15.75" x14ac:dyDescent="0.25">
      <c r="A44" s="794">
        <v>30</v>
      </c>
      <c r="B44" s="812">
        <v>36889</v>
      </c>
      <c r="C44" s="799" t="s">
        <v>317</v>
      </c>
      <c r="D44" s="799">
        <v>61</v>
      </c>
      <c r="E44" s="799">
        <v>617</v>
      </c>
      <c r="F44" s="799">
        <v>126134</v>
      </c>
      <c r="G44" s="799">
        <v>1</v>
      </c>
      <c r="H44" s="1299" t="s">
        <v>230</v>
      </c>
      <c r="I44" s="799"/>
      <c r="J44" s="799"/>
      <c r="K44" s="799" t="s">
        <v>1583</v>
      </c>
      <c r="L44" s="919">
        <v>5100</v>
      </c>
      <c r="M44" s="802">
        <v>10</v>
      </c>
      <c r="N44" s="810"/>
      <c r="O44" s="810"/>
      <c r="P44" s="811">
        <v>10</v>
      </c>
      <c r="Q44" s="811"/>
      <c r="R44" s="810">
        <v>5100</v>
      </c>
      <c r="S44" s="810">
        <f t="shared" si="0"/>
        <v>0</v>
      </c>
      <c r="T44" s="907"/>
    </row>
    <row r="45" spans="1:20" ht="15.75" x14ac:dyDescent="0.25">
      <c r="A45" s="794">
        <v>31</v>
      </c>
      <c r="B45" s="812">
        <v>36889</v>
      </c>
      <c r="C45" s="799" t="s">
        <v>317</v>
      </c>
      <c r="D45" s="799">
        <v>61</v>
      </c>
      <c r="E45" s="799">
        <v>617</v>
      </c>
      <c r="F45" s="799">
        <v>126145</v>
      </c>
      <c r="G45" s="799">
        <v>1</v>
      </c>
      <c r="H45" s="1299" t="s">
        <v>109</v>
      </c>
      <c r="I45" s="799"/>
      <c r="J45" s="799"/>
      <c r="K45" s="799" t="s">
        <v>1582</v>
      </c>
      <c r="L45" s="919">
        <v>5100</v>
      </c>
      <c r="M45" s="802">
        <v>10</v>
      </c>
      <c r="N45" s="810"/>
      <c r="O45" s="810"/>
      <c r="P45" s="811">
        <v>10</v>
      </c>
      <c r="Q45" s="811"/>
      <c r="R45" s="810">
        <v>5100</v>
      </c>
      <c r="S45" s="810">
        <f t="shared" si="0"/>
        <v>0</v>
      </c>
      <c r="T45" s="907"/>
    </row>
    <row r="46" spans="1:20" ht="15.75" x14ac:dyDescent="0.25">
      <c r="A46" s="794">
        <v>32</v>
      </c>
      <c r="B46" s="812">
        <v>36889</v>
      </c>
      <c r="C46" s="799" t="s">
        <v>317</v>
      </c>
      <c r="D46" s="799">
        <v>61</v>
      </c>
      <c r="E46" s="799">
        <v>617</v>
      </c>
      <c r="F46" s="799"/>
      <c r="G46" s="799">
        <v>1</v>
      </c>
      <c r="H46" s="1299" t="s">
        <v>230</v>
      </c>
      <c r="I46" s="799"/>
      <c r="J46" s="799" t="s">
        <v>240</v>
      </c>
      <c r="K46" s="799" t="s">
        <v>1582</v>
      </c>
      <c r="L46" s="919">
        <v>3800</v>
      </c>
      <c r="M46" s="802">
        <v>10</v>
      </c>
      <c r="N46" s="810"/>
      <c r="O46" s="810"/>
      <c r="P46" s="811">
        <v>10</v>
      </c>
      <c r="Q46" s="811"/>
      <c r="R46" s="810">
        <v>3800</v>
      </c>
      <c r="S46" s="810">
        <f t="shared" si="0"/>
        <v>0</v>
      </c>
      <c r="T46" s="907"/>
    </row>
    <row r="47" spans="1:20" s="1259" customFormat="1" ht="31.5" x14ac:dyDescent="0.25">
      <c r="A47" s="794">
        <v>33</v>
      </c>
      <c r="B47" s="1315">
        <v>41701</v>
      </c>
      <c r="C47" s="1297" t="s">
        <v>317</v>
      </c>
      <c r="D47" s="1297">
        <v>61</v>
      </c>
      <c r="E47" s="1297" t="s">
        <v>1108</v>
      </c>
      <c r="F47" s="1297"/>
      <c r="G47" s="1297">
        <v>1</v>
      </c>
      <c r="H47" s="1299" t="s">
        <v>1077</v>
      </c>
      <c r="I47" s="1297"/>
      <c r="J47" s="1297" t="s">
        <v>322</v>
      </c>
      <c r="K47" s="1297" t="s">
        <v>1584</v>
      </c>
      <c r="L47" s="1447">
        <v>102660</v>
      </c>
      <c r="M47" s="1302">
        <v>10</v>
      </c>
      <c r="N47" s="1414">
        <f>IF(M47=0,"N/A",+L47/M47)</f>
        <v>10266</v>
      </c>
      <c r="O47" s="1685">
        <f>IF(M47=0,"N/A",+N47/12)</f>
        <v>855.5</v>
      </c>
      <c r="P47" s="1415">
        <v>3</v>
      </c>
      <c r="Q47" s="1415">
        <v>3</v>
      </c>
      <c r="R47" s="1414">
        <f>IF(M47=0,"N/A",+N47*P47+O47*Q47)</f>
        <v>33364.5</v>
      </c>
      <c r="S47" s="1414">
        <f t="shared" ref="S47:S78" si="1">IF(M47=0,"N/A",+L47-R47)</f>
        <v>69295.5</v>
      </c>
      <c r="T47" s="1448"/>
    </row>
    <row r="48" spans="1:20" ht="15.75" x14ac:dyDescent="0.25">
      <c r="A48" s="794">
        <v>34</v>
      </c>
      <c r="B48" s="812">
        <v>36889</v>
      </c>
      <c r="C48" s="799" t="s">
        <v>317</v>
      </c>
      <c r="D48" s="799">
        <v>61</v>
      </c>
      <c r="E48" s="799">
        <v>617</v>
      </c>
      <c r="F48" s="799">
        <v>126123</v>
      </c>
      <c r="G48" s="799">
        <v>1</v>
      </c>
      <c r="H48" s="1299" t="s">
        <v>23</v>
      </c>
      <c r="I48" s="799"/>
      <c r="J48" s="799" t="s">
        <v>19</v>
      </c>
      <c r="K48" s="799" t="s">
        <v>1585</v>
      </c>
      <c r="L48" s="919">
        <v>950</v>
      </c>
      <c r="M48" s="802">
        <v>10</v>
      </c>
      <c r="N48" s="810"/>
      <c r="O48" s="810"/>
      <c r="P48" s="811">
        <v>10</v>
      </c>
      <c r="Q48" s="811"/>
      <c r="R48" s="810">
        <v>950</v>
      </c>
      <c r="S48" s="810">
        <f t="shared" si="1"/>
        <v>0</v>
      </c>
      <c r="T48" s="907"/>
    </row>
    <row r="49" spans="1:20" ht="15.75" x14ac:dyDescent="0.25">
      <c r="A49" s="794">
        <v>35</v>
      </c>
      <c r="B49" s="812">
        <v>36889</v>
      </c>
      <c r="C49" s="799" t="s">
        <v>317</v>
      </c>
      <c r="D49" s="799">
        <v>61</v>
      </c>
      <c r="E49" s="799">
        <v>617</v>
      </c>
      <c r="F49" s="799">
        <v>126106</v>
      </c>
      <c r="G49" s="799">
        <v>1</v>
      </c>
      <c r="H49" s="1299" t="s">
        <v>329</v>
      </c>
      <c r="I49" s="799"/>
      <c r="J49" s="799"/>
      <c r="K49" s="799" t="s">
        <v>1584</v>
      </c>
      <c r="L49" s="919">
        <v>6960</v>
      </c>
      <c r="M49" s="802">
        <v>10</v>
      </c>
      <c r="N49" s="810"/>
      <c r="O49" s="810"/>
      <c r="P49" s="811">
        <v>10</v>
      </c>
      <c r="Q49" s="811"/>
      <c r="R49" s="810">
        <v>6960</v>
      </c>
      <c r="S49" s="810">
        <f t="shared" si="1"/>
        <v>0</v>
      </c>
      <c r="T49" s="907"/>
    </row>
    <row r="50" spans="1:20" ht="15.75" x14ac:dyDescent="0.25">
      <c r="A50" s="794">
        <v>36</v>
      </c>
      <c r="B50" s="812">
        <v>36889</v>
      </c>
      <c r="C50" s="799" t="s">
        <v>317</v>
      </c>
      <c r="D50" s="799">
        <v>61</v>
      </c>
      <c r="E50" s="799">
        <v>617</v>
      </c>
      <c r="F50" s="799"/>
      <c r="G50" s="799">
        <v>1</v>
      </c>
      <c r="H50" s="1299" t="s">
        <v>331</v>
      </c>
      <c r="I50" s="799"/>
      <c r="J50" s="799" t="s">
        <v>122</v>
      </c>
      <c r="K50" s="799" t="s">
        <v>1584</v>
      </c>
      <c r="L50" s="919">
        <v>1100</v>
      </c>
      <c r="M50" s="802">
        <v>10</v>
      </c>
      <c r="N50" s="810"/>
      <c r="O50" s="810"/>
      <c r="P50" s="811">
        <v>10</v>
      </c>
      <c r="Q50" s="811"/>
      <c r="R50" s="810">
        <v>1100</v>
      </c>
      <c r="S50" s="810">
        <f t="shared" si="1"/>
        <v>0</v>
      </c>
      <c r="T50" s="907"/>
    </row>
    <row r="51" spans="1:20" ht="15.75" x14ac:dyDescent="0.25">
      <c r="A51" s="794">
        <v>37</v>
      </c>
      <c r="B51" s="812">
        <v>36889</v>
      </c>
      <c r="C51" s="799" t="s">
        <v>317</v>
      </c>
      <c r="D51" s="799">
        <v>61</v>
      </c>
      <c r="E51" s="799">
        <v>617</v>
      </c>
      <c r="F51" s="799"/>
      <c r="G51" s="799">
        <v>1</v>
      </c>
      <c r="H51" s="1299" t="s">
        <v>177</v>
      </c>
      <c r="I51" s="799"/>
      <c r="J51" s="799"/>
      <c r="K51" s="799" t="s">
        <v>1584</v>
      </c>
      <c r="L51" s="919">
        <v>1300</v>
      </c>
      <c r="M51" s="802">
        <v>10</v>
      </c>
      <c r="N51" s="810"/>
      <c r="O51" s="810"/>
      <c r="P51" s="811">
        <v>10</v>
      </c>
      <c r="Q51" s="811"/>
      <c r="R51" s="810">
        <v>1300</v>
      </c>
      <c r="S51" s="810">
        <f t="shared" si="1"/>
        <v>0</v>
      </c>
      <c r="T51" s="907"/>
    </row>
    <row r="52" spans="1:20" ht="15.75" x14ac:dyDescent="0.25">
      <c r="A52" s="794">
        <v>38</v>
      </c>
      <c r="B52" s="812">
        <v>36889</v>
      </c>
      <c r="C52" s="799" t="s">
        <v>317</v>
      </c>
      <c r="D52" s="799">
        <v>61</v>
      </c>
      <c r="E52" s="799">
        <v>617</v>
      </c>
      <c r="F52" s="799">
        <v>126108</v>
      </c>
      <c r="G52" s="799">
        <v>1</v>
      </c>
      <c r="H52" s="1299" t="s">
        <v>39</v>
      </c>
      <c r="I52" s="799"/>
      <c r="J52" s="799"/>
      <c r="K52" s="799" t="s">
        <v>1584</v>
      </c>
      <c r="L52" s="801">
        <v>2177.29</v>
      </c>
      <c r="M52" s="802">
        <v>10</v>
      </c>
      <c r="N52" s="810"/>
      <c r="O52" s="810"/>
      <c r="P52" s="811">
        <v>10</v>
      </c>
      <c r="Q52" s="811"/>
      <c r="R52" s="810">
        <v>2177.29</v>
      </c>
      <c r="S52" s="810">
        <f t="shared" si="1"/>
        <v>0</v>
      </c>
      <c r="T52" s="907"/>
    </row>
    <row r="53" spans="1:20" ht="15.75" x14ac:dyDescent="0.25">
      <c r="A53" s="794">
        <v>39</v>
      </c>
      <c r="B53" s="812">
        <v>36889</v>
      </c>
      <c r="C53" s="799" t="s">
        <v>317</v>
      </c>
      <c r="D53" s="799">
        <v>61</v>
      </c>
      <c r="E53" s="799">
        <v>617</v>
      </c>
      <c r="F53" s="799">
        <v>3486</v>
      </c>
      <c r="G53" s="799">
        <v>1</v>
      </c>
      <c r="H53" s="1299" t="s">
        <v>332</v>
      </c>
      <c r="I53" s="799"/>
      <c r="J53" s="799"/>
      <c r="K53" s="799" t="s">
        <v>1584</v>
      </c>
      <c r="L53" s="919">
        <v>850</v>
      </c>
      <c r="M53" s="802">
        <v>10</v>
      </c>
      <c r="N53" s="810"/>
      <c r="O53" s="810"/>
      <c r="P53" s="811">
        <v>10</v>
      </c>
      <c r="Q53" s="811"/>
      <c r="R53" s="810">
        <v>850</v>
      </c>
      <c r="S53" s="810">
        <f t="shared" si="1"/>
        <v>0</v>
      </c>
      <c r="T53" s="907"/>
    </row>
    <row r="54" spans="1:20" ht="31.5" x14ac:dyDescent="0.25">
      <c r="A54" s="794">
        <v>40</v>
      </c>
      <c r="B54" s="812">
        <v>36889</v>
      </c>
      <c r="C54" s="799" t="s">
        <v>317</v>
      </c>
      <c r="D54" s="799">
        <v>61</v>
      </c>
      <c r="E54" s="799">
        <v>617</v>
      </c>
      <c r="F54" s="799"/>
      <c r="G54" s="799">
        <v>6</v>
      </c>
      <c r="H54" s="1299" t="s">
        <v>515</v>
      </c>
      <c r="I54" s="799"/>
      <c r="J54" s="799"/>
      <c r="K54" s="799" t="s">
        <v>1584</v>
      </c>
      <c r="L54" s="919">
        <v>2400</v>
      </c>
      <c r="M54" s="802">
        <v>10</v>
      </c>
      <c r="N54" s="810"/>
      <c r="O54" s="810"/>
      <c r="P54" s="811">
        <v>10</v>
      </c>
      <c r="Q54" s="811"/>
      <c r="R54" s="810">
        <v>2400</v>
      </c>
      <c r="S54" s="810">
        <f t="shared" si="1"/>
        <v>0</v>
      </c>
      <c r="T54" s="907"/>
    </row>
    <row r="55" spans="1:20" ht="15.75" x14ac:dyDescent="0.25">
      <c r="A55" s="794">
        <v>41</v>
      </c>
      <c r="B55" s="812">
        <v>36889</v>
      </c>
      <c r="C55" s="799" t="s">
        <v>317</v>
      </c>
      <c r="D55" s="799">
        <v>61</v>
      </c>
      <c r="E55" s="799">
        <v>617</v>
      </c>
      <c r="F55" s="799">
        <v>126110</v>
      </c>
      <c r="G55" s="799">
        <v>1</v>
      </c>
      <c r="H55" s="1299" t="s">
        <v>836</v>
      </c>
      <c r="I55" s="799"/>
      <c r="J55" s="799"/>
      <c r="K55" s="799" t="s">
        <v>1584</v>
      </c>
      <c r="L55" s="919">
        <v>1200</v>
      </c>
      <c r="M55" s="802">
        <v>10</v>
      </c>
      <c r="N55" s="810"/>
      <c r="O55" s="810"/>
      <c r="P55" s="811">
        <v>10</v>
      </c>
      <c r="Q55" s="811"/>
      <c r="R55" s="810">
        <v>1200</v>
      </c>
      <c r="S55" s="810">
        <f t="shared" si="1"/>
        <v>0</v>
      </c>
      <c r="T55" s="907"/>
    </row>
    <row r="56" spans="1:20" ht="31.5" x14ac:dyDescent="0.25">
      <c r="A56" s="794">
        <v>42</v>
      </c>
      <c r="B56" s="812">
        <v>36889</v>
      </c>
      <c r="C56" s="799" t="s">
        <v>317</v>
      </c>
      <c r="D56" s="799">
        <v>61</v>
      </c>
      <c r="E56" s="799">
        <v>617</v>
      </c>
      <c r="F56" s="799"/>
      <c r="G56" s="799">
        <v>1</v>
      </c>
      <c r="H56" s="1299" t="s">
        <v>333</v>
      </c>
      <c r="I56" s="799"/>
      <c r="J56" s="799" t="s">
        <v>19</v>
      </c>
      <c r="K56" s="799" t="s">
        <v>1584</v>
      </c>
      <c r="L56" s="919">
        <v>2000</v>
      </c>
      <c r="M56" s="802">
        <v>10</v>
      </c>
      <c r="N56" s="810"/>
      <c r="O56" s="810"/>
      <c r="P56" s="811">
        <v>10</v>
      </c>
      <c r="Q56" s="811"/>
      <c r="R56" s="810">
        <v>2000</v>
      </c>
      <c r="S56" s="810">
        <f t="shared" si="1"/>
        <v>0</v>
      </c>
      <c r="T56" s="907"/>
    </row>
    <row r="57" spans="1:20" ht="15.75" x14ac:dyDescent="0.25">
      <c r="A57" s="794">
        <v>43</v>
      </c>
      <c r="B57" s="921">
        <v>38013</v>
      </c>
      <c r="C57" s="860" t="s">
        <v>317</v>
      </c>
      <c r="D57" s="860">
        <v>61</v>
      </c>
      <c r="E57" s="860">
        <v>617</v>
      </c>
      <c r="F57" s="860">
        <v>126032</v>
      </c>
      <c r="G57" s="860">
        <v>1</v>
      </c>
      <c r="H57" s="1452" t="s">
        <v>158</v>
      </c>
      <c r="I57" s="860"/>
      <c r="J57" s="1029"/>
      <c r="K57" s="860" t="s">
        <v>1584</v>
      </c>
      <c r="L57" s="900">
        <v>4714.9399999999996</v>
      </c>
      <c r="M57" s="862">
        <v>10</v>
      </c>
      <c r="N57" s="1030"/>
      <c r="O57" s="1030"/>
      <c r="P57" s="1031">
        <v>10</v>
      </c>
      <c r="Q57" s="1031"/>
      <c r="R57" s="1030">
        <v>4714.9399999999996</v>
      </c>
      <c r="S57" s="1030">
        <f t="shared" si="1"/>
        <v>0</v>
      </c>
      <c r="T57" s="907"/>
    </row>
    <row r="58" spans="1:20" ht="15.75" x14ac:dyDescent="0.25">
      <c r="A58" s="794">
        <v>44</v>
      </c>
      <c r="B58" s="798">
        <v>40008</v>
      </c>
      <c r="C58" s="799">
        <v>9</v>
      </c>
      <c r="D58" s="799">
        <v>61</v>
      </c>
      <c r="E58" s="799">
        <v>617</v>
      </c>
      <c r="F58" s="1032"/>
      <c r="G58" s="795">
        <v>1</v>
      </c>
      <c r="H58" s="1453" t="s">
        <v>404</v>
      </c>
      <c r="I58" s="892"/>
      <c r="J58" s="795" t="s">
        <v>19</v>
      </c>
      <c r="K58" s="799" t="s">
        <v>307</v>
      </c>
      <c r="L58" s="801">
        <v>3795.02</v>
      </c>
      <c r="M58" s="802">
        <v>10</v>
      </c>
      <c r="N58" s="803">
        <f>IF(M58=0,"N/A",+L58/M58)</f>
        <v>379.50200000000001</v>
      </c>
      <c r="O58" s="803">
        <f>IF(M58=0,"N/A",+N58/12)</f>
        <v>31.625166666666669</v>
      </c>
      <c r="P58" s="804">
        <v>7</v>
      </c>
      <c r="Q58" s="804">
        <v>11</v>
      </c>
      <c r="R58" s="803">
        <f>IF(M58=0,"N/A",+N58*P58+O58*Q58)</f>
        <v>3004.3908333333334</v>
      </c>
      <c r="S58" s="803">
        <f t="shared" si="1"/>
        <v>790.62916666666661</v>
      </c>
      <c r="T58" s="907"/>
    </row>
    <row r="59" spans="1:20" ht="15.75" x14ac:dyDescent="0.25">
      <c r="A59" s="794">
        <v>45</v>
      </c>
      <c r="B59" s="812">
        <v>41796</v>
      </c>
      <c r="C59" s="799" t="s">
        <v>317</v>
      </c>
      <c r="D59" s="799">
        <v>61</v>
      </c>
      <c r="E59" s="799" t="s">
        <v>1108</v>
      </c>
      <c r="F59" s="799"/>
      <c r="G59" s="799">
        <v>1</v>
      </c>
      <c r="H59" s="1299" t="s">
        <v>1073</v>
      </c>
      <c r="I59" s="799" t="s">
        <v>1074</v>
      </c>
      <c r="J59" s="799" t="s">
        <v>24</v>
      </c>
      <c r="K59" s="799" t="s">
        <v>334</v>
      </c>
      <c r="L59" s="801">
        <v>26995</v>
      </c>
      <c r="M59" s="802">
        <v>10</v>
      </c>
      <c r="N59" s="803">
        <f>IF(M59=0,"N/A",+L59/M59)</f>
        <v>2699.5</v>
      </c>
      <c r="O59" s="1622">
        <f>IF(M59=0,"N/A",+N59/12)</f>
        <v>224.95833333333334</v>
      </c>
      <c r="P59" s="804">
        <v>3</v>
      </c>
      <c r="Q59" s="804"/>
      <c r="R59" s="803">
        <f>IF(M59=0,"N/A",+N59*P59+O59*Q59)</f>
        <v>8098.5</v>
      </c>
      <c r="S59" s="803">
        <f t="shared" si="1"/>
        <v>18896.5</v>
      </c>
      <c r="T59" s="907"/>
    </row>
    <row r="60" spans="1:20" ht="15.75" x14ac:dyDescent="0.25">
      <c r="A60" s="794">
        <v>46</v>
      </c>
      <c r="B60" s="812">
        <v>41040</v>
      </c>
      <c r="C60" s="799" t="s">
        <v>317</v>
      </c>
      <c r="D60" s="799">
        <v>61</v>
      </c>
      <c r="E60" s="799">
        <v>617</v>
      </c>
      <c r="F60" s="799"/>
      <c r="G60" s="799">
        <v>1</v>
      </c>
      <c r="H60" s="1299" t="s">
        <v>23</v>
      </c>
      <c r="I60" s="799"/>
      <c r="J60" s="799" t="s">
        <v>24</v>
      </c>
      <c r="K60" s="799" t="s">
        <v>334</v>
      </c>
      <c r="L60" s="801">
        <v>2949.99</v>
      </c>
      <c r="M60" s="802">
        <v>10</v>
      </c>
      <c r="N60" s="803">
        <f>IF(M60=0,"N/A",+L60/M60)</f>
        <v>294.99899999999997</v>
      </c>
      <c r="O60" s="803">
        <f>IF(M60=0,"N/A",+N60/12)</f>
        <v>24.583249999999996</v>
      </c>
      <c r="P60" s="804">
        <v>5</v>
      </c>
      <c r="Q60" s="804">
        <v>1</v>
      </c>
      <c r="R60" s="803">
        <f>IF(M60=0,"N/A",+N60*P60+O60*Q60)</f>
        <v>1499.5782499999998</v>
      </c>
      <c r="S60" s="803">
        <f t="shared" si="1"/>
        <v>1450.41175</v>
      </c>
      <c r="T60" s="907"/>
    </row>
    <row r="61" spans="1:20" ht="15.75" x14ac:dyDescent="0.25">
      <c r="A61" s="794">
        <v>47</v>
      </c>
      <c r="B61" s="812">
        <v>41040</v>
      </c>
      <c r="C61" s="799" t="s">
        <v>317</v>
      </c>
      <c r="D61" s="799">
        <v>61</v>
      </c>
      <c r="E61" s="799">
        <v>617</v>
      </c>
      <c r="F61" s="799"/>
      <c r="G61" s="799">
        <v>1</v>
      </c>
      <c r="H61" s="1299" t="s">
        <v>23</v>
      </c>
      <c r="I61" s="799"/>
      <c r="J61" s="799"/>
      <c r="K61" s="799" t="s">
        <v>334</v>
      </c>
      <c r="L61" s="801">
        <v>2950</v>
      </c>
      <c r="M61" s="802">
        <v>10</v>
      </c>
      <c r="N61" s="803">
        <f>IF(M61=0,"N/A",+L61/M61)</f>
        <v>295</v>
      </c>
      <c r="O61" s="803">
        <f>IF(M61=0,"N/A",+N61/12)</f>
        <v>24.583333333333332</v>
      </c>
      <c r="P61" s="804">
        <v>5</v>
      </c>
      <c r="Q61" s="804">
        <v>1</v>
      </c>
      <c r="R61" s="803">
        <f>IF(M61=0,"N/A",+N61*P61+O61*Q61)</f>
        <v>1499.5833333333333</v>
      </c>
      <c r="S61" s="803">
        <f t="shared" si="1"/>
        <v>1450.4166666666667</v>
      </c>
      <c r="T61" s="907"/>
    </row>
    <row r="62" spans="1:20" ht="15.75" x14ac:dyDescent="0.25">
      <c r="A62" s="794">
        <v>48</v>
      </c>
      <c r="B62" s="812">
        <v>42654</v>
      </c>
      <c r="C62" s="808">
        <v>42775</v>
      </c>
      <c r="D62" s="799">
        <v>61</v>
      </c>
      <c r="E62" s="799">
        <v>615</v>
      </c>
      <c r="F62" s="799"/>
      <c r="G62" s="799">
        <v>5</v>
      </c>
      <c r="H62" s="1299" t="s">
        <v>1373</v>
      </c>
      <c r="I62" s="799"/>
      <c r="J62" s="799" t="s">
        <v>1374</v>
      </c>
      <c r="K62" s="799" t="s">
        <v>334</v>
      </c>
      <c r="L62" s="801">
        <v>50500</v>
      </c>
      <c r="M62" s="802">
        <v>5</v>
      </c>
      <c r="N62" s="803">
        <f>IF(M62=0,"N/A",+L62/M62)</f>
        <v>10100</v>
      </c>
      <c r="O62" s="803">
        <f>IF(M62=0,"N/A",+N62/12)</f>
        <v>841.66666666666663</v>
      </c>
      <c r="P62" s="804"/>
      <c r="Q62" s="804">
        <v>8</v>
      </c>
      <c r="R62" s="803">
        <f>IF(M62=0,"N/A",+N62*P62+O62*Q62)</f>
        <v>6733.333333333333</v>
      </c>
      <c r="S62" s="803">
        <f t="shared" si="1"/>
        <v>43766.666666666664</v>
      </c>
      <c r="T62" s="907"/>
    </row>
    <row r="63" spans="1:20" ht="15.75" x14ac:dyDescent="0.25">
      <c r="A63" s="794">
        <v>49</v>
      </c>
      <c r="B63" s="812">
        <v>38156</v>
      </c>
      <c r="C63" s="799" t="s">
        <v>317</v>
      </c>
      <c r="D63" s="799">
        <v>61</v>
      </c>
      <c r="E63" s="799">
        <v>617</v>
      </c>
      <c r="F63" s="799"/>
      <c r="G63" s="799">
        <v>12</v>
      </c>
      <c r="H63" s="1299" t="s">
        <v>335</v>
      </c>
      <c r="I63" s="799"/>
      <c r="J63" s="799"/>
      <c r="K63" s="799" t="s">
        <v>334</v>
      </c>
      <c r="L63" s="801">
        <v>696</v>
      </c>
      <c r="M63" s="802">
        <v>10</v>
      </c>
      <c r="N63" s="810"/>
      <c r="O63" s="810"/>
      <c r="P63" s="811">
        <v>10</v>
      </c>
      <c r="Q63" s="811"/>
      <c r="R63" s="810">
        <v>696</v>
      </c>
      <c r="S63" s="810">
        <f t="shared" si="1"/>
        <v>0</v>
      </c>
      <c r="T63" s="907"/>
    </row>
    <row r="64" spans="1:20" ht="15.75" x14ac:dyDescent="0.25">
      <c r="A64" s="794">
        <v>50</v>
      </c>
      <c r="B64" s="812">
        <v>38521</v>
      </c>
      <c r="C64" s="799" t="s">
        <v>317</v>
      </c>
      <c r="D64" s="799">
        <v>61</v>
      </c>
      <c r="E64" s="799">
        <v>617</v>
      </c>
      <c r="F64" s="799"/>
      <c r="G64" s="799">
        <v>50</v>
      </c>
      <c r="H64" s="1299" t="s">
        <v>838</v>
      </c>
      <c r="I64" s="799"/>
      <c r="J64" s="799"/>
      <c r="K64" s="799" t="s">
        <v>334</v>
      </c>
      <c r="L64" s="801">
        <v>275</v>
      </c>
      <c r="M64" s="802">
        <v>10</v>
      </c>
      <c r="N64" s="810"/>
      <c r="O64" s="810"/>
      <c r="P64" s="811">
        <v>10</v>
      </c>
      <c r="Q64" s="811"/>
      <c r="R64" s="810">
        <v>275</v>
      </c>
      <c r="S64" s="810">
        <f t="shared" si="1"/>
        <v>0</v>
      </c>
      <c r="T64" s="907"/>
    </row>
    <row r="65" spans="1:28" ht="31.5" x14ac:dyDescent="0.25">
      <c r="A65" s="794">
        <v>51</v>
      </c>
      <c r="B65" s="812">
        <v>37434</v>
      </c>
      <c r="C65" s="799" t="s">
        <v>317</v>
      </c>
      <c r="D65" s="799">
        <v>61</v>
      </c>
      <c r="E65" s="799">
        <v>617</v>
      </c>
      <c r="F65" s="799"/>
      <c r="G65" s="799">
        <v>9</v>
      </c>
      <c r="H65" s="1299" t="s">
        <v>516</v>
      </c>
      <c r="I65" s="799"/>
      <c r="J65" s="799"/>
      <c r="K65" s="799" t="s">
        <v>334</v>
      </c>
      <c r="L65" s="919">
        <v>1600</v>
      </c>
      <c r="M65" s="802">
        <v>10</v>
      </c>
      <c r="N65" s="810"/>
      <c r="O65" s="810"/>
      <c r="P65" s="811">
        <v>10</v>
      </c>
      <c r="Q65" s="811"/>
      <c r="R65" s="810">
        <v>1600</v>
      </c>
      <c r="S65" s="810">
        <f t="shared" si="1"/>
        <v>0</v>
      </c>
      <c r="T65" s="907"/>
    </row>
    <row r="66" spans="1:28" ht="31.5" x14ac:dyDescent="0.25">
      <c r="A66" s="794">
        <v>52</v>
      </c>
      <c r="B66" s="812">
        <v>37434</v>
      </c>
      <c r="C66" s="799" t="s">
        <v>317</v>
      </c>
      <c r="D66" s="799">
        <v>61</v>
      </c>
      <c r="E66" s="799">
        <v>617</v>
      </c>
      <c r="F66" s="799"/>
      <c r="G66" s="799">
        <v>3</v>
      </c>
      <c r="H66" s="1299" t="s">
        <v>519</v>
      </c>
      <c r="I66" s="799"/>
      <c r="J66" s="799"/>
      <c r="K66" s="799" t="s">
        <v>334</v>
      </c>
      <c r="L66" s="919">
        <v>1500</v>
      </c>
      <c r="M66" s="802">
        <v>10</v>
      </c>
      <c r="N66" s="810"/>
      <c r="O66" s="810"/>
      <c r="P66" s="811">
        <v>10</v>
      </c>
      <c r="Q66" s="811"/>
      <c r="R66" s="810">
        <v>1500</v>
      </c>
      <c r="S66" s="810">
        <f t="shared" si="1"/>
        <v>0</v>
      </c>
      <c r="T66" s="907"/>
    </row>
    <row r="67" spans="1:28" ht="31.5" x14ac:dyDescent="0.25">
      <c r="A67" s="794">
        <v>53</v>
      </c>
      <c r="B67" s="812">
        <v>40787</v>
      </c>
      <c r="C67" s="799" t="s">
        <v>317</v>
      </c>
      <c r="D67" s="799">
        <v>61</v>
      </c>
      <c r="E67" s="799">
        <v>612</v>
      </c>
      <c r="F67" s="799"/>
      <c r="G67" s="799">
        <v>3</v>
      </c>
      <c r="H67" s="1299" t="s">
        <v>726</v>
      </c>
      <c r="I67" s="799"/>
      <c r="J67" s="799"/>
      <c r="K67" s="799" t="s">
        <v>336</v>
      </c>
      <c r="L67" s="801">
        <v>29928</v>
      </c>
      <c r="M67" s="802">
        <v>5</v>
      </c>
      <c r="N67" s="1703"/>
      <c r="O67" s="1703"/>
      <c r="P67" s="1704">
        <v>5</v>
      </c>
      <c r="Q67" s="1704"/>
      <c r="R67" s="1703">
        <v>29928</v>
      </c>
      <c r="S67" s="1703">
        <f t="shared" si="1"/>
        <v>0</v>
      </c>
      <c r="T67" s="907"/>
    </row>
    <row r="68" spans="1:28" ht="15.75" x14ac:dyDescent="0.25">
      <c r="A68" s="794">
        <v>54</v>
      </c>
      <c r="B68" s="812">
        <v>39291</v>
      </c>
      <c r="C68" s="799" t="s">
        <v>317</v>
      </c>
      <c r="D68" s="799">
        <v>61</v>
      </c>
      <c r="E68" s="799">
        <v>612</v>
      </c>
      <c r="F68" s="799"/>
      <c r="G68" s="799">
        <v>1</v>
      </c>
      <c r="H68" s="1299" t="s">
        <v>774</v>
      </c>
      <c r="I68" s="799"/>
      <c r="J68" s="799"/>
      <c r="K68" s="799" t="s">
        <v>336</v>
      </c>
      <c r="L68" s="801">
        <v>2161.02</v>
      </c>
      <c r="M68" s="802">
        <v>10</v>
      </c>
      <c r="N68" s="803">
        <f>IF(M68=0,"N/A",+L68/M68)</f>
        <v>216.102</v>
      </c>
      <c r="O68" s="1622">
        <f t="shared" ref="O68:O73" si="2">IF(M68=0,"N/A",+N68/12)</f>
        <v>18.008500000000002</v>
      </c>
      <c r="P68" s="804">
        <v>9</v>
      </c>
      <c r="Q68" s="804">
        <v>11</v>
      </c>
      <c r="R68" s="803">
        <f t="shared" ref="R68:R73" si="3">IF(M68=0,"N/A",+N68*P68+O68*Q68)</f>
        <v>2143.0115000000001</v>
      </c>
      <c r="S68" s="803">
        <f t="shared" si="1"/>
        <v>18.008499999999913</v>
      </c>
      <c r="T68" s="907"/>
    </row>
    <row r="69" spans="1:28" ht="31.5" x14ac:dyDescent="0.25">
      <c r="A69" s="794">
        <v>55</v>
      </c>
      <c r="B69" s="812">
        <v>41990</v>
      </c>
      <c r="C69" s="799" t="s">
        <v>317</v>
      </c>
      <c r="D69" s="799">
        <v>61</v>
      </c>
      <c r="E69" s="799" t="s">
        <v>1107</v>
      </c>
      <c r="F69" s="799"/>
      <c r="G69" s="799">
        <v>1</v>
      </c>
      <c r="H69" s="1299" t="s">
        <v>1144</v>
      </c>
      <c r="I69" s="799"/>
      <c r="J69" s="799"/>
      <c r="K69" s="799" t="s">
        <v>336</v>
      </c>
      <c r="L69" s="801">
        <v>8260</v>
      </c>
      <c r="M69" s="802">
        <v>10</v>
      </c>
      <c r="N69" s="803">
        <f>IF(M69=0,"N/A",+L69/M69)</f>
        <v>826</v>
      </c>
      <c r="O69" s="1622">
        <f t="shared" si="2"/>
        <v>68.833333333333329</v>
      </c>
      <c r="P69" s="804">
        <v>2</v>
      </c>
      <c r="Q69" s="804">
        <v>6</v>
      </c>
      <c r="R69" s="803">
        <f t="shared" si="3"/>
        <v>2065</v>
      </c>
      <c r="S69" s="803">
        <f t="shared" si="1"/>
        <v>6195</v>
      </c>
      <c r="T69" s="907"/>
    </row>
    <row r="70" spans="1:28" ht="31.5" x14ac:dyDescent="0.25">
      <c r="A70" s="794">
        <v>56</v>
      </c>
      <c r="B70" s="812">
        <v>41990</v>
      </c>
      <c r="C70" s="799" t="s">
        <v>317</v>
      </c>
      <c r="D70" s="799">
        <v>61</v>
      </c>
      <c r="E70" s="799" t="s">
        <v>1107</v>
      </c>
      <c r="F70" s="799"/>
      <c r="G70" s="799">
        <v>1</v>
      </c>
      <c r="H70" s="1299" t="s">
        <v>1038</v>
      </c>
      <c r="I70" s="799"/>
      <c r="J70" s="799"/>
      <c r="K70" s="799" t="s">
        <v>336</v>
      </c>
      <c r="L70" s="801">
        <v>8968</v>
      </c>
      <c r="M70" s="802">
        <v>10</v>
      </c>
      <c r="N70" s="803">
        <f>IF(M70=0,"N/A",+L70/M70)</f>
        <v>896.8</v>
      </c>
      <c r="O70" s="1622">
        <f t="shared" si="2"/>
        <v>74.733333333333334</v>
      </c>
      <c r="P70" s="804">
        <v>2</v>
      </c>
      <c r="Q70" s="804">
        <v>6</v>
      </c>
      <c r="R70" s="803">
        <f t="shared" si="3"/>
        <v>2242</v>
      </c>
      <c r="S70" s="803">
        <f t="shared" si="1"/>
        <v>6726</v>
      </c>
      <c r="T70" s="907"/>
    </row>
    <row r="71" spans="1:28" ht="31.5" x14ac:dyDescent="0.25">
      <c r="A71" s="794">
        <v>57</v>
      </c>
      <c r="B71" s="812">
        <v>40099</v>
      </c>
      <c r="C71" s="799" t="s">
        <v>317</v>
      </c>
      <c r="D71" s="799">
        <v>61</v>
      </c>
      <c r="E71" s="799">
        <v>617</v>
      </c>
      <c r="F71" s="799"/>
      <c r="G71" s="799">
        <v>6</v>
      </c>
      <c r="H71" s="1299" t="s">
        <v>517</v>
      </c>
      <c r="I71" s="799"/>
      <c r="J71" s="799" t="s">
        <v>42</v>
      </c>
      <c r="K71" s="799" t="s">
        <v>336</v>
      </c>
      <c r="L71" s="919">
        <v>24000</v>
      </c>
      <c r="M71" s="802">
        <v>10</v>
      </c>
      <c r="N71" s="803">
        <f>IF(M71=0,"N/A",+L71/M71)</f>
        <v>2400</v>
      </c>
      <c r="O71" s="803">
        <f t="shared" si="2"/>
        <v>200</v>
      </c>
      <c r="P71" s="804">
        <v>7</v>
      </c>
      <c r="Q71" s="804">
        <v>8</v>
      </c>
      <c r="R71" s="803">
        <f t="shared" si="3"/>
        <v>18400</v>
      </c>
      <c r="S71" s="803">
        <f t="shared" si="1"/>
        <v>5600</v>
      </c>
      <c r="T71" s="907"/>
    </row>
    <row r="72" spans="1:28" ht="15.75" x14ac:dyDescent="0.25">
      <c r="A72" s="794">
        <v>58</v>
      </c>
      <c r="B72" s="812">
        <v>41801</v>
      </c>
      <c r="C72" s="799" t="s">
        <v>317</v>
      </c>
      <c r="D72" s="799">
        <v>61</v>
      </c>
      <c r="E72" s="799" t="s">
        <v>1115</v>
      </c>
      <c r="F72" s="799"/>
      <c r="G72" s="799">
        <v>1</v>
      </c>
      <c r="H72" s="1299" t="s">
        <v>93</v>
      </c>
      <c r="I72" s="799" t="s">
        <v>961</v>
      </c>
      <c r="J72" s="799"/>
      <c r="K72" s="799" t="s">
        <v>336</v>
      </c>
      <c r="L72" s="801">
        <v>2950</v>
      </c>
      <c r="M72" s="802">
        <v>10</v>
      </c>
      <c r="N72" s="803">
        <f>IF(M72=0,"N/A",+L72/M72)</f>
        <v>295</v>
      </c>
      <c r="O72" s="1622">
        <f t="shared" si="2"/>
        <v>24.583333333333332</v>
      </c>
      <c r="P72" s="804">
        <v>3</v>
      </c>
      <c r="Q72" s="804"/>
      <c r="R72" s="803">
        <f t="shared" si="3"/>
        <v>885</v>
      </c>
      <c r="S72" s="803">
        <f t="shared" si="1"/>
        <v>2065</v>
      </c>
      <c r="T72" s="907"/>
    </row>
    <row r="73" spans="1:28" ht="15.75" x14ac:dyDescent="0.25">
      <c r="A73" s="794">
        <v>59</v>
      </c>
      <c r="B73" s="812">
        <v>42265</v>
      </c>
      <c r="C73" s="799" t="s">
        <v>317</v>
      </c>
      <c r="D73" s="799">
        <v>61</v>
      </c>
      <c r="E73" s="799" t="s">
        <v>1108</v>
      </c>
      <c r="F73" s="799"/>
      <c r="G73" s="799">
        <v>1</v>
      </c>
      <c r="H73" s="1299" t="s">
        <v>1279</v>
      </c>
      <c r="I73" s="799"/>
      <c r="J73" s="799" t="s">
        <v>728</v>
      </c>
      <c r="K73" s="922" t="s">
        <v>201</v>
      </c>
      <c r="L73" s="801">
        <v>21240</v>
      </c>
      <c r="M73" s="802">
        <v>10</v>
      </c>
      <c r="N73" s="803">
        <f>+L73/120*Q73</f>
        <v>1593</v>
      </c>
      <c r="O73" s="1622">
        <f t="shared" si="2"/>
        <v>132.75</v>
      </c>
      <c r="P73" s="804">
        <v>1</v>
      </c>
      <c r="Q73" s="804">
        <v>9</v>
      </c>
      <c r="R73" s="803">
        <f t="shared" si="3"/>
        <v>2787.75</v>
      </c>
      <c r="S73" s="803">
        <f t="shared" si="1"/>
        <v>18452.25</v>
      </c>
      <c r="T73" s="907"/>
    </row>
    <row r="74" spans="1:28" ht="15.75" x14ac:dyDescent="0.25">
      <c r="A74" s="794">
        <v>60</v>
      </c>
      <c r="B74" s="812">
        <v>37015</v>
      </c>
      <c r="C74" s="799" t="s">
        <v>317</v>
      </c>
      <c r="D74" s="799">
        <v>61</v>
      </c>
      <c r="E74" s="799">
        <v>617</v>
      </c>
      <c r="F74" s="799"/>
      <c r="G74" s="799">
        <v>1</v>
      </c>
      <c r="H74" s="1299" t="s">
        <v>171</v>
      </c>
      <c r="I74" s="799" t="s">
        <v>52</v>
      </c>
      <c r="J74" s="799" t="s">
        <v>204</v>
      </c>
      <c r="K74" s="799" t="s">
        <v>201</v>
      </c>
      <c r="L74" s="801">
        <v>1015</v>
      </c>
      <c r="M74" s="802">
        <v>10</v>
      </c>
      <c r="N74" s="810"/>
      <c r="O74" s="810"/>
      <c r="P74" s="811">
        <v>10</v>
      </c>
      <c r="Q74" s="811"/>
      <c r="R74" s="810">
        <v>1015</v>
      </c>
      <c r="S74" s="810">
        <f t="shared" si="1"/>
        <v>0</v>
      </c>
      <c r="T74" s="907"/>
    </row>
    <row r="75" spans="1:28" ht="15.75" x14ac:dyDescent="0.25">
      <c r="A75" s="794">
        <v>61</v>
      </c>
      <c r="B75" s="812">
        <v>42534</v>
      </c>
      <c r="C75" s="837" t="s">
        <v>386</v>
      </c>
      <c r="D75" s="799">
        <v>61</v>
      </c>
      <c r="E75" s="914">
        <v>614</v>
      </c>
      <c r="F75" s="794"/>
      <c r="G75" s="799">
        <v>1</v>
      </c>
      <c r="H75" s="1317" t="s">
        <v>101</v>
      </c>
      <c r="I75" s="799"/>
      <c r="J75" s="799" t="s">
        <v>204</v>
      </c>
      <c r="K75" s="799" t="s">
        <v>201</v>
      </c>
      <c r="L75" s="813">
        <v>6950.2</v>
      </c>
      <c r="M75" s="795">
        <v>3</v>
      </c>
      <c r="N75" s="803">
        <f>IF(M75=0,"N/A",+L75/M75)</f>
        <v>2316.7333333333331</v>
      </c>
      <c r="O75" s="803">
        <f>IF(M75=0,"N/A",+N75/12)</f>
        <v>193.0611111111111</v>
      </c>
      <c r="P75" s="882">
        <v>1</v>
      </c>
      <c r="Q75" s="882"/>
      <c r="R75" s="803">
        <f>IF(M75=0,"N/A",+N75*P75+O75*Q75)</f>
        <v>2316.7333333333331</v>
      </c>
      <c r="S75" s="803">
        <f t="shared" si="1"/>
        <v>4633.4666666666672</v>
      </c>
      <c r="T75" s="907"/>
    </row>
    <row r="76" spans="1:28" ht="15.75" x14ac:dyDescent="0.25">
      <c r="A76" s="794">
        <v>62</v>
      </c>
      <c r="B76" s="812">
        <v>41705</v>
      </c>
      <c r="C76" s="799" t="s">
        <v>317</v>
      </c>
      <c r="D76" s="799">
        <v>61</v>
      </c>
      <c r="E76" s="799" t="s">
        <v>1108</v>
      </c>
      <c r="F76" s="799"/>
      <c r="G76" s="799">
        <v>1</v>
      </c>
      <c r="H76" s="1317" t="s">
        <v>202</v>
      </c>
      <c r="I76" s="799" t="s">
        <v>1071</v>
      </c>
      <c r="J76" s="799"/>
      <c r="K76" s="799" t="s">
        <v>201</v>
      </c>
      <c r="L76" s="801">
        <v>2371.7199999999998</v>
      </c>
      <c r="M76" s="802">
        <v>10</v>
      </c>
      <c r="N76" s="803">
        <f>IF(M76=0,"N/A",+L76/M76)</f>
        <v>237.17199999999997</v>
      </c>
      <c r="O76" s="1622">
        <f>IF(M76=0,"N/A",+N76/12)</f>
        <v>19.76433333333333</v>
      </c>
      <c r="P76" s="804">
        <v>3</v>
      </c>
      <c r="Q76" s="804">
        <v>3</v>
      </c>
      <c r="R76" s="803">
        <f>IF(M76=0,"N/A",+N76*P76+O76*Q76)</f>
        <v>770.80899999999986</v>
      </c>
      <c r="S76" s="803">
        <f t="shared" si="1"/>
        <v>1600.9110000000001</v>
      </c>
      <c r="T76" s="907"/>
    </row>
    <row r="77" spans="1:28" ht="15.75" x14ac:dyDescent="0.25">
      <c r="A77" s="794">
        <v>63</v>
      </c>
      <c r="B77" s="798">
        <v>40542</v>
      </c>
      <c r="C77" s="895">
        <v>9</v>
      </c>
      <c r="D77" s="799">
        <v>61</v>
      </c>
      <c r="E77" s="799">
        <v>617</v>
      </c>
      <c r="F77" s="795"/>
      <c r="G77" s="795">
        <v>1</v>
      </c>
      <c r="H77" s="1317" t="s">
        <v>115</v>
      </c>
      <c r="I77" s="799">
        <v>4655</v>
      </c>
      <c r="J77" s="799" t="s">
        <v>116</v>
      </c>
      <c r="K77" s="799" t="s">
        <v>201</v>
      </c>
      <c r="L77" s="801">
        <v>2703.96</v>
      </c>
      <c r="M77" s="802">
        <v>10</v>
      </c>
      <c r="N77" s="803">
        <f>IF(M77=0,"N/A",+L77/M77)</f>
        <v>270.39600000000002</v>
      </c>
      <c r="O77" s="1622">
        <f>IF(M77=0,"N/A",+N77/12)</f>
        <v>22.533000000000001</v>
      </c>
      <c r="P77" s="882">
        <v>6</v>
      </c>
      <c r="Q77" s="882">
        <v>6</v>
      </c>
      <c r="R77" s="803">
        <f>IF(M77=0,"N/A",+N77*P77+O77*Q77)</f>
        <v>1757.5740000000003</v>
      </c>
      <c r="S77" s="803">
        <f t="shared" si="1"/>
        <v>946.38599999999974</v>
      </c>
      <c r="T77" s="801"/>
      <c r="U77" s="802"/>
      <c r="V77" s="803"/>
      <c r="W77" s="803"/>
      <c r="X77" s="803"/>
      <c r="Y77" s="882"/>
      <c r="Z77" s="882"/>
      <c r="AA77" s="803"/>
      <c r="AB77" s="803"/>
    </row>
    <row r="78" spans="1:28" ht="31.5" x14ac:dyDescent="0.25">
      <c r="A78" s="794">
        <v>64</v>
      </c>
      <c r="B78" s="812">
        <v>37434</v>
      </c>
      <c r="C78" s="799" t="s">
        <v>317</v>
      </c>
      <c r="D78" s="799">
        <v>61</v>
      </c>
      <c r="E78" s="799">
        <v>617</v>
      </c>
      <c r="F78" s="799"/>
      <c r="G78" s="799">
        <v>1</v>
      </c>
      <c r="H78" s="1299" t="s">
        <v>837</v>
      </c>
      <c r="I78" s="799"/>
      <c r="J78" s="799" t="s">
        <v>316</v>
      </c>
      <c r="K78" s="799" t="s">
        <v>201</v>
      </c>
      <c r="L78" s="813">
        <v>400</v>
      </c>
      <c r="M78" s="802">
        <v>10</v>
      </c>
      <c r="N78" s="810"/>
      <c r="O78" s="810"/>
      <c r="P78" s="811">
        <v>10</v>
      </c>
      <c r="Q78" s="811"/>
      <c r="R78" s="810">
        <v>400</v>
      </c>
      <c r="S78" s="810">
        <f t="shared" si="1"/>
        <v>0</v>
      </c>
      <c r="T78" s="907"/>
    </row>
    <row r="79" spans="1:28" ht="31.5" x14ac:dyDescent="0.25">
      <c r="A79" s="794">
        <v>65</v>
      </c>
      <c r="B79" s="812">
        <v>37434</v>
      </c>
      <c r="C79" s="799" t="s">
        <v>317</v>
      </c>
      <c r="D79" s="799">
        <v>61</v>
      </c>
      <c r="E79" s="799">
        <v>617</v>
      </c>
      <c r="F79" s="799"/>
      <c r="G79" s="799">
        <v>1</v>
      </c>
      <c r="H79" s="1299" t="s">
        <v>518</v>
      </c>
      <c r="I79" s="799"/>
      <c r="J79" s="799"/>
      <c r="K79" s="799" t="s">
        <v>1586</v>
      </c>
      <c r="L79" s="801">
        <v>180</v>
      </c>
      <c r="M79" s="802">
        <v>10</v>
      </c>
      <c r="N79" s="810"/>
      <c r="O79" s="810"/>
      <c r="P79" s="811">
        <v>10</v>
      </c>
      <c r="Q79" s="811"/>
      <c r="R79" s="810">
        <v>180</v>
      </c>
      <c r="S79" s="810">
        <f t="shared" ref="S79:S84" si="4">IF(M79=0,"N/A",+L79-R79)</f>
        <v>0</v>
      </c>
      <c r="T79" s="907"/>
    </row>
    <row r="80" spans="1:28" ht="31.5" x14ac:dyDescent="0.25">
      <c r="A80" s="794">
        <v>66</v>
      </c>
      <c r="B80" s="812">
        <v>40310</v>
      </c>
      <c r="C80" s="799" t="s">
        <v>317</v>
      </c>
      <c r="D80" s="799">
        <v>61</v>
      </c>
      <c r="E80" s="799">
        <v>617</v>
      </c>
      <c r="F80" s="799"/>
      <c r="G80" s="799">
        <v>1</v>
      </c>
      <c r="H80" s="1299" t="s">
        <v>574</v>
      </c>
      <c r="I80" s="799" t="s">
        <v>575</v>
      </c>
      <c r="J80" s="799"/>
      <c r="K80" s="799" t="s">
        <v>1586</v>
      </c>
      <c r="L80" s="801">
        <v>18600</v>
      </c>
      <c r="M80" s="802">
        <v>10</v>
      </c>
      <c r="N80" s="803">
        <f>IF(M80=0,"N/A",+L80/M80)</f>
        <v>1860</v>
      </c>
      <c r="O80" s="803">
        <f>IF(M80=0,"N/A",+N80/12)</f>
        <v>155</v>
      </c>
      <c r="P80" s="804">
        <v>7</v>
      </c>
      <c r="Q80" s="804">
        <v>1</v>
      </c>
      <c r="R80" s="803">
        <f>IF(M80=0,"N/A",+N80*P80+O80*Q80)</f>
        <v>13175</v>
      </c>
      <c r="S80" s="803">
        <f t="shared" si="4"/>
        <v>5425</v>
      </c>
      <c r="T80" s="907"/>
    </row>
    <row r="81" spans="1:20" ht="31.5" x14ac:dyDescent="0.25">
      <c r="A81" s="794">
        <v>67</v>
      </c>
      <c r="B81" s="812">
        <v>38875</v>
      </c>
      <c r="C81" s="799" t="s">
        <v>317</v>
      </c>
      <c r="D81" s="799">
        <v>61</v>
      </c>
      <c r="E81" s="799">
        <v>617</v>
      </c>
      <c r="F81" s="799"/>
      <c r="G81" s="799">
        <v>1</v>
      </c>
      <c r="H81" s="1299" t="s">
        <v>337</v>
      </c>
      <c r="I81" s="799"/>
      <c r="J81" s="799"/>
      <c r="K81" s="799" t="s">
        <v>1586</v>
      </c>
      <c r="L81" s="801">
        <v>46632</v>
      </c>
      <c r="M81" s="802">
        <v>10</v>
      </c>
      <c r="N81" s="810"/>
      <c r="O81" s="810"/>
      <c r="P81" s="811">
        <v>10</v>
      </c>
      <c r="Q81" s="811"/>
      <c r="R81" s="810">
        <v>46632</v>
      </c>
      <c r="S81" s="810">
        <v>26000</v>
      </c>
      <c r="T81" s="907"/>
    </row>
    <row r="82" spans="1:20" ht="31.5" x14ac:dyDescent="0.25">
      <c r="A82" s="794">
        <v>68</v>
      </c>
      <c r="B82" s="812">
        <v>38875</v>
      </c>
      <c r="C82" s="799" t="s">
        <v>317</v>
      </c>
      <c r="D82" s="799">
        <v>61</v>
      </c>
      <c r="E82" s="799">
        <v>617</v>
      </c>
      <c r="F82" s="799"/>
      <c r="G82" s="799">
        <v>1</v>
      </c>
      <c r="H82" s="1299" t="s">
        <v>337</v>
      </c>
      <c r="I82" s="799"/>
      <c r="J82" s="799"/>
      <c r="K82" s="799" t="s">
        <v>1586</v>
      </c>
      <c r="L82" s="801">
        <v>26000</v>
      </c>
      <c r="M82" s="802">
        <v>10</v>
      </c>
      <c r="N82" s="1710"/>
      <c r="O82" s="810"/>
      <c r="P82" s="811">
        <v>10</v>
      </c>
      <c r="Q82" s="811"/>
      <c r="R82" s="810">
        <f>IF(M82=0,"N/A",+N82*P82+O82*Q82)</f>
        <v>0</v>
      </c>
      <c r="S82" s="810">
        <f t="shared" si="4"/>
        <v>26000</v>
      </c>
      <c r="T82" s="907"/>
    </row>
    <row r="83" spans="1:20" ht="15.75" x14ac:dyDescent="0.25">
      <c r="A83" s="794">
        <v>69</v>
      </c>
      <c r="B83" s="812">
        <v>37434</v>
      </c>
      <c r="C83" s="799" t="s">
        <v>317</v>
      </c>
      <c r="D83" s="799">
        <v>61</v>
      </c>
      <c r="E83" s="799">
        <v>617</v>
      </c>
      <c r="F83" s="799"/>
      <c r="G83" s="799">
        <v>1</v>
      </c>
      <c r="H83" s="1299" t="s">
        <v>339</v>
      </c>
      <c r="I83" s="799"/>
      <c r="J83" s="892"/>
      <c r="K83" s="799" t="s">
        <v>1586</v>
      </c>
      <c r="L83" s="919">
        <v>150000</v>
      </c>
      <c r="M83" s="802">
        <v>10</v>
      </c>
      <c r="N83" s="810"/>
      <c r="O83" s="810"/>
      <c r="P83" s="811">
        <v>10</v>
      </c>
      <c r="Q83" s="811"/>
      <c r="R83" s="810">
        <v>150000</v>
      </c>
      <c r="S83" s="810">
        <f t="shared" si="4"/>
        <v>0</v>
      </c>
    </row>
    <row r="84" spans="1:20" ht="15.75" x14ac:dyDescent="0.25">
      <c r="A84" s="794">
        <v>70</v>
      </c>
      <c r="B84" s="812">
        <v>42550</v>
      </c>
      <c r="C84" s="799">
        <v>6</v>
      </c>
      <c r="D84" s="799">
        <v>61</v>
      </c>
      <c r="E84" s="799">
        <v>617</v>
      </c>
      <c r="F84" s="799"/>
      <c r="G84" s="799">
        <v>2</v>
      </c>
      <c r="H84" s="1299" t="s">
        <v>1397</v>
      </c>
      <c r="I84" s="799"/>
      <c r="J84" s="892" t="s">
        <v>1399</v>
      </c>
      <c r="K84" s="799" t="s">
        <v>1603</v>
      </c>
      <c r="L84" s="919">
        <v>8658.36</v>
      </c>
      <c r="M84" s="802">
        <v>10</v>
      </c>
      <c r="N84" s="1617">
        <f>IF(M84=0,"N/A",+L84/M84)</f>
        <v>865.83600000000001</v>
      </c>
      <c r="O84" s="1617">
        <f>IF(M84=0,"N/A",+N84/12)</f>
        <v>72.153000000000006</v>
      </c>
      <c r="P84" s="906">
        <v>1</v>
      </c>
      <c r="Q84" s="906"/>
      <c r="R84" s="1617">
        <f>IF(M84=0,"N/A",+N84*P84+O84*Q84)</f>
        <v>865.83600000000001</v>
      </c>
      <c r="S84" s="1617">
        <f t="shared" si="4"/>
        <v>7792.5240000000003</v>
      </c>
    </row>
    <row r="85" spans="1:20" ht="15.75" x14ac:dyDescent="0.25">
      <c r="A85" s="794"/>
      <c r="B85" s="892"/>
      <c r="C85" s="892"/>
      <c r="D85" s="799"/>
      <c r="E85" s="923"/>
      <c r="F85" s="799"/>
      <c r="G85" s="892"/>
      <c r="H85" s="1453"/>
      <c r="I85" s="892"/>
      <c r="J85" s="892"/>
      <c r="K85" s="892"/>
      <c r="L85" s="912">
        <f>SUM(L15:L83)</f>
        <v>1390433.8699999999</v>
      </c>
      <c r="M85" s="912"/>
      <c r="N85" s="912">
        <f>SUM(N15:N84)</f>
        <v>99107.55333333333</v>
      </c>
      <c r="O85" s="912">
        <f>SUM(O15:O84)</f>
        <v>8258.9627777777769</v>
      </c>
      <c r="P85" s="912"/>
      <c r="Q85" s="1816"/>
      <c r="R85" s="912">
        <f>SUM(R15:R83)</f>
        <v>757249.59591666656</v>
      </c>
      <c r="S85" s="912">
        <f>SUM(S15:S83)</f>
        <v>659184.27408333332</v>
      </c>
      <c r="T85" s="907"/>
    </row>
    <row r="86" spans="1:20" ht="15.75" x14ac:dyDescent="0.25">
      <c r="A86" s="792"/>
      <c r="B86" s="792"/>
      <c r="C86" s="792"/>
      <c r="D86" s="792"/>
      <c r="E86" s="792"/>
      <c r="F86" s="792"/>
      <c r="G86" s="792"/>
      <c r="H86" s="1435"/>
      <c r="I86" s="792"/>
      <c r="J86" s="792"/>
      <c r="K86" s="924"/>
      <c r="L86" s="792"/>
      <c r="M86" s="792"/>
      <c r="N86" s="792"/>
      <c r="O86" s="925"/>
      <c r="P86" s="792"/>
      <c r="Q86" s="792"/>
      <c r="R86" s="792"/>
    </row>
    <row r="87" spans="1:20" ht="15.75" x14ac:dyDescent="0.25">
      <c r="A87" s="792"/>
      <c r="B87" s="792"/>
      <c r="C87" s="792"/>
      <c r="D87" s="1715">
        <v>611</v>
      </c>
      <c r="E87" s="1656">
        <v>225.89</v>
      </c>
      <c r="F87" s="792"/>
      <c r="G87" s="792"/>
      <c r="H87" s="1435"/>
      <c r="I87" s="792"/>
      <c r="J87" s="792"/>
      <c r="K87" s="924"/>
      <c r="L87" s="792"/>
      <c r="M87" s="792"/>
      <c r="N87" s="792"/>
      <c r="O87" s="925"/>
      <c r="P87" s="792"/>
      <c r="Q87" s="792"/>
      <c r="R87" s="792"/>
    </row>
    <row r="88" spans="1:20" ht="15.75" x14ac:dyDescent="0.25">
      <c r="A88" s="792"/>
      <c r="B88" s="792"/>
      <c r="C88" s="792"/>
      <c r="D88" s="1715">
        <v>612</v>
      </c>
      <c r="E88" s="1656">
        <v>296.73</v>
      </c>
      <c r="F88" s="792"/>
      <c r="G88" s="792"/>
      <c r="H88" s="1435"/>
      <c r="I88" s="792"/>
      <c r="J88" s="792"/>
      <c r="K88" s="924"/>
      <c r="L88" s="792"/>
      <c r="M88" s="792"/>
      <c r="N88" s="792"/>
      <c r="O88" s="925"/>
      <c r="P88" s="792"/>
      <c r="Q88" s="792"/>
      <c r="R88" s="792"/>
    </row>
    <row r="89" spans="1:20" ht="15.75" x14ac:dyDescent="0.25">
      <c r="A89" s="792"/>
      <c r="B89" s="792"/>
      <c r="C89" s="792"/>
      <c r="D89" s="1715">
        <v>614</v>
      </c>
      <c r="E89" s="1656">
        <v>5703.53</v>
      </c>
      <c r="F89" s="792"/>
      <c r="G89" s="792"/>
      <c r="H89" s="1435"/>
      <c r="I89" s="792"/>
      <c r="J89" s="792"/>
      <c r="K89" s="924"/>
      <c r="L89" s="792"/>
      <c r="M89" s="792"/>
      <c r="N89" s="792"/>
      <c r="O89" s="925"/>
      <c r="P89" s="792"/>
      <c r="Q89" s="792"/>
      <c r="R89" s="792"/>
    </row>
    <row r="90" spans="1:20" ht="15.75" x14ac:dyDescent="0.25">
      <c r="A90" s="792"/>
      <c r="B90" s="792"/>
      <c r="C90" s="792"/>
      <c r="D90" s="1715">
        <v>615</v>
      </c>
      <c r="E90" s="1656">
        <v>841.67</v>
      </c>
      <c r="F90" s="792"/>
      <c r="G90" s="792"/>
      <c r="H90" s="1435"/>
      <c r="I90" s="1715"/>
      <c r="J90" s="792"/>
      <c r="K90" s="924"/>
      <c r="L90" s="792"/>
      <c r="M90" s="792"/>
      <c r="N90" s="792"/>
      <c r="O90" s="925"/>
      <c r="P90" s="792"/>
      <c r="Q90" s="792"/>
      <c r="R90" s="792"/>
    </row>
    <row r="91" spans="1:20" ht="15.75" x14ac:dyDescent="0.25">
      <c r="A91" s="792"/>
      <c r="B91" s="792"/>
      <c r="C91" s="792"/>
      <c r="D91" s="1715">
        <v>617</v>
      </c>
      <c r="E91" s="1656">
        <v>1166.55</v>
      </c>
      <c r="F91" s="792"/>
      <c r="G91" s="792"/>
      <c r="H91" s="1435"/>
      <c r="I91" s="792"/>
      <c r="J91" s="792"/>
      <c r="K91" s="924"/>
      <c r="L91" s="792"/>
      <c r="M91" s="792"/>
      <c r="N91" s="792"/>
      <c r="O91" s="925"/>
      <c r="P91" s="792"/>
      <c r="Q91" s="792"/>
      <c r="R91" s="792"/>
    </row>
    <row r="92" spans="1:20" ht="15" customHeight="1" x14ac:dyDescent="0.25">
      <c r="A92" s="792"/>
      <c r="B92" s="792"/>
      <c r="C92" s="792"/>
      <c r="D92" s="1715">
        <v>619</v>
      </c>
      <c r="E92" s="1656">
        <v>24.58</v>
      </c>
      <c r="F92" s="792"/>
      <c r="G92" s="792"/>
      <c r="H92" s="1435"/>
      <c r="I92" s="792"/>
      <c r="J92" s="792"/>
      <c r="K92" s="792"/>
      <c r="L92" s="817"/>
      <c r="M92" s="817"/>
      <c r="N92" s="792"/>
      <c r="O92" s="792"/>
      <c r="P92" s="792"/>
      <c r="Q92" s="792"/>
      <c r="R92" s="792"/>
      <c r="S92" s="792"/>
    </row>
    <row r="93" spans="1:20" ht="15" customHeight="1" x14ac:dyDescent="0.25">
      <c r="A93" s="792"/>
      <c r="B93" s="792"/>
      <c r="C93" s="792"/>
      <c r="D93" s="1715"/>
      <c r="E93" s="1656">
        <f>SUM(E87:E92)</f>
        <v>8258.9499999999989</v>
      </c>
      <c r="F93" s="792"/>
      <c r="G93" s="792"/>
      <c r="H93" s="1435"/>
      <c r="I93" s="792"/>
      <c r="J93" s="792"/>
      <c r="K93" s="792"/>
      <c r="L93" s="817"/>
      <c r="M93" s="817"/>
      <c r="N93" s="792"/>
      <c r="O93" s="792"/>
      <c r="P93" s="792"/>
      <c r="Q93" s="792"/>
      <c r="R93" s="792"/>
      <c r="S93" s="792"/>
    </row>
    <row r="94" spans="1:20" ht="15" customHeight="1" x14ac:dyDescent="0.25">
      <c r="A94" s="792"/>
      <c r="B94" s="792"/>
      <c r="C94" s="792"/>
      <c r="D94" s="1715"/>
      <c r="E94" s="1715"/>
      <c r="F94" s="792"/>
      <c r="G94" s="792"/>
      <c r="H94" s="1435"/>
      <c r="I94" s="792"/>
      <c r="J94" s="792"/>
      <c r="K94" s="792"/>
      <c r="L94" s="817"/>
      <c r="M94" s="817"/>
      <c r="N94" s="792"/>
      <c r="O94" s="792"/>
      <c r="P94" s="792"/>
      <c r="Q94" s="792"/>
      <c r="R94" s="792"/>
      <c r="S94" s="792"/>
    </row>
    <row r="95" spans="1:20" ht="15" customHeight="1" x14ac:dyDescent="0.25">
      <c r="A95" s="792"/>
      <c r="B95" s="792"/>
      <c r="C95" s="792"/>
      <c r="D95" s="1715"/>
      <c r="E95" s="1715"/>
      <c r="F95" s="792"/>
      <c r="G95" s="792"/>
      <c r="H95" s="1435"/>
      <c r="I95" s="792"/>
      <c r="J95" s="792"/>
      <c r="K95" s="792"/>
      <c r="L95" s="817"/>
      <c r="M95" s="817"/>
      <c r="N95" s="792"/>
      <c r="O95" s="792"/>
      <c r="P95" s="792"/>
      <c r="Q95" s="792"/>
      <c r="R95" s="792"/>
      <c r="S95" s="792"/>
    </row>
    <row r="96" spans="1:20" ht="15" customHeight="1" x14ac:dyDescent="0.25">
      <c r="A96" s="792"/>
      <c r="B96" s="792"/>
      <c r="C96" s="792"/>
      <c r="D96" s="792"/>
      <c r="E96" s="792"/>
      <c r="F96" s="792"/>
      <c r="G96" s="792"/>
      <c r="H96" s="1435"/>
      <c r="I96" s="792"/>
      <c r="J96" s="792"/>
      <c r="K96" s="792"/>
      <c r="L96" s="817"/>
      <c r="M96" s="817"/>
      <c r="N96" s="792"/>
      <c r="O96" s="792"/>
      <c r="P96" s="792"/>
      <c r="Q96" s="792"/>
      <c r="R96" s="792"/>
      <c r="S96" s="792"/>
    </row>
    <row r="97" spans="1:19" ht="15" customHeight="1" x14ac:dyDescent="0.25">
      <c r="A97" s="792"/>
      <c r="B97" s="792"/>
      <c r="C97" s="792"/>
      <c r="D97" s="792"/>
      <c r="E97" s="792"/>
      <c r="F97" s="792"/>
      <c r="G97" s="792"/>
      <c r="H97" s="1435"/>
      <c r="I97" s="792"/>
      <c r="J97" s="792"/>
      <c r="K97" s="792"/>
      <c r="L97" s="817"/>
      <c r="M97" s="817"/>
      <c r="N97" s="792"/>
      <c r="O97" s="792"/>
      <c r="P97" s="792"/>
      <c r="Q97" s="792"/>
      <c r="R97" s="792"/>
      <c r="S97" s="792"/>
    </row>
    <row r="98" spans="1:19" customFormat="1" ht="12.75" x14ac:dyDescent="0.2">
      <c r="A98" s="45"/>
      <c r="B98" s="45"/>
      <c r="C98" s="45"/>
      <c r="D98" s="45"/>
      <c r="E98" s="45"/>
      <c r="F98" s="45"/>
      <c r="G98" s="45"/>
      <c r="I98" s="45"/>
      <c r="J98" s="45"/>
      <c r="K98" s="45"/>
      <c r="L98" s="45"/>
      <c r="M98" s="45"/>
      <c r="N98" s="15"/>
      <c r="O98" s="14"/>
      <c r="P98" s="1048"/>
      <c r="Q98" s="1048"/>
      <c r="R98" s="1048"/>
      <c r="S98" s="1048"/>
    </row>
    <row r="99" spans="1:19" s="115" customFormat="1" x14ac:dyDescent="0.3">
      <c r="A99" s="1924" t="s">
        <v>51</v>
      </c>
      <c r="B99" s="1924"/>
      <c r="C99" s="1924"/>
      <c r="D99" s="1924"/>
      <c r="E99" s="1924"/>
      <c r="F99" s="1924"/>
      <c r="G99" s="1924"/>
      <c r="H99" s="116"/>
      <c r="I99" s="1925" t="s">
        <v>1620</v>
      </c>
      <c r="J99" s="1925"/>
      <c r="K99" s="1925"/>
      <c r="L99" s="1925"/>
      <c r="M99" s="1925"/>
      <c r="O99" s="1108"/>
      <c r="P99" s="1924" t="s">
        <v>1621</v>
      </c>
      <c r="Q99" s="1924"/>
      <c r="R99" s="1924"/>
      <c r="S99" s="1924"/>
    </row>
  </sheetData>
  <mergeCells count="8">
    <mergeCell ref="A7:S7"/>
    <mergeCell ref="A10:S10"/>
    <mergeCell ref="A9:S9"/>
    <mergeCell ref="A99:G99"/>
    <mergeCell ref="I99:M99"/>
    <mergeCell ref="P99:S99"/>
    <mergeCell ref="A8:S8"/>
    <mergeCell ref="A11:S11"/>
  </mergeCells>
  <phoneticPr fontId="0" type="noConversion"/>
  <printOptions horizontalCentered="1"/>
  <pageMargins left="0.25" right="0.25" top="0.75" bottom="0.75" header="0.3" footer="0.3"/>
  <pageSetup paperSize="5" scale="58" firstPageNumber="0" fitToWidth="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44"/>
  <sheetViews>
    <sheetView topLeftCell="A13" zoomScale="80" zoomScaleNormal="80" workbookViewId="0">
      <selection activeCell="I44" sqref="I44:M44"/>
    </sheetView>
  </sheetViews>
  <sheetFormatPr baseColWidth="10" defaultColWidth="9.140625" defaultRowHeight="12.75" x14ac:dyDescent="0.2"/>
  <cols>
    <col min="1" max="1" width="4.28515625" customWidth="1"/>
    <col min="2" max="2" width="11.85546875" customWidth="1"/>
    <col min="3" max="3" width="9.7109375" customWidth="1"/>
    <col min="4" max="4" width="6" customWidth="1"/>
    <col min="5" max="5" width="10" customWidth="1"/>
    <col min="6" max="6" width="8.42578125" customWidth="1"/>
    <col min="7" max="7" width="6.85546875" customWidth="1"/>
    <col min="8" max="8" width="44" style="58" customWidth="1"/>
    <col min="9" max="9" width="6" customWidth="1"/>
    <col min="10" max="10" width="12.28515625" customWidth="1"/>
    <col min="11" max="11" width="22.7109375" customWidth="1"/>
    <col min="12" max="12" width="14.5703125" customWidth="1"/>
    <col min="13" max="13" width="7.85546875" customWidth="1"/>
    <col min="14" max="14" width="17.85546875" customWidth="1"/>
    <col min="15" max="15" width="17.140625" customWidth="1"/>
    <col min="16" max="16" width="8.7109375" customWidth="1"/>
    <col min="17" max="17" width="9.140625" customWidth="1"/>
    <col min="18" max="18" width="17.28515625" customWidth="1"/>
    <col min="19" max="19" width="12.7109375" customWidth="1"/>
    <col min="20" max="20" width="12.5703125" customWidth="1"/>
  </cols>
  <sheetData>
    <row r="1" spans="1:19" x14ac:dyDescent="0.2">
      <c r="M1" s="3"/>
    </row>
    <row r="2" spans="1:19" x14ac:dyDescent="0.2">
      <c r="F2" s="1"/>
      <c r="G2" s="1"/>
      <c r="I2" s="1"/>
      <c r="M2" s="3"/>
    </row>
    <row r="3" spans="1:19" x14ac:dyDescent="0.2">
      <c r="F3" s="1"/>
      <c r="G3" s="1"/>
      <c r="I3" s="1"/>
      <c r="M3" s="3"/>
    </row>
    <row r="4" spans="1:19" x14ac:dyDescent="0.2">
      <c r="F4" s="1"/>
      <c r="G4" s="1"/>
      <c r="I4" s="1"/>
      <c r="M4" s="3"/>
    </row>
    <row r="5" spans="1:19" x14ac:dyDescent="0.2">
      <c r="F5" s="1"/>
      <c r="G5" s="1"/>
      <c r="I5" s="1"/>
      <c r="M5" s="3"/>
    </row>
    <row r="6" spans="1:19" x14ac:dyDescent="0.2">
      <c r="F6" s="1"/>
      <c r="G6" s="1"/>
      <c r="I6" s="1"/>
      <c r="M6" s="3"/>
    </row>
    <row r="7" spans="1:19" x14ac:dyDescent="0.2">
      <c r="F7" s="1"/>
      <c r="G7" s="1"/>
      <c r="I7" s="1"/>
      <c r="M7" s="3"/>
    </row>
    <row r="8" spans="1:19" x14ac:dyDescent="0.2">
      <c r="F8" s="1"/>
      <c r="G8" s="1"/>
      <c r="I8" s="1"/>
      <c r="M8" s="3"/>
    </row>
    <row r="9" spans="1:19" x14ac:dyDescent="0.2">
      <c r="F9" s="1"/>
      <c r="G9" s="1"/>
      <c r="I9" s="1"/>
      <c r="M9" s="3"/>
    </row>
    <row r="10" spans="1:19" x14ac:dyDescent="0.2">
      <c r="F10" s="1"/>
      <c r="G10" s="1"/>
      <c r="I10" s="1"/>
      <c r="M10" s="3"/>
    </row>
    <row r="11" spans="1:19" x14ac:dyDescent="0.2">
      <c r="F11" s="1"/>
      <c r="G11" s="1"/>
      <c r="I11" s="1"/>
      <c r="M11" s="3"/>
    </row>
    <row r="12" spans="1:19" x14ac:dyDescent="0.2">
      <c r="A12" s="1910" t="s">
        <v>0</v>
      </c>
      <c r="B12" s="1910"/>
      <c r="C12" s="1910"/>
      <c r="D12" s="1910"/>
      <c r="E12" s="1910"/>
      <c r="F12" s="1910"/>
      <c r="G12" s="1910"/>
      <c r="H12" s="1910"/>
      <c r="I12" s="1910"/>
      <c r="J12" s="1910"/>
      <c r="K12" s="1910"/>
      <c r="L12" s="1910"/>
      <c r="M12" s="1910"/>
      <c r="N12" s="1910"/>
      <c r="O12" s="1910"/>
      <c r="P12" s="1910"/>
      <c r="Q12" s="1910"/>
      <c r="R12" s="1910"/>
      <c r="S12" s="1910"/>
    </row>
    <row r="13" spans="1:19" x14ac:dyDescent="0.2">
      <c r="A13" s="1910" t="s">
        <v>1</v>
      </c>
      <c r="B13" s="1910"/>
      <c r="C13" s="1910"/>
      <c r="D13" s="1910"/>
      <c r="E13" s="1910"/>
      <c r="F13" s="1910"/>
      <c r="G13" s="1910"/>
      <c r="H13" s="1910"/>
      <c r="I13" s="1910"/>
      <c r="J13" s="1910"/>
      <c r="K13" s="1910"/>
      <c r="L13" s="1910"/>
      <c r="M13" s="1910"/>
      <c r="N13" s="1910"/>
      <c r="O13" s="1910"/>
      <c r="P13" s="1910"/>
      <c r="Q13" s="1910"/>
      <c r="R13" s="1910"/>
      <c r="S13" s="1910"/>
    </row>
    <row r="14" spans="1:19" x14ac:dyDescent="0.2">
      <c r="A14" s="1910" t="s">
        <v>2</v>
      </c>
      <c r="B14" s="1910"/>
      <c r="C14" s="1910"/>
      <c r="D14" s="1910"/>
      <c r="E14" s="1910"/>
      <c r="F14" s="1910"/>
      <c r="G14" s="1910"/>
      <c r="H14" s="1910"/>
      <c r="I14" s="1910"/>
      <c r="J14" s="1910"/>
      <c r="K14" s="1910"/>
      <c r="L14" s="1910"/>
      <c r="M14" s="1910"/>
      <c r="N14" s="1910"/>
      <c r="O14" s="1910"/>
      <c r="P14" s="1910"/>
      <c r="Q14" s="1910"/>
      <c r="R14" s="1910"/>
      <c r="S14" s="1910"/>
    </row>
    <row r="15" spans="1:19" x14ac:dyDescent="0.2">
      <c r="A15" s="1910" t="s">
        <v>3</v>
      </c>
      <c r="B15" s="1910"/>
      <c r="C15" s="1910"/>
      <c r="D15" s="1910"/>
      <c r="E15" s="1910"/>
      <c r="F15" s="1910"/>
      <c r="G15" s="1910"/>
      <c r="H15" s="1910"/>
      <c r="I15" s="1910"/>
      <c r="J15" s="1910"/>
      <c r="K15" s="1910"/>
      <c r="L15" s="1910"/>
      <c r="M15" s="1910"/>
      <c r="N15" s="1910"/>
      <c r="O15" s="1910"/>
      <c r="P15" s="1910"/>
      <c r="Q15" s="1910"/>
      <c r="R15" s="1910"/>
      <c r="S15" s="1910"/>
    </row>
    <row r="16" spans="1:19" x14ac:dyDescent="0.2">
      <c r="A16" s="1928" t="s">
        <v>1790</v>
      </c>
      <c r="B16" s="1928"/>
      <c r="C16" s="1928"/>
      <c r="D16" s="1928"/>
      <c r="E16" s="1928"/>
      <c r="F16" s="1928"/>
      <c r="G16" s="1928"/>
      <c r="H16" s="1928"/>
      <c r="I16" s="1928"/>
      <c r="J16" s="1928"/>
      <c r="K16" s="1928"/>
      <c r="L16" s="1928"/>
      <c r="M16" s="1928"/>
      <c r="N16" s="1928"/>
      <c r="O16" s="1928"/>
      <c r="P16" s="1928"/>
      <c r="Q16" s="1928"/>
      <c r="R16" s="1928"/>
      <c r="S16" s="1928"/>
    </row>
    <row r="17" spans="1:19" x14ac:dyDescent="0.2">
      <c r="A17" s="80"/>
      <c r="B17" s="80"/>
      <c r="C17" s="80"/>
      <c r="D17" s="80"/>
      <c r="E17" s="80"/>
      <c r="F17" s="80"/>
      <c r="G17" s="80"/>
      <c r="H17" s="1155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</row>
    <row r="18" spans="1:19" ht="36" x14ac:dyDescent="0.2">
      <c r="A18" s="962" t="s">
        <v>4</v>
      </c>
      <c r="B18" s="962" t="s">
        <v>5</v>
      </c>
      <c r="C18" s="1044" t="s">
        <v>6</v>
      </c>
      <c r="D18" s="1045" t="s">
        <v>7</v>
      </c>
      <c r="E18" s="1045" t="s">
        <v>1612</v>
      </c>
      <c r="F18" s="962" t="s">
        <v>9</v>
      </c>
      <c r="G18" s="962" t="s">
        <v>10</v>
      </c>
      <c r="H18" s="1046" t="s">
        <v>11</v>
      </c>
      <c r="I18" s="962" t="s">
        <v>12</v>
      </c>
      <c r="J18" s="962" t="s">
        <v>13</v>
      </c>
      <c r="K18" s="962" t="s">
        <v>820</v>
      </c>
      <c r="L18" s="1046" t="s">
        <v>1613</v>
      </c>
      <c r="M18" s="1049" t="s">
        <v>1616</v>
      </c>
      <c r="N18" s="1050" t="s">
        <v>1615</v>
      </c>
      <c r="O18" s="1050" t="s">
        <v>1614</v>
      </c>
      <c r="P18" s="1051" t="s">
        <v>1618</v>
      </c>
      <c r="Q18" s="1050" t="s">
        <v>1617</v>
      </c>
      <c r="R18" s="1051" t="s">
        <v>1787</v>
      </c>
      <c r="S18" s="1051" t="s">
        <v>1619</v>
      </c>
    </row>
    <row r="19" spans="1:19" x14ac:dyDescent="0.2">
      <c r="A19" s="84">
        <v>1</v>
      </c>
      <c r="B19" s="84">
        <v>2</v>
      </c>
      <c r="C19" s="84">
        <v>3</v>
      </c>
      <c r="D19" s="84">
        <v>4</v>
      </c>
      <c r="E19" s="84">
        <v>5</v>
      </c>
      <c r="F19" s="84">
        <v>6</v>
      </c>
      <c r="G19" s="84">
        <v>7</v>
      </c>
      <c r="H19" s="1033">
        <v>8</v>
      </c>
      <c r="I19" s="84">
        <v>9</v>
      </c>
      <c r="J19" s="84">
        <v>10</v>
      </c>
      <c r="K19" s="84">
        <v>11</v>
      </c>
      <c r="L19" s="84">
        <v>12</v>
      </c>
      <c r="M19" s="227">
        <v>13</v>
      </c>
      <c r="N19" s="84">
        <v>14</v>
      </c>
      <c r="O19" s="84">
        <v>15</v>
      </c>
      <c r="P19" s="84">
        <v>16</v>
      </c>
      <c r="Q19" s="84">
        <v>17</v>
      </c>
      <c r="R19" s="84">
        <v>18</v>
      </c>
      <c r="S19" s="84">
        <v>19</v>
      </c>
    </row>
    <row r="20" spans="1:19" s="1038" customFormat="1" ht="15" x14ac:dyDescent="0.2">
      <c r="A20" s="956">
        <v>1</v>
      </c>
      <c r="B20" s="333">
        <v>39483</v>
      </c>
      <c r="C20" s="334" t="s">
        <v>317</v>
      </c>
      <c r="D20" s="334">
        <v>61</v>
      </c>
      <c r="E20" s="334">
        <v>617</v>
      </c>
      <c r="F20" s="1159"/>
      <c r="G20" s="334">
        <v>1</v>
      </c>
      <c r="H20" s="1036" t="s">
        <v>55</v>
      </c>
      <c r="I20" s="1159"/>
      <c r="J20" s="334" t="s">
        <v>24</v>
      </c>
      <c r="K20" s="1160" t="s">
        <v>1587</v>
      </c>
      <c r="L20" s="1037">
        <v>3024</v>
      </c>
      <c r="M20" s="338">
        <v>10</v>
      </c>
      <c r="N20" s="339">
        <f>IF(M20=0,"N/A",+L20/M20)</f>
        <v>302.39999999999998</v>
      </c>
      <c r="O20" s="1658">
        <f>IF(M20=0,"N/A",+N20/12)</f>
        <v>25.2</v>
      </c>
      <c r="P20" s="1161">
        <v>9</v>
      </c>
      <c r="Q20" s="1161">
        <v>4</v>
      </c>
      <c r="R20" s="339">
        <f>IF(M20=0,"N/A",+N20*P20+O20*Q20)</f>
        <v>2822.4</v>
      </c>
      <c r="S20" s="339">
        <f t="shared" ref="S20:S34" si="0">IF(M20=0,"N/A",+L20-R20)</f>
        <v>201.59999999999991</v>
      </c>
    </row>
    <row r="21" spans="1:19" s="1038" customFormat="1" ht="15" x14ac:dyDescent="0.2">
      <c r="A21" s="1162">
        <v>2</v>
      </c>
      <c r="B21" s="1163">
        <v>36889</v>
      </c>
      <c r="C21" s="334" t="s">
        <v>317</v>
      </c>
      <c r="D21" s="1164">
        <v>61</v>
      </c>
      <c r="E21" s="334">
        <v>614</v>
      </c>
      <c r="F21" s="1165"/>
      <c r="G21" s="1166">
        <v>1</v>
      </c>
      <c r="H21" s="1167" t="s">
        <v>126</v>
      </c>
      <c r="I21" s="1165"/>
      <c r="J21" s="1166" t="s">
        <v>834</v>
      </c>
      <c r="K21" s="1160" t="s">
        <v>1587</v>
      </c>
      <c r="L21" s="1168">
        <v>8500</v>
      </c>
      <c r="M21" s="1169">
        <v>3</v>
      </c>
      <c r="N21" s="952"/>
      <c r="O21" s="952"/>
      <c r="P21" s="1170">
        <v>3</v>
      </c>
      <c r="Q21" s="1170"/>
      <c r="R21" s="952">
        <v>8500</v>
      </c>
      <c r="S21" s="952">
        <f t="shared" si="0"/>
        <v>0</v>
      </c>
    </row>
    <row r="22" spans="1:19" s="1038" customFormat="1" ht="15" x14ac:dyDescent="0.2">
      <c r="A22" s="956">
        <v>3</v>
      </c>
      <c r="B22" s="1163">
        <v>36889</v>
      </c>
      <c r="C22" s="334" t="s">
        <v>317</v>
      </c>
      <c r="D22" s="1164">
        <v>61</v>
      </c>
      <c r="E22" s="334">
        <v>614</v>
      </c>
      <c r="F22" s="1165"/>
      <c r="G22" s="1166">
        <v>1</v>
      </c>
      <c r="H22" s="1167" t="s">
        <v>30</v>
      </c>
      <c r="I22" s="1165"/>
      <c r="J22" s="1166" t="s">
        <v>129</v>
      </c>
      <c r="K22" s="1160" t="s">
        <v>1587</v>
      </c>
      <c r="L22" s="1168">
        <v>650</v>
      </c>
      <c r="M22" s="1169">
        <v>3</v>
      </c>
      <c r="N22" s="952"/>
      <c r="O22" s="952"/>
      <c r="P22" s="1170">
        <v>3</v>
      </c>
      <c r="Q22" s="1170"/>
      <c r="R22" s="952">
        <v>650</v>
      </c>
      <c r="S22" s="952">
        <f t="shared" si="0"/>
        <v>0</v>
      </c>
    </row>
    <row r="23" spans="1:19" s="1038" customFormat="1" ht="15" x14ac:dyDescent="0.2">
      <c r="A23" s="1162">
        <v>4</v>
      </c>
      <c r="B23" s="333">
        <v>36889</v>
      </c>
      <c r="C23" s="334" t="s">
        <v>317</v>
      </c>
      <c r="D23" s="334">
        <v>61</v>
      </c>
      <c r="E23" s="334">
        <v>614</v>
      </c>
      <c r="F23" s="1171"/>
      <c r="G23" s="1160">
        <v>1</v>
      </c>
      <c r="H23" s="336" t="s">
        <v>31</v>
      </c>
      <c r="I23" s="1171"/>
      <c r="J23" s="1160" t="s">
        <v>74</v>
      </c>
      <c r="K23" s="1160" t="s">
        <v>1587</v>
      </c>
      <c r="L23" s="1037">
        <v>9500</v>
      </c>
      <c r="M23" s="338">
        <v>3</v>
      </c>
      <c r="N23" s="952"/>
      <c r="O23" s="952"/>
      <c r="P23" s="1170">
        <v>3</v>
      </c>
      <c r="Q23" s="1170"/>
      <c r="R23" s="952">
        <v>9500</v>
      </c>
      <c r="S23" s="952">
        <f t="shared" si="0"/>
        <v>0</v>
      </c>
    </row>
    <row r="24" spans="1:19" s="1038" customFormat="1" ht="15" x14ac:dyDescent="0.2">
      <c r="A24" s="956">
        <v>5</v>
      </c>
      <c r="B24" s="333">
        <v>36889</v>
      </c>
      <c r="C24" s="334" t="s">
        <v>317</v>
      </c>
      <c r="D24" s="334">
        <v>61</v>
      </c>
      <c r="E24" s="334">
        <v>614</v>
      </c>
      <c r="F24" s="1171"/>
      <c r="G24" s="1160">
        <v>1</v>
      </c>
      <c r="H24" s="336" t="s">
        <v>88</v>
      </c>
      <c r="I24" s="1171"/>
      <c r="J24" s="1160" t="s">
        <v>134</v>
      </c>
      <c r="K24" s="1160" t="s">
        <v>1587</v>
      </c>
      <c r="L24" s="1037">
        <v>100</v>
      </c>
      <c r="M24" s="338">
        <v>3</v>
      </c>
      <c r="N24" s="952"/>
      <c r="O24" s="952"/>
      <c r="P24" s="1170">
        <v>3</v>
      </c>
      <c r="Q24" s="1170"/>
      <c r="R24" s="952">
        <v>100</v>
      </c>
      <c r="S24" s="952">
        <f t="shared" si="0"/>
        <v>0</v>
      </c>
    </row>
    <row r="25" spans="1:19" s="1038" customFormat="1" ht="30" x14ac:dyDescent="0.2">
      <c r="A25" s="1162">
        <v>6</v>
      </c>
      <c r="B25" s="333">
        <v>41801</v>
      </c>
      <c r="C25" s="334" t="s">
        <v>317</v>
      </c>
      <c r="D25" s="334">
        <v>61</v>
      </c>
      <c r="E25" s="334" t="s">
        <v>1106</v>
      </c>
      <c r="F25" s="1171"/>
      <c r="G25" s="1160">
        <v>1</v>
      </c>
      <c r="H25" s="336" t="s">
        <v>1067</v>
      </c>
      <c r="I25" s="1171"/>
      <c r="J25" s="1160"/>
      <c r="K25" s="1160" t="s">
        <v>1587</v>
      </c>
      <c r="L25" s="1037">
        <v>2124</v>
      </c>
      <c r="M25" s="338">
        <v>10</v>
      </c>
      <c r="N25" s="339">
        <f>IF(M25=0,"N/A",+L25/M25)</f>
        <v>212.4</v>
      </c>
      <c r="O25" s="1658">
        <f>IF(M25=0,"N/A",+N25/12)</f>
        <v>17.7</v>
      </c>
      <c r="P25" s="1161">
        <v>3</v>
      </c>
      <c r="Q25" s="1161"/>
      <c r="R25" s="339">
        <f>IF(M25=0,"N/A",+N25*P25+O25*Q25)</f>
        <v>637.20000000000005</v>
      </c>
      <c r="S25" s="339">
        <f t="shared" si="0"/>
        <v>1486.8</v>
      </c>
    </row>
    <row r="26" spans="1:19" s="1038" customFormat="1" ht="30" x14ac:dyDescent="0.2">
      <c r="A26" s="956">
        <v>7</v>
      </c>
      <c r="B26" s="333">
        <v>41801</v>
      </c>
      <c r="C26" s="334" t="s">
        <v>317</v>
      </c>
      <c r="D26" s="334">
        <v>61</v>
      </c>
      <c r="E26" s="334" t="s">
        <v>1107</v>
      </c>
      <c r="F26" s="1171"/>
      <c r="G26" s="1160">
        <v>6</v>
      </c>
      <c r="H26" s="336" t="s">
        <v>1068</v>
      </c>
      <c r="I26" s="1171"/>
      <c r="J26" s="1160"/>
      <c r="K26" s="1160" t="s">
        <v>1587</v>
      </c>
      <c r="L26" s="1037">
        <v>27357.119999999999</v>
      </c>
      <c r="M26" s="338">
        <v>10</v>
      </c>
      <c r="N26" s="339">
        <f>IF(M26=0,"N/A",+L26/M26)</f>
        <v>2735.712</v>
      </c>
      <c r="O26" s="1658">
        <f>IF(M26=0,"N/A",+N26/12)</f>
        <v>227.976</v>
      </c>
      <c r="P26" s="1161">
        <v>3</v>
      </c>
      <c r="Q26" s="1161"/>
      <c r="R26" s="339">
        <f>IF(M26=0,"N/A",+N26*P26+O26*Q26)</f>
        <v>8207.1360000000004</v>
      </c>
      <c r="S26" s="339">
        <f t="shared" si="0"/>
        <v>19149.983999999997</v>
      </c>
    </row>
    <row r="27" spans="1:19" s="1038" customFormat="1" ht="15" x14ac:dyDescent="0.2">
      <c r="A27" s="1162">
        <v>8</v>
      </c>
      <c r="B27" s="333">
        <v>41926</v>
      </c>
      <c r="C27" s="334" t="s">
        <v>317</v>
      </c>
      <c r="D27" s="334">
        <v>61</v>
      </c>
      <c r="E27" s="334" t="s">
        <v>1107</v>
      </c>
      <c r="F27" s="1171"/>
      <c r="G27" s="1160">
        <v>1</v>
      </c>
      <c r="H27" s="336" t="s">
        <v>1065</v>
      </c>
      <c r="I27" s="1171"/>
      <c r="J27" s="1160" t="s">
        <v>1066</v>
      </c>
      <c r="K27" s="1160" t="s">
        <v>1587</v>
      </c>
      <c r="L27" s="1037">
        <v>9133.2000000000007</v>
      </c>
      <c r="M27" s="338">
        <v>10</v>
      </c>
      <c r="N27" s="339">
        <f>IF(M27=0,"N/A",+L27/M27)</f>
        <v>913.32</v>
      </c>
      <c r="O27" s="1658">
        <f>IF(M27=0,"N/A",+N27/12)</f>
        <v>76.11</v>
      </c>
      <c r="P27" s="1161">
        <v>2</v>
      </c>
      <c r="Q27" s="1161">
        <v>8</v>
      </c>
      <c r="R27" s="339">
        <f>IF(M27=0,"N/A",+N27*P27+O27*Q27)</f>
        <v>2435.52</v>
      </c>
      <c r="S27" s="339">
        <f t="shared" si="0"/>
        <v>6697.68</v>
      </c>
    </row>
    <row r="28" spans="1:19" s="1038" customFormat="1" ht="30" x14ac:dyDescent="0.2">
      <c r="A28" s="956">
        <v>9</v>
      </c>
      <c r="B28" s="333">
        <v>42226</v>
      </c>
      <c r="C28" s="334" t="s">
        <v>317</v>
      </c>
      <c r="D28" s="334">
        <v>61</v>
      </c>
      <c r="E28" s="334" t="s">
        <v>1108</v>
      </c>
      <c r="F28" s="1171"/>
      <c r="G28" s="1160">
        <v>1</v>
      </c>
      <c r="H28" s="336" t="s">
        <v>1278</v>
      </c>
      <c r="I28" s="1171"/>
      <c r="J28" s="1160" t="s">
        <v>240</v>
      </c>
      <c r="K28" s="1160" t="s">
        <v>1587</v>
      </c>
      <c r="L28" s="1037">
        <v>38000</v>
      </c>
      <c r="M28" s="338">
        <v>10</v>
      </c>
      <c r="N28" s="339">
        <f>IF(M28=0,"N/A",+L28/M28)</f>
        <v>3800</v>
      </c>
      <c r="O28" s="1658">
        <f>IF(M28=0,"N/A",+N28/12)</f>
        <v>316.66666666666669</v>
      </c>
      <c r="P28" s="1161">
        <v>1</v>
      </c>
      <c r="Q28" s="1161">
        <v>10</v>
      </c>
      <c r="R28" s="339">
        <f>IF(M28=0,"N/A",+N28*P28+O28*Q28)</f>
        <v>6966.666666666667</v>
      </c>
      <c r="S28" s="339">
        <f>IF(M28=0,"N/A",+L28-R28)</f>
        <v>31033.333333333332</v>
      </c>
    </row>
    <row r="29" spans="1:19" s="1038" customFormat="1" ht="30" x14ac:dyDescent="0.2">
      <c r="A29" s="1162">
        <v>10</v>
      </c>
      <c r="B29" s="333">
        <v>41990</v>
      </c>
      <c r="C29" s="334" t="s">
        <v>317</v>
      </c>
      <c r="D29" s="334">
        <v>61</v>
      </c>
      <c r="E29" s="334" t="s">
        <v>1107</v>
      </c>
      <c r="F29" s="1171"/>
      <c r="G29" s="1160">
        <v>2</v>
      </c>
      <c r="H29" s="336" t="s">
        <v>1064</v>
      </c>
      <c r="I29" s="1171"/>
      <c r="J29" s="1160"/>
      <c r="K29" s="1160" t="s">
        <v>1587</v>
      </c>
      <c r="L29" s="1037">
        <v>14844.4</v>
      </c>
      <c r="M29" s="338">
        <v>10</v>
      </c>
      <c r="N29" s="339">
        <f>IF(M29=0,"N/A",+L29/M29)</f>
        <v>1484.44</v>
      </c>
      <c r="O29" s="1658">
        <f>IF(M29=0,"N/A",+N29/12)</f>
        <v>123.70333333333333</v>
      </c>
      <c r="P29" s="1161">
        <v>2</v>
      </c>
      <c r="Q29" s="1161">
        <v>6</v>
      </c>
      <c r="R29" s="339">
        <f>IF(M29=0,"N/A",+N29*P29+O29*Q29)</f>
        <v>3711.1000000000004</v>
      </c>
      <c r="S29" s="339">
        <f t="shared" si="0"/>
        <v>11133.3</v>
      </c>
    </row>
    <row r="30" spans="1:19" s="1038" customFormat="1" ht="15" x14ac:dyDescent="0.2">
      <c r="A30" s="1162">
        <v>12</v>
      </c>
      <c r="B30" s="333">
        <v>37096</v>
      </c>
      <c r="C30" s="334" t="s">
        <v>317</v>
      </c>
      <c r="D30" s="334">
        <v>61</v>
      </c>
      <c r="E30" s="334">
        <v>617</v>
      </c>
      <c r="F30" s="1159"/>
      <c r="G30" s="1160">
        <v>3</v>
      </c>
      <c r="H30" s="1036" t="s">
        <v>158</v>
      </c>
      <c r="I30" s="1171"/>
      <c r="J30" s="1160" t="s">
        <v>19</v>
      </c>
      <c r="K30" s="1160" t="s">
        <v>1587</v>
      </c>
      <c r="L30" s="1037">
        <v>2508.8000000000002</v>
      </c>
      <c r="M30" s="338">
        <v>10</v>
      </c>
      <c r="N30" s="952"/>
      <c r="O30" s="952"/>
      <c r="P30" s="1170">
        <v>10</v>
      </c>
      <c r="Q30" s="1170"/>
      <c r="R30" s="952">
        <v>2508.8000000000002</v>
      </c>
      <c r="S30" s="952">
        <f t="shared" si="0"/>
        <v>0</v>
      </c>
    </row>
    <row r="31" spans="1:19" s="1038" customFormat="1" ht="15" x14ac:dyDescent="0.2">
      <c r="A31" s="956">
        <v>13</v>
      </c>
      <c r="B31" s="333">
        <v>36889</v>
      </c>
      <c r="C31" s="334" t="s">
        <v>317</v>
      </c>
      <c r="D31" s="334">
        <v>61</v>
      </c>
      <c r="E31" s="334">
        <v>617</v>
      </c>
      <c r="F31" s="1159">
        <v>126108</v>
      </c>
      <c r="G31" s="334">
        <v>1</v>
      </c>
      <c r="H31" s="1036" t="s">
        <v>39</v>
      </c>
      <c r="I31" s="1172"/>
      <c r="J31" s="334"/>
      <c r="K31" s="1160" t="s">
        <v>1587</v>
      </c>
      <c r="L31" s="1037">
        <v>2177.29</v>
      </c>
      <c r="M31" s="338">
        <v>10</v>
      </c>
      <c r="N31" s="952"/>
      <c r="O31" s="952"/>
      <c r="P31" s="1170">
        <v>10</v>
      </c>
      <c r="Q31" s="1170"/>
      <c r="R31" s="952">
        <v>2177.29</v>
      </c>
      <c r="S31" s="952">
        <f t="shared" si="0"/>
        <v>0</v>
      </c>
    </row>
    <row r="32" spans="1:19" s="1038" customFormat="1" ht="15" x14ac:dyDescent="0.2">
      <c r="A32" s="1162">
        <v>14</v>
      </c>
      <c r="B32" s="333">
        <v>38772</v>
      </c>
      <c r="C32" s="334" t="s">
        <v>317</v>
      </c>
      <c r="D32" s="334">
        <v>61</v>
      </c>
      <c r="E32" s="334">
        <v>617</v>
      </c>
      <c r="F32" s="1159"/>
      <c r="G32" s="1160">
        <v>1</v>
      </c>
      <c r="H32" s="1036" t="s">
        <v>314</v>
      </c>
      <c r="I32" s="1171"/>
      <c r="J32" s="1160" t="s">
        <v>19</v>
      </c>
      <c r="K32" s="1160" t="s">
        <v>1587</v>
      </c>
      <c r="L32" s="1037">
        <v>2300</v>
      </c>
      <c r="M32" s="338">
        <v>10</v>
      </c>
      <c r="N32" s="1659"/>
      <c r="O32" s="952"/>
      <c r="P32" s="1170">
        <v>10</v>
      </c>
      <c r="Q32" s="1170"/>
      <c r="R32" s="952">
        <v>2300</v>
      </c>
      <c r="S32" s="952">
        <f t="shared" si="0"/>
        <v>0</v>
      </c>
    </row>
    <row r="33" spans="1:20" s="1038" customFormat="1" ht="15" x14ac:dyDescent="0.2">
      <c r="A33" s="956">
        <v>15</v>
      </c>
      <c r="B33" s="333">
        <v>37015</v>
      </c>
      <c r="C33" s="334" t="s">
        <v>317</v>
      </c>
      <c r="D33" s="334">
        <v>61</v>
      </c>
      <c r="E33" s="334">
        <v>617</v>
      </c>
      <c r="F33" s="1159"/>
      <c r="G33" s="1160">
        <v>4</v>
      </c>
      <c r="H33" s="1036" t="s">
        <v>313</v>
      </c>
      <c r="I33" s="1171"/>
      <c r="J33" s="1160" t="s">
        <v>19</v>
      </c>
      <c r="K33" s="1160" t="s">
        <v>1587</v>
      </c>
      <c r="L33" s="1037">
        <v>1015</v>
      </c>
      <c r="M33" s="338">
        <v>10</v>
      </c>
      <c r="N33" s="1659"/>
      <c r="O33" s="952"/>
      <c r="P33" s="1170">
        <v>10</v>
      </c>
      <c r="Q33" s="1170"/>
      <c r="R33" s="952">
        <v>1015</v>
      </c>
      <c r="S33" s="952">
        <f t="shared" si="0"/>
        <v>0</v>
      </c>
    </row>
    <row r="34" spans="1:20" s="1038" customFormat="1" ht="15" x14ac:dyDescent="0.2">
      <c r="A34" s="1162">
        <v>16</v>
      </c>
      <c r="B34" s="333">
        <v>37434</v>
      </c>
      <c r="C34" s="334" t="s">
        <v>317</v>
      </c>
      <c r="D34" s="334">
        <v>61</v>
      </c>
      <c r="E34" s="334">
        <v>617</v>
      </c>
      <c r="F34" s="1171">
        <v>126148</v>
      </c>
      <c r="G34" s="1160">
        <v>1</v>
      </c>
      <c r="H34" s="336" t="s">
        <v>23</v>
      </c>
      <c r="I34" s="1171"/>
      <c r="J34" s="1160" t="s">
        <v>24</v>
      </c>
      <c r="K34" s="1160" t="s">
        <v>1587</v>
      </c>
      <c r="L34" s="1037">
        <v>950</v>
      </c>
      <c r="M34" s="338">
        <v>5</v>
      </c>
      <c r="N34" s="1659"/>
      <c r="O34" s="952"/>
      <c r="P34" s="1170">
        <v>5</v>
      </c>
      <c r="Q34" s="1170"/>
      <c r="R34" s="952">
        <v>950</v>
      </c>
      <c r="S34" s="952">
        <f t="shared" si="0"/>
        <v>0</v>
      </c>
    </row>
    <row r="35" spans="1:20" s="1038" customFormat="1" ht="15" x14ac:dyDescent="0.2">
      <c r="A35" s="1162"/>
      <c r="B35" s="1034">
        <v>39118</v>
      </c>
      <c r="C35" s="334" t="s">
        <v>317</v>
      </c>
      <c r="D35" s="334">
        <v>61</v>
      </c>
      <c r="E35" s="334">
        <v>617</v>
      </c>
      <c r="F35" s="334"/>
      <c r="G35" s="334">
        <v>1</v>
      </c>
      <c r="H35" s="336" t="s">
        <v>101</v>
      </c>
      <c r="I35" s="1171"/>
      <c r="J35" s="1160" t="s">
        <v>116</v>
      </c>
      <c r="K35" s="1160" t="s">
        <v>1587</v>
      </c>
      <c r="L35" s="1037">
        <v>5695.25</v>
      </c>
      <c r="M35" s="338">
        <v>10</v>
      </c>
      <c r="N35" s="952"/>
      <c r="O35" s="952"/>
      <c r="P35" s="1170">
        <v>10</v>
      </c>
      <c r="Q35" s="1170"/>
      <c r="R35" s="952">
        <v>5695.25</v>
      </c>
      <c r="S35" s="952">
        <f>IF(M35=0,"N/A",+L35-R35)</f>
        <v>0</v>
      </c>
    </row>
    <row r="36" spans="1:20" s="1038" customFormat="1" ht="15" x14ac:dyDescent="0.2">
      <c r="A36" s="1162"/>
      <c r="B36" s="333">
        <v>36916</v>
      </c>
      <c r="C36" s="334" t="s">
        <v>317</v>
      </c>
      <c r="D36" s="334">
        <v>61</v>
      </c>
      <c r="E36" s="334">
        <v>617</v>
      </c>
      <c r="F36" s="1171"/>
      <c r="G36" s="1160">
        <v>1</v>
      </c>
      <c r="H36" s="336" t="s">
        <v>1609</v>
      </c>
      <c r="I36" s="1171"/>
      <c r="J36" s="1160"/>
      <c r="K36" s="1160" t="s">
        <v>1587</v>
      </c>
      <c r="L36" s="1037">
        <v>600</v>
      </c>
      <c r="M36" s="338">
        <v>10</v>
      </c>
      <c r="N36" s="952"/>
      <c r="O36" s="952"/>
      <c r="P36" s="1170">
        <v>10</v>
      </c>
      <c r="Q36" s="1170"/>
      <c r="R36" s="952">
        <v>600</v>
      </c>
      <c r="S36" s="952">
        <f>IF(M36=0,"N/A",+L36-R36)</f>
        <v>0</v>
      </c>
    </row>
    <row r="37" spans="1:20" s="1038" customFormat="1" ht="15" x14ac:dyDescent="0.2">
      <c r="A37" s="956">
        <v>17</v>
      </c>
      <c r="B37" s="333">
        <v>37434</v>
      </c>
      <c r="C37" s="334" t="s">
        <v>317</v>
      </c>
      <c r="D37" s="334">
        <v>61</v>
      </c>
      <c r="E37" s="334">
        <v>617</v>
      </c>
      <c r="F37" s="1171">
        <v>126149</v>
      </c>
      <c r="G37" s="1160">
        <v>1</v>
      </c>
      <c r="H37" s="336" t="s">
        <v>23</v>
      </c>
      <c r="I37" s="1171"/>
      <c r="J37" s="1160" t="s">
        <v>24</v>
      </c>
      <c r="K37" s="1160" t="s">
        <v>1587</v>
      </c>
      <c r="L37" s="1037">
        <v>950</v>
      </c>
      <c r="M37" s="338">
        <v>5</v>
      </c>
      <c r="N37" s="952"/>
      <c r="O37" s="952"/>
      <c r="P37" s="1170">
        <v>5</v>
      </c>
      <c r="Q37" s="1170"/>
      <c r="R37" s="952">
        <v>950</v>
      </c>
      <c r="S37" s="952">
        <f>IF(M37=0,"N/A",+L37-R37)</f>
        <v>0</v>
      </c>
    </row>
    <row r="38" spans="1:20" ht="15" x14ac:dyDescent="0.3">
      <c r="A38" s="80"/>
      <c r="B38" s="238"/>
      <c r="C38" s="1700"/>
      <c r="D38" s="1643"/>
      <c r="E38" s="1643"/>
      <c r="F38" s="376"/>
      <c r="G38" s="377"/>
      <c r="H38" s="1156"/>
      <c r="I38" s="376"/>
      <c r="J38" s="376"/>
      <c r="K38" s="376"/>
      <c r="L38" s="1153">
        <f>SUM(L20:L37)</f>
        <v>129429.05999999998</v>
      </c>
      <c r="M38" s="221"/>
      <c r="N38" s="1153">
        <f>SUM(N20:N37)</f>
        <v>9448.271999999999</v>
      </c>
      <c r="O38" s="1153">
        <f>SUM(O20:O37)</f>
        <v>787.35599999999999</v>
      </c>
      <c r="P38" s="221"/>
      <c r="Q38" s="221"/>
      <c r="R38" s="1153">
        <f>SUM(R20:R37)</f>
        <v>59726.362666666668</v>
      </c>
      <c r="S38" s="1153">
        <f>SUM(S20:S37)</f>
        <v>69702.69733333333</v>
      </c>
      <c r="T38" s="18"/>
    </row>
    <row r="39" spans="1:20" ht="15" x14ac:dyDescent="0.3">
      <c r="A39" s="80"/>
      <c r="B39" s="238"/>
      <c r="C39" s="1700"/>
      <c r="D39" s="1643">
        <v>611</v>
      </c>
      <c r="E39" s="1643">
        <v>427.79</v>
      </c>
      <c r="F39" s="376"/>
      <c r="G39" s="377"/>
      <c r="H39" s="1156"/>
      <c r="I39" s="376"/>
      <c r="J39" s="376"/>
      <c r="K39" s="376"/>
      <c r="L39" s="114"/>
      <c r="M39" s="115"/>
      <c r="N39" s="115"/>
      <c r="O39" s="115"/>
      <c r="P39" s="115"/>
      <c r="Q39" s="115"/>
      <c r="R39" s="115"/>
      <c r="S39" s="115"/>
    </row>
    <row r="40" spans="1:20" ht="15" x14ac:dyDescent="0.3">
      <c r="A40" s="80"/>
      <c r="B40" s="238"/>
      <c r="C40" s="1700"/>
      <c r="D40" s="1643">
        <v>613</v>
      </c>
      <c r="E40" s="1643">
        <v>17.7</v>
      </c>
      <c r="F40" s="376"/>
      <c r="G40" s="377"/>
      <c r="H40" s="1156"/>
      <c r="I40" s="376"/>
      <c r="J40" s="376"/>
      <c r="K40" s="376"/>
      <c r="L40" s="114"/>
      <c r="M40" s="115"/>
      <c r="N40" s="115"/>
      <c r="O40" s="115"/>
      <c r="P40" s="115"/>
      <c r="Q40" s="115"/>
      <c r="R40" s="115"/>
      <c r="S40" s="115"/>
    </row>
    <row r="41" spans="1:20" ht="15" x14ac:dyDescent="0.3">
      <c r="A41" s="80"/>
      <c r="B41" s="238"/>
      <c r="C41" s="1700"/>
      <c r="D41" s="1643">
        <v>614</v>
      </c>
      <c r="E41" s="1643">
        <v>316.67</v>
      </c>
      <c r="F41" s="376"/>
      <c r="G41" s="377"/>
      <c r="H41" s="1156"/>
      <c r="I41" s="376"/>
      <c r="J41" s="376"/>
      <c r="K41" s="376"/>
      <c r="L41" s="114"/>
      <c r="M41" s="115"/>
      <c r="N41" s="115"/>
      <c r="O41" s="115"/>
      <c r="P41" s="115"/>
      <c r="Q41" s="115"/>
      <c r="R41" s="118"/>
      <c r="S41" s="115"/>
    </row>
    <row r="42" spans="1:20" ht="15" x14ac:dyDescent="0.3">
      <c r="A42" s="80"/>
      <c r="B42" s="238"/>
      <c r="C42" s="1700"/>
      <c r="D42" s="1643">
        <v>617</v>
      </c>
      <c r="E42" s="1643">
        <v>25.2</v>
      </c>
      <c r="F42" s="376"/>
      <c r="G42" s="377"/>
      <c r="H42" s="1156"/>
      <c r="I42" s="376"/>
      <c r="J42" s="376"/>
      <c r="K42" s="376"/>
      <c r="L42" s="114"/>
      <c r="M42" s="115"/>
      <c r="N42" s="115"/>
      <c r="O42" s="115"/>
      <c r="P42" s="115"/>
      <c r="Q42" s="115"/>
      <c r="R42" s="115"/>
      <c r="S42" s="115"/>
    </row>
    <row r="43" spans="1:20" ht="15" x14ac:dyDescent="0.3">
      <c r="A43" s="80"/>
      <c r="B43" s="238"/>
      <c r="C43" s="1731"/>
      <c r="D43" s="1643"/>
      <c r="E43" s="1643">
        <f>SUM(E39:E42)</f>
        <v>787.36000000000013</v>
      </c>
      <c r="F43" s="239"/>
      <c r="G43" s="117"/>
      <c r="H43" s="1157"/>
      <c r="I43" s="117"/>
      <c r="J43" s="117"/>
      <c r="K43" s="117"/>
      <c r="L43" s="117"/>
      <c r="M43" s="114"/>
      <c r="N43" s="115"/>
      <c r="O43" s="115"/>
      <c r="P43" s="115"/>
      <c r="Q43" s="115"/>
      <c r="R43" s="115"/>
      <c r="S43" s="115"/>
    </row>
    <row r="44" spans="1:20" s="115" customFormat="1" ht="15" x14ac:dyDescent="0.3">
      <c r="A44" s="1924" t="s">
        <v>51</v>
      </c>
      <c r="B44" s="1924"/>
      <c r="C44" s="1924"/>
      <c r="D44" s="1924"/>
      <c r="E44" s="1924"/>
      <c r="F44" s="1924"/>
      <c r="G44" s="1924"/>
      <c r="H44" s="1158"/>
      <c r="I44" s="1925" t="s">
        <v>1620</v>
      </c>
      <c r="J44" s="1925"/>
      <c r="K44" s="1925"/>
      <c r="L44" s="1925"/>
      <c r="M44" s="1925"/>
      <c r="O44" s="1108"/>
      <c r="P44" s="1924" t="s">
        <v>1621</v>
      </c>
      <c r="Q44" s="1924"/>
      <c r="R44" s="1924"/>
      <c r="S44" s="1924"/>
    </row>
  </sheetData>
  <mergeCells count="8">
    <mergeCell ref="A44:G44"/>
    <mergeCell ref="I44:M44"/>
    <mergeCell ref="P44:S44"/>
    <mergeCell ref="A12:S12"/>
    <mergeCell ref="A13:S13"/>
    <mergeCell ref="A14:S14"/>
    <mergeCell ref="A15:S15"/>
    <mergeCell ref="A16:S16"/>
  </mergeCells>
  <phoneticPr fontId="0" type="noConversion"/>
  <printOptions horizontalCentered="1"/>
  <pageMargins left="0.15748031496062992" right="0.15748031496062992" top="0.19685039370078741" bottom="0.19685039370078741" header="0.51181102362204722" footer="0.51181102362204722"/>
  <pageSetup paperSize="5" scale="70" firstPageNumber="0" fitToWidth="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38"/>
  <sheetViews>
    <sheetView topLeftCell="B1" zoomScale="90" zoomScaleNormal="90" workbookViewId="0">
      <selection activeCell="Q23" sqref="Q23"/>
    </sheetView>
  </sheetViews>
  <sheetFormatPr baseColWidth="10" defaultColWidth="9.140625" defaultRowHeight="12.75" x14ac:dyDescent="0.2"/>
  <cols>
    <col min="1" max="1" width="3.5703125" customWidth="1"/>
    <col min="2" max="2" width="10.5703125" customWidth="1"/>
    <col min="3" max="3" width="8.28515625" customWidth="1"/>
    <col min="4" max="4" width="6.7109375" customWidth="1"/>
    <col min="5" max="5" width="7.85546875" customWidth="1"/>
    <col min="6" max="6" width="6.42578125" customWidth="1"/>
    <col min="7" max="7" width="5.85546875" customWidth="1"/>
    <col min="8" max="8" width="35.7109375" customWidth="1"/>
    <col min="9" max="9" width="6.28515625" customWidth="1"/>
    <col min="10" max="10" width="9" customWidth="1"/>
    <col min="11" max="11" width="34.28515625" customWidth="1"/>
    <col min="12" max="12" width="14.28515625" customWidth="1"/>
    <col min="13" max="13" width="5.42578125" customWidth="1"/>
    <col min="14" max="14" width="11.7109375" customWidth="1"/>
    <col min="15" max="15" width="13.42578125" customWidth="1"/>
    <col min="16" max="16" width="8.85546875" customWidth="1"/>
    <col min="17" max="17" width="7.140625" customWidth="1"/>
    <col min="18" max="18" width="26.5703125" customWidth="1"/>
    <col min="19" max="19" width="10.140625" customWidth="1"/>
  </cols>
  <sheetData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x14ac:dyDescent="0.2">
      <c r="A11" s="1910" t="s">
        <v>0</v>
      </c>
      <c r="B11" s="1910"/>
      <c r="C11" s="1910"/>
      <c r="D11" s="1910"/>
      <c r="E11" s="1910"/>
      <c r="F11" s="1910"/>
      <c r="G11" s="1910"/>
      <c r="H11" s="1910"/>
      <c r="I11" s="1910"/>
      <c r="J11" s="1910"/>
      <c r="K11" s="1910"/>
      <c r="L11" s="1910"/>
      <c r="M11" s="1910"/>
      <c r="N11" s="1910"/>
      <c r="O11" s="1910"/>
      <c r="P11" s="1910"/>
      <c r="Q11" s="1910"/>
      <c r="R11" s="1910"/>
      <c r="S11" s="1910"/>
    </row>
    <row r="12" spans="1:19" x14ac:dyDescent="0.2">
      <c r="A12" s="1910" t="s">
        <v>1</v>
      </c>
      <c r="B12" s="1910"/>
      <c r="C12" s="1910"/>
      <c r="D12" s="1910"/>
      <c r="E12" s="1910"/>
      <c r="F12" s="1910"/>
      <c r="G12" s="1910"/>
      <c r="H12" s="1910"/>
      <c r="I12" s="1910"/>
      <c r="J12" s="1910"/>
      <c r="K12" s="1910"/>
      <c r="L12" s="1910"/>
      <c r="M12" s="1910"/>
      <c r="N12" s="1910"/>
      <c r="O12" s="1910"/>
      <c r="P12" s="1910"/>
      <c r="Q12" s="1910"/>
      <c r="R12" s="1910"/>
      <c r="S12" s="1910"/>
    </row>
    <row r="13" spans="1:19" x14ac:dyDescent="0.2">
      <c r="A13" s="1910" t="s">
        <v>2</v>
      </c>
      <c r="B13" s="1910"/>
      <c r="C13" s="1910"/>
      <c r="D13" s="1910"/>
      <c r="E13" s="1910"/>
      <c r="F13" s="1910"/>
      <c r="G13" s="1910"/>
      <c r="H13" s="1910"/>
      <c r="I13" s="1910"/>
      <c r="J13" s="1910"/>
      <c r="K13" s="1910"/>
      <c r="L13" s="1910"/>
      <c r="M13" s="1910"/>
      <c r="N13" s="1910"/>
      <c r="O13" s="1910"/>
      <c r="P13" s="1910"/>
      <c r="Q13" s="1910"/>
      <c r="R13" s="1910"/>
      <c r="S13" s="1910"/>
    </row>
    <row r="14" spans="1:19" x14ac:dyDescent="0.2">
      <c r="A14" s="1910" t="s">
        <v>3</v>
      </c>
      <c r="B14" s="1910"/>
      <c r="C14" s="1910"/>
      <c r="D14" s="1910"/>
      <c r="E14" s="1910"/>
      <c r="F14" s="1910"/>
      <c r="G14" s="1910"/>
      <c r="H14" s="1910"/>
      <c r="I14" s="1910"/>
      <c r="J14" s="1910"/>
      <c r="K14" s="1910"/>
      <c r="L14" s="1910"/>
      <c r="M14" s="1910"/>
      <c r="N14" s="1910"/>
      <c r="O14" s="1910"/>
      <c r="P14" s="1910"/>
      <c r="Q14" s="1910"/>
      <c r="R14" s="1910"/>
      <c r="S14" s="1910"/>
    </row>
    <row r="15" spans="1:19" x14ac:dyDescent="0.2">
      <c r="A15" s="489"/>
      <c r="B15" s="489"/>
      <c r="C15" s="489"/>
      <c r="D15" s="489"/>
      <c r="E15" s="489"/>
      <c r="F15" s="489"/>
      <c r="G15" s="489"/>
      <c r="H15" s="489"/>
      <c r="I15" s="489"/>
      <c r="J15" s="489"/>
      <c r="K15" s="1829" t="s">
        <v>1790</v>
      </c>
      <c r="L15" s="545"/>
      <c r="M15" s="489"/>
      <c r="N15" s="489"/>
      <c r="O15" s="489"/>
      <c r="P15" s="489"/>
      <c r="Q15" s="489"/>
      <c r="R15" s="489"/>
      <c r="S15" s="489"/>
    </row>
    <row r="16" spans="1:19" ht="15" x14ac:dyDescent="0.3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115"/>
      <c r="N16" s="115"/>
      <c r="O16" s="115"/>
      <c r="P16" s="115"/>
      <c r="Q16" s="115"/>
      <c r="R16" s="115"/>
      <c r="S16" s="115"/>
    </row>
    <row r="17" spans="1:21" ht="25.5" x14ac:dyDescent="0.2">
      <c r="A17" s="84" t="s">
        <v>4</v>
      </c>
      <c r="B17" s="84" t="s">
        <v>5</v>
      </c>
      <c r="C17" s="84" t="s">
        <v>6</v>
      </c>
      <c r="D17" s="176" t="s">
        <v>7</v>
      </c>
      <c r="E17" s="176" t="s">
        <v>8</v>
      </c>
      <c r="F17" s="84" t="s">
        <v>9</v>
      </c>
      <c r="G17" s="84" t="s">
        <v>10</v>
      </c>
      <c r="H17" s="84" t="s">
        <v>11</v>
      </c>
      <c r="I17" s="84" t="s">
        <v>12</v>
      </c>
      <c r="J17" s="84" t="s">
        <v>13</v>
      </c>
      <c r="K17" s="84" t="s">
        <v>820</v>
      </c>
      <c r="L17" s="84" t="s">
        <v>15</v>
      </c>
      <c r="M17" s="227" t="s">
        <v>493</v>
      </c>
      <c r="N17" s="177" t="s">
        <v>494</v>
      </c>
      <c r="O17" s="177" t="s">
        <v>495</v>
      </c>
      <c r="P17" s="143" t="s">
        <v>926</v>
      </c>
      <c r="Q17" s="143" t="s">
        <v>926</v>
      </c>
      <c r="R17" s="144" t="s">
        <v>494</v>
      </c>
      <c r="S17" s="177" t="s">
        <v>498</v>
      </c>
    </row>
    <row r="18" spans="1:21" ht="15" x14ac:dyDescent="0.3">
      <c r="A18" s="86"/>
      <c r="B18" s="179"/>
      <c r="C18" s="84" t="s">
        <v>16</v>
      </c>
      <c r="D18" s="180"/>
      <c r="E18" s="181" t="s">
        <v>7</v>
      </c>
      <c r="F18" s="84"/>
      <c r="G18" s="84"/>
      <c r="H18" s="179"/>
      <c r="I18" s="84"/>
      <c r="J18" s="179"/>
      <c r="K18" s="179"/>
      <c r="L18" s="84" t="s">
        <v>17</v>
      </c>
      <c r="M18" s="227" t="s">
        <v>499</v>
      </c>
      <c r="N18" s="177" t="s">
        <v>500</v>
      </c>
      <c r="O18" s="177" t="s">
        <v>501</v>
      </c>
      <c r="P18" s="397" t="s">
        <v>502</v>
      </c>
      <c r="Q18" s="397" t="s">
        <v>503</v>
      </c>
      <c r="R18" s="144" t="s">
        <v>1791</v>
      </c>
      <c r="S18" s="177" t="s">
        <v>504</v>
      </c>
    </row>
    <row r="19" spans="1:21" x14ac:dyDescent="0.2">
      <c r="A19" s="84">
        <v>1</v>
      </c>
      <c r="B19" s="84">
        <v>2</v>
      </c>
      <c r="C19" s="84">
        <v>3</v>
      </c>
      <c r="D19" s="84">
        <v>4</v>
      </c>
      <c r="E19" s="84">
        <v>5</v>
      </c>
      <c r="F19" s="84">
        <v>6</v>
      </c>
      <c r="G19" s="84">
        <v>7</v>
      </c>
      <c r="H19" s="84">
        <v>8</v>
      </c>
      <c r="I19" s="84">
        <v>9</v>
      </c>
      <c r="J19" s="84">
        <v>10</v>
      </c>
      <c r="K19" s="84">
        <v>11</v>
      </c>
      <c r="L19" s="84">
        <v>12</v>
      </c>
      <c r="M19" s="224">
        <v>13</v>
      </c>
      <c r="N19" s="224">
        <v>14</v>
      </c>
      <c r="O19" s="224">
        <v>15</v>
      </c>
      <c r="P19" s="224">
        <v>16</v>
      </c>
      <c r="Q19" s="224">
        <v>17</v>
      </c>
      <c r="R19" s="224">
        <v>18</v>
      </c>
      <c r="S19" s="224">
        <v>19</v>
      </c>
    </row>
    <row r="20" spans="1:21" ht="15" x14ac:dyDescent="0.3">
      <c r="A20" s="84">
        <v>1</v>
      </c>
      <c r="B20" s="125">
        <v>38517</v>
      </c>
      <c r="C20" s="104">
        <v>2</v>
      </c>
      <c r="D20" s="85">
        <v>61</v>
      </c>
      <c r="E20" s="85">
        <v>617</v>
      </c>
      <c r="F20" s="87"/>
      <c r="G20" s="85">
        <v>1</v>
      </c>
      <c r="H20" s="87" t="s">
        <v>99</v>
      </c>
      <c r="I20" s="87"/>
      <c r="J20" s="85"/>
      <c r="K20" s="85" t="s">
        <v>854</v>
      </c>
      <c r="L20" s="111">
        <v>8113.73</v>
      </c>
      <c r="M20" s="223">
        <v>10</v>
      </c>
      <c r="N20" s="89"/>
      <c r="O20" s="89"/>
      <c r="P20" s="194">
        <v>10</v>
      </c>
      <c r="Q20" s="194"/>
      <c r="R20" s="89">
        <v>8113.73</v>
      </c>
      <c r="S20" s="89">
        <f>IF(M20=0,"N/A",+L20-R20)</f>
        <v>0</v>
      </c>
    </row>
    <row r="21" spans="1:21" ht="15" x14ac:dyDescent="0.3">
      <c r="A21" s="84">
        <v>2</v>
      </c>
      <c r="B21" s="125">
        <v>40876</v>
      </c>
      <c r="C21" s="104">
        <v>2</v>
      </c>
      <c r="D21" s="85">
        <v>61</v>
      </c>
      <c r="E21" s="85">
        <v>617</v>
      </c>
      <c r="F21" s="87"/>
      <c r="G21" s="85">
        <v>1</v>
      </c>
      <c r="H21" s="96" t="s">
        <v>18</v>
      </c>
      <c r="I21" s="85"/>
      <c r="J21" s="85" t="s">
        <v>528</v>
      </c>
      <c r="K21" s="85" t="s">
        <v>854</v>
      </c>
      <c r="L21" s="97">
        <v>3845.4</v>
      </c>
      <c r="M21" s="223">
        <v>10</v>
      </c>
      <c r="N21" s="97">
        <f>IF(M21=0,"N/A",+L21/M21)</f>
        <v>384.54</v>
      </c>
      <c r="O21" s="1664">
        <f>IF(M21=0,"N/A",+N21/12)</f>
        <v>32.045000000000002</v>
      </c>
      <c r="P21" s="187">
        <v>5</v>
      </c>
      <c r="Q21" s="187">
        <v>7</v>
      </c>
      <c r="R21" s="101">
        <f>IF(M21=0,"N/A",+N21*P21+O21*Q21)</f>
        <v>2147.0149999999999</v>
      </c>
      <c r="S21" s="101">
        <f>IF(M21=0,"N/A",+L21-R21)</f>
        <v>1698.3850000000002</v>
      </c>
    </row>
    <row r="22" spans="1:21" ht="15" x14ac:dyDescent="0.3">
      <c r="A22" s="84">
        <v>3</v>
      </c>
      <c r="B22" s="125">
        <v>40876</v>
      </c>
      <c r="C22" s="104">
        <v>2</v>
      </c>
      <c r="D22" s="85">
        <v>61</v>
      </c>
      <c r="E22" s="85">
        <v>617</v>
      </c>
      <c r="F22" s="87"/>
      <c r="G22" s="85">
        <v>2</v>
      </c>
      <c r="H22" s="96" t="s">
        <v>20</v>
      </c>
      <c r="I22" s="85"/>
      <c r="J22" s="85" t="s">
        <v>528</v>
      </c>
      <c r="K22" s="85" t="s">
        <v>854</v>
      </c>
      <c r="L22" s="111">
        <v>5914.04</v>
      </c>
      <c r="M22" s="223">
        <v>10</v>
      </c>
      <c r="N22" s="97">
        <f>IF(M22=0,"N/A",+L22/M22)</f>
        <v>591.404</v>
      </c>
      <c r="O22" s="1664">
        <f>IF(M22=0,"N/A",+N22/12)</f>
        <v>49.283666666666669</v>
      </c>
      <c r="P22" s="187">
        <v>5</v>
      </c>
      <c r="Q22" s="187">
        <v>7</v>
      </c>
      <c r="R22" s="101">
        <f>IF(M22=0,"N/A",+N22*P22+O22*Q22)</f>
        <v>3302.0056666666669</v>
      </c>
      <c r="S22" s="101">
        <f>IF(M22=0,"N/A",+L22-R22)</f>
        <v>2612.0343333333331</v>
      </c>
    </row>
    <row r="23" spans="1:21" ht="15" x14ac:dyDescent="0.3">
      <c r="A23" s="84">
        <v>4</v>
      </c>
      <c r="B23" s="201">
        <v>36085</v>
      </c>
      <c r="C23" s="104">
        <v>2</v>
      </c>
      <c r="D23" s="92">
        <v>61</v>
      </c>
      <c r="E23" s="92">
        <v>617</v>
      </c>
      <c r="F23" s="93"/>
      <c r="G23" s="92">
        <v>1</v>
      </c>
      <c r="H23" s="93" t="s">
        <v>46</v>
      </c>
      <c r="I23" s="93"/>
      <c r="J23" s="92"/>
      <c r="K23" s="85" t="s">
        <v>854</v>
      </c>
      <c r="L23" s="94">
        <v>3000</v>
      </c>
      <c r="M23" s="95">
        <v>10</v>
      </c>
      <c r="N23" s="1773"/>
      <c r="O23" s="91"/>
      <c r="P23" s="90">
        <v>10</v>
      </c>
      <c r="Q23" s="90"/>
      <c r="R23" s="89">
        <v>3000</v>
      </c>
      <c r="S23" s="91">
        <f>IF(M23=0,"N/A",+L23-R23)</f>
        <v>0</v>
      </c>
    </row>
    <row r="24" spans="1:21" ht="15" x14ac:dyDescent="0.3">
      <c r="A24" s="84">
        <v>5</v>
      </c>
      <c r="B24" s="125">
        <v>38013</v>
      </c>
      <c r="C24" s="215">
        <v>2</v>
      </c>
      <c r="D24" s="85">
        <v>61</v>
      </c>
      <c r="E24" s="85">
        <v>617</v>
      </c>
      <c r="F24" s="85">
        <v>125088</v>
      </c>
      <c r="G24" s="85">
        <v>1</v>
      </c>
      <c r="H24" s="87" t="s">
        <v>43</v>
      </c>
      <c r="I24" s="87"/>
      <c r="J24" s="85" t="s">
        <v>19</v>
      </c>
      <c r="K24" s="85" t="s">
        <v>1607</v>
      </c>
      <c r="L24" s="111">
        <v>3132</v>
      </c>
      <c r="M24" s="112">
        <v>10</v>
      </c>
      <c r="N24" s="89"/>
      <c r="O24" s="89"/>
      <c r="P24" s="90">
        <v>10</v>
      </c>
      <c r="Q24" s="90"/>
      <c r="R24" s="89">
        <v>3132</v>
      </c>
      <c r="S24" s="89">
        <f>IF(M24=0,"N/A",+L24-R24)</f>
        <v>0</v>
      </c>
    </row>
    <row r="25" spans="1:21" ht="15" x14ac:dyDescent="0.3">
      <c r="A25" s="225"/>
      <c r="B25" s="135"/>
      <c r="C25" s="135"/>
      <c r="D25" s="135"/>
      <c r="E25" s="135"/>
      <c r="F25" s="135"/>
      <c r="G25" s="135"/>
      <c r="H25" s="134"/>
      <c r="I25" s="134"/>
      <c r="J25" s="134"/>
      <c r="K25" s="134"/>
      <c r="L25" s="213">
        <f>SUM(L20:L24)</f>
        <v>24005.17</v>
      </c>
      <c r="M25" s="213"/>
      <c r="N25" s="213">
        <f t="shared" ref="N25:S25" si="0">SUM(N20:N24)</f>
        <v>975.94399999999996</v>
      </c>
      <c r="O25" s="213">
        <f t="shared" si="0"/>
        <v>81.328666666666663</v>
      </c>
      <c r="P25" s="213"/>
      <c r="Q25" s="213"/>
      <c r="R25" s="213">
        <f>SUM(R20:R24)</f>
        <v>19694.750666666667</v>
      </c>
      <c r="S25" s="213">
        <f t="shared" si="0"/>
        <v>4310.4193333333333</v>
      </c>
      <c r="T25" s="909"/>
      <c r="U25" s="18"/>
    </row>
    <row r="26" spans="1:21" ht="15" x14ac:dyDescent="0.3">
      <c r="A26" s="116"/>
      <c r="B26" s="116"/>
      <c r="C26" s="116"/>
      <c r="D26" s="116"/>
      <c r="E26" s="116"/>
      <c r="F26" s="116"/>
      <c r="G26" s="116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</row>
    <row r="27" spans="1:21" ht="15" x14ac:dyDescent="0.3">
      <c r="A27" s="116"/>
      <c r="B27" s="116"/>
      <c r="C27" s="116"/>
      <c r="D27" s="116"/>
      <c r="E27" s="116"/>
      <c r="F27" s="116"/>
      <c r="G27" s="116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8"/>
      <c r="S27" s="115"/>
    </row>
    <row r="28" spans="1:21" ht="15" x14ac:dyDescent="0.3">
      <c r="A28" s="116"/>
      <c r="B28" s="116"/>
      <c r="C28" s="1701">
        <v>617</v>
      </c>
      <c r="D28" s="1626"/>
      <c r="E28" s="1701">
        <v>81.33</v>
      </c>
      <c r="F28" s="116"/>
      <c r="G28" s="116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8"/>
      <c r="S28" s="115"/>
    </row>
    <row r="29" spans="1:21" ht="15" x14ac:dyDescent="0.3">
      <c r="A29" s="116"/>
      <c r="B29" s="116"/>
      <c r="C29" s="116"/>
      <c r="D29" s="116"/>
      <c r="E29" s="116"/>
      <c r="F29" s="116"/>
      <c r="G29" s="116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8"/>
      <c r="S29" s="115"/>
    </row>
    <row r="30" spans="1:21" ht="15" x14ac:dyDescent="0.3">
      <c r="A30" s="116"/>
      <c r="B30" s="116"/>
      <c r="C30" s="116"/>
      <c r="D30" s="116"/>
      <c r="E30" s="116"/>
      <c r="F30" s="116"/>
      <c r="G30" s="116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8"/>
      <c r="S30" s="115"/>
    </row>
    <row r="31" spans="1:21" ht="15" x14ac:dyDescent="0.3">
      <c r="A31" s="116"/>
      <c r="B31" s="116"/>
      <c r="C31" s="116"/>
      <c r="D31" s="116"/>
      <c r="E31" s="116"/>
      <c r="F31" s="116"/>
      <c r="G31" s="116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</row>
    <row r="32" spans="1:21" ht="15" x14ac:dyDescent="0.3">
      <c r="A32" s="116"/>
      <c r="B32" s="116"/>
      <c r="C32" s="116"/>
      <c r="D32" s="116"/>
      <c r="E32" s="116"/>
      <c r="F32" s="116"/>
      <c r="G32" s="116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</row>
    <row r="33" spans="1:19" ht="15" x14ac:dyDescent="0.3">
      <c r="A33" s="116"/>
      <c r="B33" s="116"/>
      <c r="C33" s="116"/>
      <c r="D33" s="116"/>
      <c r="E33" s="116"/>
      <c r="F33" s="116"/>
      <c r="G33" s="116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</row>
    <row r="34" spans="1:19" ht="15" x14ac:dyDescent="0.3">
      <c r="A34" s="115"/>
      <c r="B34" s="119"/>
      <c r="C34" s="119"/>
      <c r="D34" s="119"/>
      <c r="E34" s="119"/>
      <c r="F34" s="219"/>
      <c r="G34" s="219"/>
      <c r="H34" s="117"/>
      <c r="I34" s="219"/>
      <c r="J34" s="220"/>
      <c r="K34" s="119"/>
      <c r="L34" s="119"/>
      <c r="M34" s="115"/>
      <c r="N34" s="115"/>
      <c r="O34" s="115"/>
      <c r="P34" s="115"/>
      <c r="Q34" s="115"/>
      <c r="R34" s="115"/>
      <c r="S34" s="115"/>
    </row>
    <row r="35" spans="1:19" ht="15" x14ac:dyDescent="0.3">
      <c r="A35" s="174"/>
      <c r="B35" s="1911" t="s">
        <v>51</v>
      </c>
      <c r="C35" s="1911"/>
      <c r="D35" s="1911"/>
      <c r="E35" s="1911"/>
      <c r="F35" s="1911"/>
      <c r="G35" s="173"/>
      <c r="H35" s="1911" t="s">
        <v>929</v>
      </c>
      <c r="I35" s="1911"/>
      <c r="J35" s="1911"/>
      <c r="K35" s="1911"/>
      <c r="L35" s="175"/>
      <c r="M35" s="175"/>
      <c r="N35" s="174"/>
      <c r="O35" s="1911" t="s">
        <v>928</v>
      </c>
      <c r="P35" s="1912"/>
      <c r="Q35" s="1912"/>
      <c r="R35" s="1912"/>
      <c r="S35" s="174"/>
    </row>
    <row r="36" spans="1:19" x14ac:dyDescent="0.2">
      <c r="A36" s="1"/>
    </row>
    <row r="37" spans="1:19" x14ac:dyDescent="0.2">
      <c r="A37" s="1"/>
      <c r="B37" s="1"/>
      <c r="C37" s="1"/>
      <c r="D37" s="1726"/>
      <c r="E37" s="1726"/>
      <c r="F37" s="1"/>
      <c r="G37" s="1"/>
    </row>
    <row r="38" spans="1:19" x14ac:dyDescent="0.2">
      <c r="A38" s="1"/>
      <c r="B38" s="1"/>
      <c r="C38" s="1"/>
      <c r="D38" s="1"/>
      <c r="E38" s="1"/>
      <c r="F38" s="1"/>
      <c r="G38" s="1"/>
    </row>
  </sheetData>
  <mergeCells count="7">
    <mergeCell ref="O35:R35"/>
    <mergeCell ref="B35:F35"/>
    <mergeCell ref="H35:K35"/>
    <mergeCell ref="A11:S11"/>
    <mergeCell ref="A12:S12"/>
    <mergeCell ref="A13:S13"/>
    <mergeCell ref="A14:S14"/>
  </mergeCells>
  <printOptions horizontalCentered="1"/>
  <pageMargins left="0.23622047244094491" right="0.11811023622047245" top="0.15748031496062992" bottom="0.19685039370078741" header="0.23622047244094491" footer="0.51181102362204722"/>
  <pageSetup paperSize="5" scale="75" firstPageNumber="0" fitToWidth="3" orientation="landscape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U83"/>
  <sheetViews>
    <sheetView view="pageBreakPreview" topLeftCell="A37" zoomScale="80" zoomScaleNormal="85" zoomScaleSheetLayoutView="80" workbookViewId="0">
      <selection activeCell="Q56" sqref="Q56"/>
    </sheetView>
  </sheetViews>
  <sheetFormatPr baseColWidth="10" defaultColWidth="9.140625" defaultRowHeight="12.75" x14ac:dyDescent="0.2"/>
  <cols>
    <col min="1" max="1" width="4.28515625" customWidth="1"/>
    <col min="2" max="2" width="12.7109375" customWidth="1"/>
    <col min="3" max="3" width="5.42578125" customWidth="1"/>
    <col min="4" max="4" width="14.7109375" customWidth="1"/>
    <col min="5" max="5" width="14.140625" customWidth="1"/>
    <col min="6" max="6" width="8.7109375" customWidth="1"/>
    <col min="7" max="7" width="6.42578125" customWidth="1"/>
    <col min="8" max="8" width="36.28515625" style="58" customWidth="1"/>
    <col min="9" max="9" width="8.85546875" customWidth="1"/>
    <col min="10" max="10" width="15.140625" customWidth="1"/>
    <col min="11" max="11" width="29.85546875" customWidth="1"/>
    <col min="12" max="12" width="13.85546875" customWidth="1"/>
    <col min="13" max="13" width="5.28515625" customWidth="1"/>
    <col min="14" max="14" width="14" customWidth="1"/>
    <col min="15" max="15" width="12.140625" customWidth="1"/>
    <col min="16" max="16" width="4.140625" customWidth="1"/>
    <col min="17" max="17" width="4.85546875" customWidth="1"/>
    <col min="18" max="18" width="18" customWidth="1"/>
    <col min="19" max="19" width="14.42578125" customWidth="1"/>
    <col min="20" max="20" width="13.28515625" customWidth="1"/>
    <col min="21" max="21" width="6.42578125" customWidth="1"/>
  </cols>
  <sheetData>
    <row r="7" spans="1:19" x14ac:dyDescent="0.2">
      <c r="F7" s="1"/>
      <c r="G7" s="1"/>
      <c r="H7" s="1805"/>
      <c r="I7" s="1"/>
    </row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x14ac:dyDescent="0.2">
      <c r="A11" s="1910" t="s">
        <v>0</v>
      </c>
      <c r="B11" s="1910"/>
      <c r="C11" s="1910"/>
      <c r="D11" s="1910"/>
      <c r="E11" s="1910"/>
      <c r="F11" s="1910"/>
      <c r="G11" s="1910"/>
      <c r="H11" s="1910"/>
      <c r="I11" s="1910"/>
      <c r="J11" s="1910"/>
      <c r="K11" s="1910"/>
      <c r="L11" s="1910"/>
      <c r="M11" s="1910"/>
      <c r="N11" s="1910"/>
      <c r="O11" s="1910"/>
      <c r="P11" s="1910"/>
      <c r="Q11" s="1910"/>
      <c r="R11" s="1910"/>
      <c r="S11" s="1910"/>
    </row>
    <row r="12" spans="1:19" x14ac:dyDescent="0.2">
      <c r="A12" s="1910" t="s">
        <v>1</v>
      </c>
      <c r="B12" s="1910"/>
      <c r="C12" s="1910"/>
      <c r="D12" s="1910"/>
      <c r="E12" s="1910"/>
      <c r="F12" s="1910"/>
      <c r="G12" s="1910"/>
      <c r="H12" s="1910"/>
      <c r="I12" s="1910"/>
      <c r="J12" s="1910"/>
      <c r="K12" s="1910"/>
      <c r="L12" s="1910"/>
      <c r="M12" s="1910"/>
      <c r="N12" s="1910"/>
      <c r="O12" s="1910"/>
      <c r="P12" s="1910"/>
      <c r="Q12" s="1910"/>
      <c r="R12" s="1910"/>
      <c r="S12" s="1910"/>
    </row>
    <row r="13" spans="1:19" x14ac:dyDescent="0.2">
      <c r="A13" s="1910" t="s">
        <v>2</v>
      </c>
      <c r="B13" s="1910"/>
      <c r="C13" s="1910"/>
      <c r="D13" s="1910"/>
      <c r="E13" s="1910"/>
      <c r="F13" s="1910"/>
      <c r="G13" s="1910"/>
      <c r="H13" s="1910"/>
      <c r="I13" s="1910"/>
      <c r="J13" s="1910"/>
      <c r="K13" s="1910"/>
      <c r="L13" s="1910"/>
      <c r="M13" s="1910"/>
      <c r="N13" s="1910"/>
      <c r="O13" s="1910"/>
      <c r="P13" s="1910"/>
      <c r="Q13" s="1910"/>
      <c r="R13" s="1910"/>
      <c r="S13" s="1910"/>
    </row>
    <row r="14" spans="1:19" x14ac:dyDescent="0.2">
      <c r="A14" s="1910" t="s">
        <v>3</v>
      </c>
      <c r="B14" s="1910"/>
      <c r="C14" s="1910"/>
      <c r="D14" s="1910"/>
      <c r="E14" s="1910"/>
      <c r="F14" s="1910"/>
      <c r="G14" s="1910"/>
      <c r="H14" s="1910"/>
      <c r="I14" s="1910"/>
      <c r="J14" s="1910"/>
      <c r="K14" s="1910"/>
      <c r="L14" s="1910"/>
      <c r="M14" s="1910"/>
      <c r="N14" s="1910"/>
      <c r="O14" s="1910"/>
      <c r="P14" s="1910"/>
      <c r="Q14" s="1910"/>
      <c r="R14" s="1910"/>
      <c r="S14" s="1910"/>
    </row>
    <row r="15" spans="1:19" x14ac:dyDescent="0.2">
      <c r="A15" s="1907" t="s">
        <v>1797</v>
      </c>
      <c r="B15" s="1907"/>
      <c r="C15" s="1907"/>
      <c r="D15" s="1907"/>
      <c r="E15" s="1907"/>
      <c r="F15" s="1907"/>
      <c r="G15" s="1907"/>
      <c r="H15" s="1907"/>
      <c r="I15" s="1907"/>
      <c r="J15" s="1907"/>
      <c r="K15" s="1907"/>
      <c r="L15" s="1907"/>
      <c r="M15" s="1907"/>
      <c r="N15" s="1907"/>
      <c r="O15" s="1907"/>
      <c r="P15" s="1907"/>
      <c r="Q15" s="1907"/>
      <c r="R15" s="1907"/>
      <c r="S15" s="1907"/>
    </row>
    <row r="16" spans="1:19" ht="15" x14ac:dyDescent="0.3">
      <c r="A16" s="80"/>
      <c r="B16" s="80"/>
      <c r="C16" s="80"/>
      <c r="D16" s="80"/>
      <c r="E16" s="80"/>
      <c r="F16" s="80"/>
      <c r="G16" s="80"/>
      <c r="H16" s="1606"/>
      <c r="I16" s="323"/>
      <c r="J16" s="323"/>
      <c r="K16" s="323"/>
      <c r="L16" s="323"/>
      <c r="M16" s="115"/>
      <c r="N16" s="115"/>
      <c r="O16" s="115"/>
      <c r="P16" s="115"/>
      <c r="Q16" s="115"/>
      <c r="R16" s="115"/>
      <c r="S16" s="115"/>
    </row>
    <row r="17" spans="1:21" s="1047" customFormat="1" ht="72" x14ac:dyDescent="0.2">
      <c r="A17" s="962" t="s">
        <v>4</v>
      </c>
      <c r="B17" s="962" t="s">
        <v>5</v>
      </c>
      <c r="C17" s="1044" t="s">
        <v>6</v>
      </c>
      <c r="D17" s="1045" t="s">
        <v>7</v>
      </c>
      <c r="E17" s="1045" t="s">
        <v>1612</v>
      </c>
      <c r="F17" s="962" t="s">
        <v>9</v>
      </c>
      <c r="G17" s="962" t="s">
        <v>10</v>
      </c>
      <c r="H17" s="1046" t="s">
        <v>11</v>
      </c>
      <c r="I17" s="962" t="s">
        <v>12</v>
      </c>
      <c r="J17" s="962" t="s">
        <v>13</v>
      </c>
      <c r="K17" s="962" t="s">
        <v>820</v>
      </c>
      <c r="L17" s="1046" t="s">
        <v>1613</v>
      </c>
      <c r="M17" s="1049" t="s">
        <v>1616</v>
      </c>
      <c r="N17" s="1050" t="s">
        <v>1615</v>
      </c>
      <c r="O17" s="1050" t="s">
        <v>1614</v>
      </c>
      <c r="P17" s="1051" t="s">
        <v>1618</v>
      </c>
      <c r="Q17" s="1050" t="s">
        <v>1617</v>
      </c>
      <c r="R17" s="1051" t="s">
        <v>1787</v>
      </c>
      <c r="S17" s="1051" t="s">
        <v>1619</v>
      </c>
    </row>
    <row r="18" spans="1:21" x14ac:dyDescent="0.2">
      <c r="A18" s="84">
        <v>1</v>
      </c>
      <c r="B18" s="231">
        <v>2</v>
      </c>
      <c r="C18" s="231">
        <v>3</v>
      </c>
      <c r="D18" s="231">
        <v>4</v>
      </c>
      <c r="E18" s="231">
        <v>5</v>
      </c>
      <c r="F18" s="231">
        <v>6</v>
      </c>
      <c r="G18" s="231">
        <v>7</v>
      </c>
      <c r="H18" s="969">
        <v>8</v>
      </c>
      <c r="I18" s="231">
        <v>9</v>
      </c>
      <c r="J18" s="231">
        <v>10</v>
      </c>
      <c r="K18" s="231">
        <v>11</v>
      </c>
      <c r="L18" s="231">
        <v>12</v>
      </c>
      <c r="M18" s="231">
        <v>13</v>
      </c>
      <c r="N18" s="231">
        <v>14</v>
      </c>
      <c r="O18" s="231">
        <v>15</v>
      </c>
      <c r="P18" s="231">
        <v>16</v>
      </c>
      <c r="Q18" s="231">
        <v>17</v>
      </c>
      <c r="R18" s="231">
        <v>18</v>
      </c>
      <c r="S18" s="231">
        <v>19</v>
      </c>
    </row>
    <row r="19" spans="1:21" ht="30" x14ac:dyDescent="0.3">
      <c r="A19" s="84">
        <v>1</v>
      </c>
      <c r="B19" s="125">
        <v>42325</v>
      </c>
      <c r="C19" s="85">
        <v>10</v>
      </c>
      <c r="D19" s="85">
        <v>61</v>
      </c>
      <c r="E19" s="85" t="s">
        <v>1106</v>
      </c>
      <c r="F19" s="85"/>
      <c r="G19" s="85">
        <v>1</v>
      </c>
      <c r="H19" s="953" t="s">
        <v>1330</v>
      </c>
      <c r="I19" s="373"/>
      <c r="J19" s="260" t="s">
        <v>167</v>
      </c>
      <c r="K19" s="85" t="s">
        <v>398</v>
      </c>
      <c r="L19" s="97">
        <v>14378.01</v>
      </c>
      <c r="M19" s="86">
        <v>3</v>
      </c>
      <c r="N19" s="101">
        <f t="shared" ref="N19:N26" si="0">IF(M19=0,"N/A",+L19/M19)</f>
        <v>4792.67</v>
      </c>
      <c r="O19" s="1664">
        <f t="shared" ref="O19:O26" si="1">IF(M19=0,"N/A",+N19/12)</f>
        <v>399.38916666666665</v>
      </c>
      <c r="P19" s="187">
        <v>1</v>
      </c>
      <c r="Q19" s="187">
        <v>7</v>
      </c>
      <c r="R19" s="101">
        <f t="shared" ref="R19:R26" si="2">IF(M19=0,"N/A",+N19*P19+O19*Q19)</f>
        <v>7588.3941666666669</v>
      </c>
      <c r="S19" s="101">
        <f t="shared" ref="S19:S38" si="3">IF(M19=0,"N/A",+L19-R19)</f>
        <v>6789.6158333333333</v>
      </c>
    </row>
    <row r="20" spans="1:21" ht="30" x14ac:dyDescent="0.3">
      <c r="A20" s="84">
        <v>2</v>
      </c>
      <c r="B20" s="125">
        <v>42072</v>
      </c>
      <c r="C20" s="85">
        <v>10</v>
      </c>
      <c r="D20" s="85">
        <v>61</v>
      </c>
      <c r="E20" s="85" t="s">
        <v>1108</v>
      </c>
      <c r="F20" s="85"/>
      <c r="G20" s="85">
        <v>1</v>
      </c>
      <c r="H20" s="953" t="s">
        <v>1283</v>
      </c>
      <c r="I20" s="373" t="s">
        <v>1284</v>
      </c>
      <c r="J20" s="260"/>
      <c r="K20" s="85" t="s">
        <v>1282</v>
      </c>
      <c r="L20" s="97">
        <v>44745.599999999999</v>
      </c>
      <c r="M20" s="86">
        <v>10</v>
      </c>
      <c r="N20" s="101">
        <f>IF(M20=0,"N/A",+L20/M20)</f>
        <v>4474.5599999999995</v>
      </c>
      <c r="O20" s="1664">
        <f>IF(M20=0,"N/A",+N20/12)</f>
        <v>372.87999999999994</v>
      </c>
      <c r="P20" s="187">
        <v>2</v>
      </c>
      <c r="Q20" s="187">
        <v>3</v>
      </c>
      <c r="R20" s="101">
        <f t="shared" si="2"/>
        <v>10067.759999999998</v>
      </c>
      <c r="S20" s="101">
        <f>IF(M20=0,"N/A",+L20-R20)</f>
        <v>34677.839999999997</v>
      </c>
    </row>
    <row r="21" spans="1:21" ht="30" x14ac:dyDescent="0.3">
      <c r="A21" s="84">
        <v>3</v>
      </c>
      <c r="B21" s="125">
        <v>42115</v>
      </c>
      <c r="C21" s="85">
        <v>10</v>
      </c>
      <c r="D21" s="85">
        <v>61</v>
      </c>
      <c r="E21" s="85" t="s">
        <v>1285</v>
      </c>
      <c r="F21" s="85"/>
      <c r="G21" s="85">
        <v>2</v>
      </c>
      <c r="H21" s="953" t="s">
        <v>1080</v>
      </c>
      <c r="I21" s="373"/>
      <c r="J21" s="260"/>
      <c r="K21" s="85" t="s">
        <v>1282</v>
      </c>
      <c r="L21" s="97">
        <v>9711.4</v>
      </c>
      <c r="M21" s="86">
        <v>10</v>
      </c>
      <c r="N21" s="101">
        <f t="shared" si="0"/>
        <v>971.14</v>
      </c>
      <c r="O21" s="1664">
        <f t="shared" si="1"/>
        <v>80.928333333333327</v>
      </c>
      <c r="P21" s="187">
        <v>2</v>
      </c>
      <c r="Q21" s="187">
        <v>2</v>
      </c>
      <c r="R21" s="101">
        <f t="shared" si="2"/>
        <v>2104.1366666666668</v>
      </c>
      <c r="S21" s="101">
        <f t="shared" si="3"/>
        <v>7607.2633333333324</v>
      </c>
    </row>
    <row r="22" spans="1:21" ht="15" x14ac:dyDescent="0.3">
      <c r="A22" s="84">
        <v>4</v>
      </c>
      <c r="B22" s="125">
        <v>42115</v>
      </c>
      <c r="C22" s="85">
        <v>10</v>
      </c>
      <c r="D22" s="85">
        <v>61</v>
      </c>
      <c r="E22" s="85" t="s">
        <v>1285</v>
      </c>
      <c r="F22" s="85"/>
      <c r="G22" s="85">
        <v>2</v>
      </c>
      <c r="H22" s="953" t="s">
        <v>1286</v>
      </c>
      <c r="I22" s="373"/>
      <c r="J22" s="260"/>
      <c r="K22" s="85" t="s">
        <v>1282</v>
      </c>
      <c r="L22" s="97">
        <v>9180.4</v>
      </c>
      <c r="M22" s="86">
        <v>10</v>
      </c>
      <c r="N22" s="101">
        <f t="shared" si="0"/>
        <v>918.04</v>
      </c>
      <c r="O22" s="1664">
        <f t="shared" si="1"/>
        <v>76.50333333333333</v>
      </c>
      <c r="P22" s="187">
        <v>2</v>
      </c>
      <c r="Q22" s="187">
        <v>2</v>
      </c>
      <c r="R22" s="101">
        <f t="shared" si="2"/>
        <v>1989.0866666666666</v>
      </c>
      <c r="S22" s="101">
        <f t="shared" si="3"/>
        <v>7191.3133333333335</v>
      </c>
    </row>
    <row r="23" spans="1:21" ht="15" x14ac:dyDescent="0.3">
      <c r="A23" s="84">
        <v>5</v>
      </c>
      <c r="B23" s="125">
        <v>42115</v>
      </c>
      <c r="C23" s="85">
        <v>10</v>
      </c>
      <c r="D23" s="85">
        <v>61</v>
      </c>
      <c r="E23" s="85" t="s">
        <v>1285</v>
      </c>
      <c r="F23" s="85"/>
      <c r="G23" s="85">
        <v>2</v>
      </c>
      <c r="H23" s="953" t="s">
        <v>1287</v>
      </c>
      <c r="I23" s="373"/>
      <c r="J23" s="260"/>
      <c r="K23" s="85" t="s">
        <v>1282</v>
      </c>
      <c r="L23" s="97">
        <v>10195.200000000001</v>
      </c>
      <c r="M23" s="86">
        <v>10</v>
      </c>
      <c r="N23" s="101">
        <f t="shared" si="0"/>
        <v>1019.5200000000001</v>
      </c>
      <c r="O23" s="1664">
        <f t="shared" si="1"/>
        <v>84.960000000000008</v>
      </c>
      <c r="P23" s="187">
        <v>2</v>
      </c>
      <c r="Q23" s="187">
        <v>2</v>
      </c>
      <c r="R23" s="101">
        <f t="shared" si="2"/>
        <v>2208.96</v>
      </c>
      <c r="S23" s="101">
        <f t="shared" si="3"/>
        <v>7986.2400000000007</v>
      </c>
    </row>
    <row r="24" spans="1:21" ht="30" x14ac:dyDescent="0.3">
      <c r="A24" s="84">
        <v>6</v>
      </c>
      <c r="B24" s="125">
        <v>42205</v>
      </c>
      <c r="C24" s="85">
        <v>10</v>
      </c>
      <c r="D24" s="85">
        <v>61</v>
      </c>
      <c r="E24" s="85" t="s">
        <v>1285</v>
      </c>
      <c r="F24" s="85"/>
      <c r="G24" s="85">
        <v>1</v>
      </c>
      <c r="H24" s="953" t="s">
        <v>1080</v>
      </c>
      <c r="I24" s="373"/>
      <c r="J24" s="260"/>
      <c r="K24" s="85" t="s">
        <v>398</v>
      </c>
      <c r="L24" s="97">
        <v>22958.080000000002</v>
      </c>
      <c r="M24" s="86">
        <v>10</v>
      </c>
      <c r="N24" s="101">
        <f t="shared" si="0"/>
        <v>2295.808</v>
      </c>
      <c r="O24" s="1664">
        <f t="shared" si="1"/>
        <v>191.31733333333332</v>
      </c>
      <c r="P24" s="187">
        <v>1</v>
      </c>
      <c r="Q24" s="187">
        <v>11</v>
      </c>
      <c r="R24" s="101">
        <f t="shared" si="2"/>
        <v>4400.2986666666666</v>
      </c>
      <c r="S24" s="101">
        <f t="shared" si="3"/>
        <v>18557.781333333336</v>
      </c>
    </row>
    <row r="25" spans="1:21" ht="15" x14ac:dyDescent="0.3">
      <c r="A25" s="84">
        <v>7</v>
      </c>
      <c r="B25" s="125">
        <v>42265</v>
      </c>
      <c r="C25" s="85">
        <v>10</v>
      </c>
      <c r="D25" s="85">
        <v>61</v>
      </c>
      <c r="E25" s="85">
        <v>619</v>
      </c>
      <c r="F25" s="85"/>
      <c r="G25" s="85">
        <v>1</v>
      </c>
      <c r="H25" s="953" t="s">
        <v>1588</v>
      </c>
      <c r="I25" s="373"/>
      <c r="J25" s="260"/>
      <c r="K25" s="85" t="s">
        <v>1681</v>
      </c>
      <c r="L25" s="97">
        <v>9145</v>
      </c>
      <c r="M25" s="86">
        <v>10</v>
      </c>
      <c r="N25" s="101">
        <f t="shared" si="0"/>
        <v>914.5</v>
      </c>
      <c r="O25" s="1664">
        <f t="shared" si="1"/>
        <v>76.208333333333329</v>
      </c>
      <c r="P25" s="187">
        <v>1</v>
      </c>
      <c r="Q25" s="187">
        <v>9</v>
      </c>
      <c r="R25" s="101">
        <f t="shared" si="2"/>
        <v>1600.375</v>
      </c>
      <c r="S25" s="101">
        <f t="shared" si="3"/>
        <v>7544.625</v>
      </c>
    </row>
    <row r="26" spans="1:21" ht="15" x14ac:dyDescent="0.3">
      <c r="A26" s="84">
        <v>8</v>
      </c>
      <c r="B26" s="125">
        <v>42265</v>
      </c>
      <c r="C26" s="85">
        <v>10</v>
      </c>
      <c r="D26" s="85">
        <v>61</v>
      </c>
      <c r="E26" s="85">
        <v>619</v>
      </c>
      <c r="F26" s="85"/>
      <c r="G26" s="85">
        <v>1</v>
      </c>
      <c r="H26" s="953" t="s">
        <v>799</v>
      </c>
      <c r="I26" s="373"/>
      <c r="J26" s="260" t="s">
        <v>116</v>
      </c>
      <c r="K26" s="85" t="s">
        <v>1681</v>
      </c>
      <c r="L26" s="97">
        <v>7894.2</v>
      </c>
      <c r="M26" s="86">
        <v>10</v>
      </c>
      <c r="N26" s="101">
        <f t="shared" si="0"/>
        <v>789.42</v>
      </c>
      <c r="O26" s="1664">
        <f t="shared" si="1"/>
        <v>65.784999999999997</v>
      </c>
      <c r="P26" s="187">
        <v>1</v>
      </c>
      <c r="Q26" s="187">
        <v>9</v>
      </c>
      <c r="R26" s="101">
        <f t="shared" si="2"/>
        <v>1381.4849999999999</v>
      </c>
      <c r="S26" s="101">
        <f t="shared" si="3"/>
        <v>6512.7150000000001</v>
      </c>
    </row>
    <row r="27" spans="1:21" ht="15" x14ac:dyDescent="0.3">
      <c r="A27" s="84">
        <v>9</v>
      </c>
      <c r="B27" s="125">
        <v>42361</v>
      </c>
      <c r="C27" s="85">
        <v>10</v>
      </c>
      <c r="D27" s="85">
        <v>61</v>
      </c>
      <c r="E27" s="85" t="s">
        <v>1249</v>
      </c>
      <c r="F27" s="85"/>
      <c r="G27" s="85">
        <v>1</v>
      </c>
      <c r="H27" s="953" t="s">
        <v>1289</v>
      </c>
      <c r="I27" s="373"/>
      <c r="J27" s="260"/>
      <c r="K27" s="85" t="s">
        <v>398</v>
      </c>
      <c r="L27" s="97">
        <v>24084.98</v>
      </c>
      <c r="M27" s="86">
        <v>10</v>
      </c>
      <c r="N27" s="101">
        <f>IF(M27=0,"N/A",+L27/M27)</f>
        <v>2408.498</v>
      </c>
      <c r="O27" s="1664">
        <f>IF(M27=0,"N/A",+N27/12)</f>
        <v>200.70816666666667</v>
      </c>
      <c r="P27" s="187">
        <v>1</v>
      </c>
      <c r="Q27" s="187">
        <v>6</v>
      </c>
      <c r="R27" s="101">
        <f>IF(M27=0,"N/A",+N27*P27+O27*Q27)</f>
        <v>3612.7470000000003</v>
      </c>
      <c r="S27" s="101">
        <f t="shared" si="3"/>
        <v>20472.233</v>
      </c>
      <c r="T27" s="101"/>
      <c r="U27" s="101"/>
    </row>
    <row r="28" spans="1:21" ht="15" x14ac:dyDescent="0.3">
      <c r="A28" s="84">
        <v>10</v>
      </c>
      <c r="B28" s="125">
        <v>42205</v>
      </c>
      <c r="C28" s="85">
        <v>10</v>
      </c>
      <c r="D28" s="85">
        <v>61</v>
      </c>
      <c r="E28" s="85" t="s">
        <v>1193</v>
      </c>
      <c r="F28" s="85"/>
      <c r="G28" s="85">
        <v>1</v>
      </c>
      <c r="H28" s="953" t="s">
        <v>1290</v>
      </c>
      <c r="I28" s="373"/>
      <c r="J28" s="260" t="s">
        <v>890</v>
      </c>
      <c r="K28" s="85" t="s">
        <v>398</v>
      </c>
      <c r="L28" s="97">
        <v>11667</v>
      </c>
      <c r="M28" s="86">
        <v>10</v>
      </c>
      <c r="N28" s="101">
        <f t="shared" ref="N28:N55" si="4">IF(M28=0,"N/A",+L28/M28)</f>
        <v>1166.7</v>
      </c>
      <c r="O28" s="1664">
        <f t="shared" ref="O28:O55" si="5">IF(M28=0,"N/A",+N28/12)</f>
        <v>97.225000000000009</v>
      </c>
      <c r="P28" s="187">
        <v>1</v>
      </c>
      <c r="Q28" s="187">
        <v>11</v>
      </c>
      <c r="R28" s="101">
        <f t="shared" ref="R28:R55" si="6">IF(M28=0,"N/A",+N28*P28+O28*Q28)</f>
        <v>2236.1750000000002</v>
      </c>
      <c r="S28" s="101">
        <f t="shared" si="3"/>
        <v>9430.8250000000007</v>
      </c>
    </row>
    <row r="29" spans="1:21" ht="15" x14ac:dyDescent="0.3">
      <c r="A29" s="84">
        <v>11</v>
      </c>
      <c r="B29" s="125">
        <v>42197</v>
      </c>
      <c r="C29" s="85">
        <v>10</v>
      </c>
      <c r="D29" s="85">
        <v>61</v>
      </c>
      <c r="E29" s="85" t="s">
        <v>1106</v>
      </c>
      <c r="F29" s="85"/>
      <c r="G29" s="85">
        <v>1</v>
      </c>
      <c r="H29" s="953" t="s">
        <v>1291</v>
      </c>
      <c r="I29" s="373"/>
      <c r="J29" s="260" t="s">
        <v>129</v>
      </c>
      <c r="K29" s="85" t="s">
        <v>1681</v>
      </c>
      <c r="L29" s="97">
        <v>2743</v>
      </c>
      <c r="M29" s="86">
        <v>3</v>
      </c>
      <c r="N29" s="101">
        <f t="shared" si="4"/>
        <v>914.33333333333337</v>
      </c>
      <c r="O29" s="1664">
        <f t="shared" si="5"/>
        <v>76.194444444444443</v>
      </c>
      <c r="P29" s="187">
        <v>1</v>
      </c>
      <c r="Q29" s="187">
        <v>11</v>
      </c>
      <c r="R29" s="101">
        <f t="shared" si="6"/>
        <v>1752.4722222222222</v>
      </c>
      <c r="S29" s="101">
        <f t="shared" si="3"/>
        <v>990.52777777777783</v>
      </c>
    </row>
    <row r="30" spans="1:21" ht="15" x14ac:dyDescent="0.3">
      <c r="A30" s="84">
        <v>12</v>
      </c>
      <c r="B30" s="125">
        <v>40974</v>
      </c>
      <c r="C30" s="85">
        <v>10</v>
      </c>
      <c r="D30" s="85">
        <v>61</v>
      </c>
      <c r="E30" s="85">
        <v>611</v>
      </c>
      <c r="F30" s="85"/>
      <c r="G30" s="85">
        <v>1</v>
      </c>
      <c r="H30" s="953" t="s">
        <v>777</v>
      </c>
      <c r="I30" s="260"/>
      <c r="J30" s="260"/>
      <c r="K30" s="85" t="s">
        <v>768</v>
      </c>
      <c r="L30" s="97">
        <v>8076.87</v>
      </c>
      <c r="M30" s="86">
        <v>10</v>
      </c>
      <c r="N30" s="101">
        <f t="shared" si="4"/>
        <v>807.68700000000001</v>
      </c>
      <c r="O30" s="1664">
        <f t="shared" si="5"/>
        <v>67.307249999999996</v>
      </c>
      <c r="P30" s="187">
        <v>5</v>
      </c>
      <c r="Q30" s="187">
        <v>3</v>
      </c>
      <c r="R30" s="101">
        <f t="shared" si="6"/>
        <v>4240.3567499999999</v>
      </c>
      <c r="S30" s="101">
        <f t="shared" si="3"/>
        <v>3836.51325</v>
      </c>
    </row>
    <row r="31" spans="1:21" ht="15" x14ac:dyDescent="0.3">
      <c r="A31" s="84">
        <v>13</v>
      </c>
      <c r="B31" s="125">
        <v>40941</v>
      </c>
      <c r="C31" s="85">
        <v>10</v>
      </c>
      <c r="D31" s="85">
        <v>61</v>
      </c>
      <c r="E31" s="85">
        <v>611</v>
      </c>
      <c r="F31" s="85"/>
      <c r="G31" s="85">
        <v>1</v>
      </c>
      <c r="H31" s="953" t="s">
        <v>765</v>
      </c>
      <c r="I31" s="260"/>
      <c r="J31" s="260"/>
      <c r="K31" s="85" t="s">
        <v>768</v>
      </c>
      <c r="L31" s="97">
        <v>14380.88</v>
      </c>
      <c r="M31" s="86">
        <v>10</v>
      </c>
      <c r="N31" s="101">
        <f t="shared" si="4"/>
        <v>1438.088</v>
      </c>
      <c r="O31" s="1664">
        <f t="shared" si="5"/>
        <v>119.84066666666666</v>
      </c>
      <c r="P31" s="187">
        <v>5</v>
      </c>
      <c r="Q31" s="187">
        <v>4</v>
      </c>
      <c r="R31" s="101">
        <f t="shared" si="6"/>
        <v>7669.8026666666665</v>
      </c>
      <c r="S31" s="101">
        <f t="shared" si="3"/>
        <v>6711.0773333333327</v>
      </c>
    </row>
    <row r="32" spans="1:21" ht="15" x14ac:dyDescent="0.3">
      <c r="A32" s="84">
        <v>14</v>
      </c>
      <c r="B32" s="125">
        <v>40941</v>
      </c>
      <c r="C32" s="85">
        <v>10</v>
      </c>
      <c r="D32" s="85">
        <v>61</v>
      </c>
      <c r="E32" s="85">
        <v>611</v>
      </c>
      <c r="F32" s="85"/>
      <c r="G32" s="85">
        <v>1</v>
      </c>
      <c r="H32" s="953" t="s">
        <v>766</v>
      </c>
      <c r="I32" s="260"/>
      <c r="J32" s="260"/>
      <c r="K32" s="85" t="s">
        <v>768</v>
      </c>
      <c r="L32" s="97">
        <v>21073.72</v>
      </c>
      <c r="M32" s="86">
        <v>10</v>
      </c>
      <c r="N32" s="101">
        <f t="shared" si="4"/>
        <v>2107.3720000000003</v>
      </c>
      <c r="O32" s="1664">
        <f t="shared" si="5"/>
        <v>175.61433333333335</v>
      </c>
      <c r="P32" s="187">
        <v>5</v>
      </c>
      <c r="Q32" s="187">
        <v>4</v>
      </c>
      <c r="R32" s="101">
        <f t="shared" si="6"/>
        <v>11239.317333333334</v>
      </c>
      <c r="S32" s="101">
        <f t="shared" si="3"/>
        <v>9834.4026666666668</v>
      </c>
    </row>
    <row r="33" spans="1:19" ht="15" x14ac:dyDescent="0.3">
      <c r="A33" s="84">
        <v>15</v>
      </c>
      <c r="B33" s="125">
        <v>40941</v>
      </c>
      <c r="C33" s="85">
        <v>10</v>
      </c>
      <c r="D33" s="85">
        <v>61</v>
      </c>
      <c r="E33" s="85">
        <v>611</v>
      </c>
      <c r="F33" s="85"/>
      <c r="G33" s="85">
        <v>1</v>
      </c>
      <c r="H33" s="953" t="s">
        <v>767</v>
      </c>
      <c r="I33" s="260"/>
      <c r="J33" s="260"/>
      <c r="K33" s="85" t="s">
        <v>768</v>
      </c>
      <c r="L33" s="97">
        <v>4953.2</v>
      </c>
      <c r="M33" s="86">
        <v>10</v>
      </c>
      <c r="N33" s="101">
        <f t="shared" si="4"/>
        <v>495.32</v>
      </c>
      <c r="O33" s="1664">
        <f t="shared" si="5"/>
        <v>41.276666666666664</v>
      </c>
      <c r="P33" s="187">
        <v>5</v>
      </c>
      <c r="Q33" s="187">
        <v>4</v>
      </c>
      <c r="R33" s="101">
        <f t="shared" si="6"/>
        <v>2641.7066666666665</v>
      </c>
      <c r="S33" s="101">
        <f t="shared" si="3"/>
        <v>2311.4933333333333</v>
      </c>
    </row>
    <row r="34" spans="1:19" ht="15" x14ac:dyDescent="0.3">
      <c r="A34" s="84">
        <v>16</v>
      </c>
      <c r="B34" s="327">
        <v>41561</v>
      </c>
      <c r="C34" s="85">
        <v>10</v>
      </c>
      <c r="D34" s="98">
        <v>61</v>
      </c>
      <c r="E34" s="98">
        <v>611</v>
      </c>
      <c r="F34" s="98"/>
      <c r="G34" s="98">
        <v>1</v>
      </c>
      <c r="H34" s="1607" t="s">
        <v>775</v>
      </c>
      <c r="I34" s="537"/>
      <c r="J34" s="98" t="s">
        <v>890</v>
      </c>
      <c r="K34" s="85" t="s">
        <v>1682</v>
      </c>
      <c r="L34" s="325">
        <v>2832</v>
      </c>
      <c r="M34" s="268">
        <v>10</v>
      </c>
      <c r="N34" s="101">
        <f t="shared" si="4"/>
        <v>283.2</v>
      </c>
      <c r="O34" s="1664">
        <f t="shared" si="5"/>
        <v>23.599999999999998</v>
      </c>
      <c r="P34" s="187">
        <v>3</v>
      </c>
      <c r="Q34" s="187">
        <v>8</v>
      </c>
      <c r="R34" s="101">
        <f t="shared" si="6"/>
        <v>1038.3999999999999</v>
      </c>
      <c r="S34" s="101">
        <f t="shared" si="3"/>
        <v>1793.6000000000001</v>
      </c>
    </row>
    <row r="35" spans="1:19" ht="15" x14ac:dyDescent="0.3">
      <c r="A35" s="84">
        <v>17</v>
      </c>
      <c r="B35" s="327">
        <v>41628</v>
      </c>
      <c r="C35" s="85">
        <v>10</v>
      </c>
      <c r="D35" s="98">
        <v>61</v>
      </c>
      <c r="E35" s="98">
        <v>611</v>
      </c>
      <c r="F35" s="98"/>
      <c r="G35" s="98">
        <v>1</v>
      </c>
      <c r="H35" s="1607" t="s">
        <v>1122</v>
      </c>
      <c r="I35" s="537"/>
      <c r="J35" s="98" t="s">
        <v>1124</v>
      </c>
      <c r="K35" s="85" t="s">
        <v>1684</v>
      </c>
      <c r="L35" s="325">
        <v>199629.7</v>
      </c>
      <c r="M35" s="268">
        <v>10</v>
      </c>
      <c r="N35" s="101">
        <f t="shared" si="4"/>
        <v>19962.97</v>
      </c>
      <c r="O35" s="1664">
        <f t="shared" si="5"/>
        <v>1663.5808333333334</v>
      </c>
      <c r="P35" s="187">
        <v>3</v>
      </c>
      <c r="Q35" s="187">
        <v>6</v>
      </c>
      <c r="R35" s="101">
        <f t="shared" si="6"/>
        <v>69870.395000000004</v>
      </c>
      <c r="S35" s="101">
        <f t="shared" si="3"/>
        <v>129759.30500000001</v>
      </c>
    </row>
    <row r="36" spans="1:19" ht="15" x14ac:dyDescent="0.3">
      <c r="A36" s="84">
        <v>18</v>
      </c>
      <c r="B36" s="284">
        <v>41536</v>
      </c>
      <c r="C36" s="85">
        <v>10</v>
      </c>
      <c r="D36" s="317">
        <v>61</v>
      </c>
      <c r="E36" s="516">
        <v>611</v>
      </c>
      <c r="F36" s="98"/>
      <c r="G36" s="98">
        <v>1</v>
      </c>
      <c r="H36" s="1607" t="s">
        <v>918</v>
      </c>
      <c r="I36" s="98"/>
      <c r="J36" s="98"/>
      <c r="K36" s="85" t="s">
        <v>1683</v>
      </c>
      <c r="L36" s="509">
        <v>27824.400000000001</v>
      </c>
      <c r="M36" s="268">
        <v>10</v>
      </c>
      <c r="N36" s="101">
        <f t="shared" si="4"/>
        <v>2782.44</v>
      </c>
      <c r="O36" s="1664">
        <f t="shared" si="5"/>
        <v>231.87</v>
      </c>
      <c r="P36" s="187">
        <v>3</v>
      </c>
      <c r="Q36" s="187">
        <v>9</v>
      </c>
      <c r="R36" s="101">
        <f t="shared" si="6"/>
        <v>10434.15</v>
      </c>
      <c r="S36" s="101">
        <f t="shared" si="3"/>
        <v>17390.25</v>
      </c>
    </row>
    <row r="37" spans="1:19" ht="15" x14ac:dyDescent="0.3">
      <c r="A37" s="84">
        <v>19</v>
      </c>
      <c r="B37" s="125">
        <v>42004</v>
      </c>
      <c r="C37" s="85">
        <v>10</v>
      </c>
      <c r="D37" s="317">
        <v>61</v>
      </c>
      <c r="E37" s="85" t="s">
        <v>1125</v>
      </c>
      <c r="F37" s="85"/>
      <c r="G37" s="85">
        <v>2</v>
      </c>
      <c r="H37" s="953" t="s">
        <v>977</v>
      </c>
      <c r="I37" s="260"/>
      <c r="J37" s="260"/>
      <c r="K37" s="85" t="s">
        <v>1043</v>
      </c>
      <c r="L37" s="97">
        <v>27317.360000000001</v>
      </c>
      <c r="M37" s="86">
        <v>10</v>
      </c>
      <c r="N37" s="101">
        <f t="shared" si="4"/>
        <v>2731.7359999999999</v>
      </c>
      <c r="O37" s="1664">
        <f t="shared" si="5"/>
        <v>227.64466666666667</v>
      </c>
      <c r="P37" s="187">
        <v>2</v>
      </c>
      <c r="Q37" s="187">
        <v>6</v>
      </c>
      <c r="R37" s="101">
        <f t="shared" si="6"/>
        <v>6829.34</v>
      </c>
      <c r="S37" s="101">
        <f t="shared" si="3"/>
        <v>20488.02</v>
      </c>
    </row>
    <row r="38" spans="1:19" ht="15" x14ac:dyDescent="0.3">
      <c r="A38" s="84">
        <v>20</v>
      </c>
      <c r="B38" s="125">
        <v>42004</v>
      </c>
      <c r="C38" s="85">
        <v>10</v>
      </c>
      <c r="D38" s="317">
        <v>61</v>
      </c>
      <c r="E38" s="85" t="s">
        <v>1125</v>
      </c>
      <c r="F38" s="85"/>
      <c r="G38" s="85">
        <v>1</v>
      </c>
      <c r="H38" s="953" t="s">
        <v>977</v>
      </c>
      <c r="I38" s="260"/>
      <c r="J38" s="260"/>
      <c r="K38" s="85" t="s">
        <v>1042</v>
      </c>
      <c r="L38" s="97">
        <v>13658.67</v>
      </c>
      <c r="M38" s="86">
        <v>10</v>
      </c>
      <c r="N38" s="101">
        <f t="shared" si="4"/>
        <v>1365.867</v>
      </c>
      <c r="O38" s="1664">
        <f t="shared" si="5"/>
        <v>113.82225</v>
      </c>
      <c r="P38" s="187">
        <v>2</v>
      </c>
      <c r="Q38" s="187">
        <v>6</v>
      </c>
      <c r="R38" s="101">
        <f t="shared" si="6"/>
        <v>3414.6675</v>
      </c>
      <c r="S38" s="101">
        <f t="shared" si="3"/>
        <v>10244.002500000001</v>
      </c>
    </row>
    <row r="39" spans="1:19" ht="15" x14ac:dyDescent="0.3">
      <c r="A39" s="84">
        <v>21</v>
      </c>
      <c r="B39" s="327">
        <v>41318</v>
      </c>
      <c r="C39" s="85">
        <v>10</v>
      </c>
      <c r="D39" s="317">
        <v>61</v>
      </c>
      <c r="E39" s="98">
        <v>614</v>
      </c>
      <c r="F39" s="324"/>
      <c r="G39" s="98">
        <v>1</v>
      </c>
      <c r="H39" s="1607" t="s">
        <v>31</v>
      </c>
      <c r="I39" s="98"/>
      <c r="J39" s="98" t="s">
        <v>566</v>
      </c>
      <c r="K39" s="98" t="s">
        <v>1681</v>
      </c>
      <c r="L39" s="325">
        <v>6937</v>
      </c>
      <c r="M39" s="95">
        <v>3</v>
      </c>
      <c r="N39" s="378"/>
      <c r="O39" s="1785"/>
      <c r="P39" s="989">
        <v>3</v>
      </c>
      <c r="Q39" s="989"/>
      <c r="R39" s="378">
        <v>6937</v>
      </c>
      <c r="S39" s="378">
        <f t="shared" ref="S39:S55" si="7">IF(M39=0,"N/A",+L39-R39)</f>
        <v>0</v>
      </c>
    </row>
    <row r="40" spans="1:19" ht="15" x14ac:dyDescent="0.3">
      <c r="A40" s="84">
        <v>22</v>
      </c>
      <c r="B40" s="125">
        <v>40038</v>
      </c>
      <c r="C40" s="85">
        <v>10</v>
      </c>
      <c r="D40" s="317">
        <v>61</v>
      </c>
      <c r="E40" s="85">
        <v>614</v>
      </c>
      <c r="F40" s="85"/>
      <c r="G40" s="85">
        <v>1</v>
      </c>
      <c r="H40" s="937" t="s">
        <v>31</v>
      </c>
      <c r="I40" s="87"/>
      <c r="J40" s="85" t="s">
        <v>289</v>
      </c>
      <c r="K40" s="85" t="s">
        <v>1681</v>
      </c>
      <c r="L40" s="111">
        <v>4724.9799999999996</v>
      </c>
      <c r="M40" s="112">
        <v>3</v>
      </c>
      <c r="N40" s="378"/>
      <c r="O40" s="1785"/>
      <c r="P40" s="989">
        <v>3</v>
      </c>
      <c r="Q40" s="989"/>
      <c r="R40" s="378">
        <v>4724.9799999999996</v>
      </c>
      <c r="S40" s="378">
        <f t="shared" si="7"/>
        <v>0</v>
      </c>
    </row>
    <row r="41" spans="1:19" ht="15" x14ac:dyDescent="0.3">
      <c r="A41" s="84">
        <v>23</v>
      </c>
      <c r="B41" s="125">
        <v>39630</v>
      </c>
      <c r="C41" s="85">
        <v>10</v>
      </c>
      <c r="D41" s="317">
        <v>61</v>
      </c>
      <c r="E41" s="85">
        <v>614</v>
      </c>
      <c r="F41" s="85"/>
      <c r="G41" s="85">
        <v>1</v>
      </c>
      <c r="H41" s="937" t="s">
        <v>126</v>
      </c>
      <c r="I41" s="85"/>
      <c r="J41" s="85" t="s">
        <v>72</v>
      </c>
      <c r="K41" s="85" t="s">
        <v>1681</v>
      </c>
      <c r="L41" s="111">
        <v>9164</v>
      </c>
      <c r="M41" s="112">
        <v>3</v>
      </c>
      <c r="N41" s="378"/>
      <c r="O41" s="1785"/>
      <c r="P41" s="989">
        <v>3</v>
      </c>
      <c r="Q41" s="989"/>
      <c r="R41" s="378">
        <v>9164</v>
      </c>
      <c r="S41" s="378">
        <f t="shared" si="7"/>
        <v>0</v>
      </c>
    </row>
    <row r="42" spans="1:19" ht="15" x14ac:dyDescent="0.3">
      <c r="A42" s="84">
        <v>24</v>
      </c>
      <c r="B42" s="125">
        <v>40632</v>
      </c>
      <c r="C42" s="85">
        <v>10</v>
      </c>
      <c r="D42" s="317">
        <v>61</v>
      </c>
      <c r="E42" s="85">
        <v>617</v>
      </c>
      <c r="F42" s="260"/>
      <c r="G42" s="85">
        <v>1</v>
      </c>
      <c r="H42" s="937" t="s">
        <v>18</v>
      </c>
      <c r="I42" s="87"/>
      <c r="J42" s="85" t="s">
        <v>19</v>
      </c>
      <c r="K42" s="85" t="s">
        <v>1681</v>
      </c>
      <c r="L42" s="97">
        <v>7682.91</v>
      </c>
      <c r="M42" s="112">
        <v>10</v>
      </c>
      <c r="N42" s="101">
        <f t="shared" si="4"/>
        <v>768.29099999999994</v>
      </c>
      <c r="O42" s="1664">
        <f t="shared" si="5"/>
        <v>64.024249999999995</v>
      </c>
      <c r="P42" s="187">
        <v>6</v>
      </c>
      <c r="Q42" s="187">
        <v>3</v>
      </c>
      <c r="R42" s="101">
        <f t="shared" si="6"/>
        <v>4801.8187499999995</v>
      </c>
      <c r="S42" s="101">
        <f t="shared" si="7"/>
        <v>2881.0912500000004</v>
      </c>
    </row>
    <row r="43" spans="1:19" ht="15" x14ac:dyDescent="0.3">
      <c r="A43" s="84">
        <v>25</v>
      </c>
      <c r="B43" s="125">
        <v>38757</v>
      </c>
      <c r="C43" s="85">
        <v>10</v>
      </c>
      <c r="D43" s="317">
        <v>61</v>
      </c>
      <c r="E43" s="85">
        <v>617</v>
      </c>
      <c r="F43" s="85"/>
      <c r="G43" s="85">
        <v>2</v>
      </c>
      <c r="H43" s="937" t="s">
        <v>20</v>
      </c>
      <c r="I43" s="87"/>
      <c r="J43" s="85" t="s">
        <v>19</v>
      </c>
      <c r="K43" s="85" t="s">
        <v>1681</v>
      </c>
      <c r="L43" s="111">
        <v>2699.67</v>
      </c>
      <c r="M43" s="112">
        <v>10</v>
      </c>
      <c r="N43" s="378"/>
      <c r="O43" s="1785"/>
      <c r="P43" s="989">
        <v>10</v>
      </c>
      <c r="Q43" s="989"/>
      <c r="R43" s="378">
        <v>2699.67</v>
      </c>
      <c r="S43" s="378">
        <f t="shared" si="7"/>
        <v>0</v>
      </c>
    </row>
    <row r="44" spans="1:19" ht="30" x14ac:dyDescent="0.3">
      <c r="A44" s="84">
        <v>26</v>
      </c>
      <c r="B44" s="125">
        <v>41639</v>
      </c>
      <c r="C44" s="85">
        <v>10</v>
      </c>
      <c r="D44" s="317">
        <v>61</v>
      </c>
      <c r="E44" s="85">
        <v>617</v>
      </c>
      <c r="F44" s="85"/>
      <c r="G44" s="85">
        <v>1</v>
      </c>
      <c r="H44" s="937" t="s">
        <v>976</v>
      </c>
      <c r="I44" s="87"/>
      <c r="J44" s="85"/>
      <c r="K44" s="85" t="s">
        <v>398</v>
      </c>
      <c r="L44" s="111">
        <v>9713.76</v>
      </c>
      <c r="M44" s="112">
        <v>10</v>
      </c>
      <c r="N44" s="101">
        <f t="shared" si="4"/>
        <v>971.37599999999998</v>
      </c>
      <c r="O44" s="1664">
        <f t="shared" si="5"/>
        <v>80.947999999999993</v>
      </c>
      <c r="P44" s="187">
        <v>3</v>
      </c>
      <c r="Q44" s="187">
        <v>6</v>
      </c>
      <c r="R44" s="101">
        <f t="shared" si="6"/>
        <v>3399.8159999999998</v>
      </c>
      <c r="S44" s="101">
        <f t="shared" si="7"/>
        <v>6313.9440000000004</v>
      </c>
    </row>
    <row r="45" spans="1:19" ht="15" x14ac:dyDescent="0.3">
      <c r="A45" s="84">
        <v>27</v>
      </c>
      <c r="B45" s="125">
        <v>36888</v>
      </c>
      <c r="C45" s="85">
        <v>10</v>
      </c>
      <c r="D45" s="317">
        <v>61</v>
      </c>
      <c r="E45" s="85">
        <v>617</v>
      </c>
      <c r="F45" s="85">
        <v>125528</v>
      </c>
      <c r="G45" s="85">
        <v>1</v>
      </c>
      <c r="H45" s="937" t="s">
        <v>151</v>
      </c>
      <c r="I45" s="85"/>
      <c r="J45" s="85"/>
      <c r="K45" s="85" t="s">
        <v>1681</v>
      </c>
      <c r="L45" s="111">
        <v>1500</v>
      </c>
      <c r="M45" s="112">
        <v>10</v>
      </c>
      <c r="N45" s="378"/>
      <c r="O45" s="1785"/>
      <c r="P45" s="989">
        <v>10</v>
      </c>
      <c r="Q45" s="989"/>
      <c r="R45" s="378">
        <v>1500</v>
      </c>
      <c r="S45" s="378">
        <f t="shared" si="7"/>
        <v>0</v>
      </c>
    </row>
    <row r="46" spans="1:19" ht="15" x14ac:dyDescent="0.3">
      <c r="A46" s="84">
        <v>28</v>
      </c>
      <c r="B46" s="125">
        <v>36888</v>
      </c>
      <c r="C46" s="85">
        <v>10</v>
      </c>
      <c r="D46" s="317">
        <v>61</v>
      </c>
      <c r="E46" s="85">
        <v>617</v>
      </c>
      <c r="F46" s="85">
        <v>35429</v>
      </c>
      <c r="G46" s="85">
        <v>1</v>
      </c>
      <c r="H46" s="937" t="s">
        <v>25</v>
      </c>
      <c r="I46" s="85"/>
      <c r="J46" s="85" t="s">
        <v>19</v>
      </c>
      <c r="K46" s="85" t="s">
        <v>1681</v>
      </c>
      <c r="L46" s="111">
        <v>3132</v>
      </c>
      <c r="M46" s="112">
        <v>10</v>
      </c>
      <c r="N46" s="378"/>
      <c r="O46" s="1785"/>
      <c r="P46" s="989">
        <v>10</v>
      </c>
      <c r="Q46" s="989"/>
      <c r="R46" s="378">
        <v>3132</v>
      </c>
      <c r="S46" s="378">
        <f t="shared" si="7"/>
        <v>0</v>
      </c>
    </row>
    <row r="47" spans="1:19" ht="15" x14ac:dyDescent="0.3">
      <c r="A47" s="84">
        <v>29</v>
      </c>
      <c r="B47" s="125">
        <v>39097</v>
      </c>
      <c r="C47" s="85">
        <v>10</v>
      </c>
      <c r="D47" s="317">
        <v>61</v>
      </c>
      <c r="E47" s="235">
        <v>615</v>
      </c>
      <c r="F47" s="87"/>
      <c r="G47" s="85">
        <v>1</v>
      </c>
      <c r="H47" s="937" t="s">
        <v>221</v>
      </c>
      <c r="I47" s="96"/>
      <c r="J47" s="85"/>
      <c r="K47" s="85" t="s">
        <v>398</v>
      </c>
      <c r="L47" s="111">
        <v>2794</v>
      </c>
      <c r="M47" s="112">
        <v>10</v>
      </c>
      <c r="N47" s="378"/>
      <c r="O47" s="1785"/>
      <c r="P47" s="989">
        <v>10</v>
      </c>
      <c r="Q47" s="989"/>
      <c r="R47" s="378">
        <v>2794</v>
      </c>
      <c r="S47" s="378">
        <f t="shared" si="7"/>
        <v>0</v>
      </c>
    </row>
    <row r="48" spans="1:19" ht="15" x14ac:dyDescent="0.3">
      <c r="A48" s="84">
        <v>30</v>
      </c>
      <c r="B48" s="125">
        <v>41099</v>
      </c>
      <c r="C48" s="85">
        <v>10</v>
      </c>
      <c r="D48" s="317">
        <v>61</v>
      </c>
      <c r="E48" s="85">
        <v>614</v>
      </c>
      <c r="F48" s="87"/>
      <c r="G48" s="85">
        <v>1</v>
      </c>
      <c r="H48" s="953" t="s">
        <v>794</v>
      </c>
      <c r="I48" s="85"/>
      <c r="J48" s="85" t="s">
        <v>73</v>
      </c>
      <c r="K48" s="85" t="s">
        <v>198</v>
      </c>
      <c r="L48" s="97">
        <v>1750</v>
      </c>
      <c r="M48" s="112">
        <v>3</v>
      </c>
      <c r="N48" s="378"/>
      <c r="O48" s="1785"/>
      <c r="P48" s="989">
        <v>3</v>
      </c>
      <c r="Q48" s="989"/>
      <c r="R48" s="378">
        <v>1750</v>
      </c>
      <c r="S48" s="378">
        <f t="shared" si="7"/>
        <v>0</v>
      </c>
    </row>
    <row r="49" spans="1:19" ht="15" x14ac:dyDescent="0.3">
      <c r="A49" s="84">
        <v>31</v>
      </c>
      <c r="B49" s="125">
        <v>40015</v>
      </c>
      <c r="C49" s="85">
        <v>10</v>
      </c>
      <c r="D49" s="85">
        <v>61</v>
      </c>
      <c r="E49" s="85">
        <v>614</v>
      </c>
      <c r="F49" s="85"/>
      <c r="G49" s="85">
        <v>1</v>
      </c>
      <c r="H49" s="937" t="s">
        <v>130</v>
      </c>
      <c r="I49" s="85"/>
      <c r="J49" s="85" t="s">
        <v>400</v>
      </c>
      <c r="K49" s="85" t="s">
        <v>1681</v>
      </c>
      <c r="L49" s="111">
        <v>3549.99</v>
      </c>
      <c r="M49" s="112">
        <v>3</v>
      </c>
      <c r="N49" s="378"/>
      <c r="O49" s="1785"/>
      <c r="P49" s="989">
        <v>3</v>
      </c>
      <c r="Q49" s="989"/>
      <c r="R49" s="378">
        <v>3549.99</v>
      </c>
      <c r="S49" s="378">
        <f t="shared" si="7"/>
        <v>0</v>
      </c>
    </row>
    <row r="50" spans="1:19" ht="15" x14ac:dyDescent="0.3">
      <c r="A50" s="84">
        <v>32</v>
      </c>
      <c r="B50" s="125">
        <v>36888</v>
      </c>
      <c r="C50" s="86">
        <v>10</v>
      </c>
      <c r="D50" s="85">
        <v>61</v>
      </c>
      <c r="E50" s="85">
        <v>616</v>
      </c>
      <c r="F50" s="87"/>
      <c r="G50" s="85">
        <v>1</v>
      </c>
      <c r="H50" s="937" t="s">
        <v>308</v>
      </c>
      <c r="I50" s="87"/>
      <c r="J50" s="85" t="s">
        <v>98</v>
      </c>
      <c r="K50" s="85" t="s">
        <v>1681</v>
      </c>
      <c r="L50" s="111">
        <v>3400</v>
      </c>
      <c r="M50" s="112">
        <v>3</v>
      </c>
      <c r="N50" s="378"/>
      <c r="O50" s="1785"/>
      <c r="P50" s="989">
        <v>3</v>
      </c>
      <c r="Q50" s="989"/>
      <c r="R50" s="378">
        <v>3400</v>
      </c>
      <c r="S50" s="378">
        <f t="shared" si="7"/>
        <v>0</v>
      </c>
    </row>
    <row r="51" spans="1:19" ht="15" x14ac:dyDescent="0.3">
      <c r="A51" s="84">
        <v>33</v>
      </c>
      <c r="B51" s="125">
        <v>39980</v>
      </c>
      <c r="C51" s="86">
        <v>10</v>
      </c>
      <c r="D51" s="85">
        <v>61</v>
      </c>
      <c r="E51" s="85">
        <v>617</v>
      </c>
      <c r="F51" s="85"/>
      <c r="G51" s="85">
        <v>1</v>
      </c>
      <c r="H51" s="937" t="s">
        <v>401</v>
      </c>
      <c r="I51" s="85"/>
      <c r="J51" s="85"/>
      <c r="K51" s="85" t="s">
        <v>1681</v>
      </c>
      <c r="L51" s="111">
        <v>7500</v>
      </c>
      <c r="M51" s="112">
        <v>10</v>
      </c>
      <c r="N51" s="101">
        <f t="shared" si="4"/>
        <v>750</v>
      </c>
      <c r="O51" s="1664">
        <f t="shared" si="5"/>
        <v>62.5</v>
      </c>
      <c r="P51" s="187">
        <v>8</v>
      </c>
      <c r="Q51" s="187"/>
      <c r="R51" s="101">
        <f t="shared" si="6"/>
        <v>6000</v>
      </c>
      <c r="S51" s="101">
        <f t="shared" si="7"/>
        <v>1500</v>
      </c>
    </row>
    <row r="52" spans="1:19" ht="15" x14ac:dyDescent="0.3">
      <c r="A52" s="84">
        <v>34</v>
      </c>
      <c r="B52" s="125">
        <v>42144</v>
      </c>
      <c r="C52" s="86">
        <v>10</v>
      </c>
      <c r="D52" s="85">
        <v>61</v>
      </c>
      <c r="E52" s="85" t="s">
        <v>1106</v>
      </c>
      <c r="F52" s="85"/>
      <c r="G52" s="85">
        <v>1</v>
      </c>
      <c r="H52" s="937" t="s">
        <v>1280</v>
      </c>
      <c r="I52" s="85"/>
      <c r="J52" s="85"/>
      <c r="K52" s="85" t="s">
        <v>1681</v>
      </c>
      <c r="L52" s="111">
        <v>2830.01</v>
      </c>
      <c r="M52" s="112">
        <v>3</v>
      </c>
      <c r="N52" s="101">
        <f t="shared" si="4"/>
        <v>943.3366666666667</v>
      </c>
      <c r="O52" s="1664">
        <f t="shared" si="5"/>
        <v>78.611388888888897</v>
      </c>
      <c r="P52" s="187">
        <v>2</v>
      </c>
      <c r="Q52" s="187">
        <v>1</v>
      </c>
      <c r="R52" s="101">
        <f t="shared" si="6"/>
        <v>1965.2847222222224</v>
      </c>
      <c r="S52" s="101">
        <f t="shared" si="7"/>
        <v>864.72527777777782</v>
      </c>
    </row>
    <row r="53" spans="1:19" ht="15" x14ac:dyDescent="0.3">
      <c r="A53" s="84">
        <v>35</v>
      </c>
      <c r="B53" s="125">
        <v>39431</v>
      </c>
      <c r="C53" s="85">
        <v>10</v>
      </c>
      <c r="D53" s="85">
        <v>61</v>
      </c>
      <c r="E53" s="85">
        <v>617</v>
      </c>
      <c r="F53" s="87">
        <v>125804</v>
      </c>
      <c r="G53" s="85">
        <v>1</v>
      </c>
      <c r="H53" s="937" t="s">
        <v>39</v>
      </c>
      <c r="I53" s="87"/>
      <c r="J53" s="85"/>
      <c r="K53" s="85" t="s">
        <v>1681</v>
      </c>
      <c r="L53" s="97">
        <v>2320</v>
      </c>
      <c r="M53" s="112">
        <v>10</v>
      </c>
      <c r="N53" s="101">
        <f t="shared" si="4"/>
        <v>232</v>
      </c>
      <c r="O53" s="1664">
        <f t="shared" si="5"/>
        <v>19.333333333333332</v>
      </c>
      <c r="P53" s="187">
        <v>9</v>
      </c>
      <c r="Q53" s="187">
        <v>6</v>
      </c>
      <c r="R53" s="101">
        <f t="shared" si="6"/>
        <v>2204</v>
      </c>
      <c r="S53" s="101">
        <f t="shared" si="7"/>
        <v>116</v>
      </c>
    </row>
    <row r="54" spans="1:19" ht="15" x14ac:dyDescent="0.3">
      <c r="A54" s="84">
        <v>36</v>
      </c>
      <c r="B54" s="125">
        <v>42404</v>
      </c>
      <c r="C54" s="85">
        <v>10</v>
      </c>
      <c r="D54" s="85">
        <v>61</v>
      </c>
      <c r="E54" s="85">
        <v>619</v>
      </c>
      <c r="F54" s="87"/>
      <c r="G54" s="85">
        <v>1</v>
      </c>
      <c r="H54" s="937" t="s">
        <v>1547</v>
      </c>
      <c r="I54" s="87">
        <v>2513513</v>
      </c>
      <c r="J54" s="85" t="s">
        <v>1548</v>
      </c>
      <c r="K54" s="85" t="s">
        <v>1685</v>
      </c>
      <c r="L54" s="97">
        <v>7999</v>
      </c>
      <c r="M54" s="112">
        <v>10</v>
      </c>
      <c r="N54" s="101">
        <f t="shared" si="4"/>
        <v>799.9</v>
      </c>
      <c r="O54" s="1664">
        <f t="shared" si="5"/>
        <v>66.658333333333331</v>
      </c>
      <c r="P54" s="187">
        <v>1</v>
      </c>
      <c r="Q54" s="187">
        <v>4</v>
      </c>
      <c r="R54" s="101">
        <f t="shared" si="6"/>
        <v>1066.5333333333333</v>
      </c>
      <c r="S54" s="101">
        <f t="shared" si="7"/>
        <v>6932.4666666666672</v>
      </c>
    </row>
    <row r="55" spans="1:19" ht="15" x14ac:dyDescent="0.3">
      <c r="A55" s="84">
        <v>37</v>
      </c>
      <c r="B55" s="125">
        <v>42445</v>
      </c>
      <c r="C55" s="85">
        <v>10</v>
      </c>
      <c r="D55" s="85">
        <v>61</v>
      </c>
      <c r="E55" s="85">
        <v>614</v>
      </c>
      <c r="F55" s="87"/>
      <c r="G55" s="85">
        <v>1</v>
      </c>
      <c r="H55" s="937" t="s">
        <v>1388</v>
      </c>
      <c r="I55" s="87" t="s">
        <v>1549</v>
      </c>
      <c r="J55" s="85" t="s">
        <v>167</v>
      </c>
      <c r="K55" s="85"/>
      <c r="L55" s="97">
        <v>14378.01</v>
      </c>
      <c r="M55" s="112">
        <v>3</v>
      </c>
      <c r="N55" s="101">
        <f t="shared" si="4"/>
        <v>4792.67</v>
      </c>
      <c r="O55" s="1664">
        <f t="shared" si="5"/>
        <v>399.38916666666665</v>
      </c>
      <c r="P55" s="187">
        <v>1</v>
      </c>
      <c r="Q55" s="187">
        <v>3</v>
      </c>
      <c r="R55" s="101">
        <f t="shared" si="6"/>
        <v>5990.8374999999996</v>
      </c>
      <c r="S55" s="101">
        <f t="shared" si="7"/>
        <v>8387.1725000000006</v>
      </c>
    </row>
    <row r="56" spans="1:19" ht="15" x14ac:dyDescent="0.3">
      <c r="A56" s="84">
        <v>38</v>
      </c>
      <c r="B56" s="125">
        <v>42788</v>
      </c>
      <c r="C56" s="85">
        <v>10</v>
      </c>
      <c r="D56" s="85">
        <v>61</v>
      </c>
      <c r="E56" s="85" t="s">
        <v>1712</v>
      </c>
      <c r="F56" s="87"/>
      <c r="G56" s="85">
        <v>1</v>
      </c>
      <c r="H56" s="937" t="s">
        <v>1714</v>
      </c>
      <c r="I56" s="87" t="s">
        <v>1715</v>
      </c>
      <c r="J56" s="85" t="s">
        <v>1713</v>
      </c>
      <c r="K56" s="85" t="s">
        <v>1716</v>
      </c>
      <c r="L56" s="97">
        <v>15063.47</v>
      </c>
      <c r="M56" s="112">
        <v>10</v>
      </c>
      <c r="N56" s="101">
        <f>IF(M56=0,"N/A",+L56/M56)</f>
        <v>1506.347</v>
      </c>
      <c r="O56" s="1664">
        <f>IF(M56=0,"N/A",+N56/12)</f>
        <v>125.52891666666666</v>
      </c>
      <c r="P56" s="187"/>
      <c r="Q56" s="187">
        <v>4</v>
      </c>
      <c r="R56" s="101">
        <f>IF(M56=0,"N/A",+N56*P56+O56*Q56)</f>
        <v>502.11566666666664</v>
      </c>
      <c r="S56" s="349"/>
    </row>
    <row r="57" spans="1:19" ht="15" x14ac:dyDescent="0.3">
      <c r="B57" s="114"/>
      <c r="C57" s="115"/>
      <c r="D57" s="115"/>
      <c r="E57" s="115"/>
      <c r="F57" s="115"/>
      <c r="G57" s="115"/>
      <c r="H57" s="1041"/>
      <c r="I57" s="115"/>
      <c r="J57" s="115"/>
      <c r="K57" s="115"/>
      <c r="L57" s="273">
        <f>SUM(L19:L53)</f>
        <v>556147.98999999987</v>
      </c>
      <c r="M57" s="273"/>
      <c r="N57" s="273">
        <f>SUM(N19:N56)</f>
        <v>63403.79</v>
      </c>
      <c r="O57" s="273">
        <f>SUM(O19:O56)</f>
        <v>5283.649166666668</v>
      </c>
      <c r="P57" s="273"/>
      <c r="Q57" s="273"/>
      <c r="R57" s="273">
        <f>SUM(R19:R53)</f>
        <v>214342.5857777778</v>
      </c>
      <c r="S57" s="273">
        <f>SUM(S19:S53)</f>
        <v>341805.40422222222</v>
      </c>
    </row>
    <row r="58" spans="1:19" x14ac:dyDescent="0.2">
      <c r="B58" s="1708"/>
      <c r="C58" s="1708"/>
      <c r="D58" s="1708"/>
      <c r="E58" s="1708"/>
      <c r="F58" s="1708"/>
      <c r="G58" s="3"/>
      <c r="H58" s="1526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x14ac:dyDescent="0.2">
      <c r="B59" s="1708"/>
      <c r="C59" s="1708"/>
      <c r="D59" s="1644">
        <v>611</v>
      </c>
      <c r="E59" s="1644">
        <v>2323.09</v>
      </c>
      <c r="F59" s="1708"/>
      <c r="G59" s="3"/>
      <c r="H59" s="1526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hidden="1" x14ac:dyDescent="0.2">
      <c r="B60" s="1708"/>
      <c r="C60" s="1708"/>
      <c r="D60" s="1708"/>
      <c r="E60" s="1708"/>
      <c r="F60" s="1708"/>
      <c r="G60" s="3"/>
      <c r="H60" s="1526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hidden="1" x14ac:dyDescent="0.2">
      <c r="B61" s="1708"/>
      <c r="C61" s="1708"/>
      <c r="D61" s="1708"/>
      <c r="E61" s="1708"/>
      <c r="F61" s="1708"/>
      <c r="G61" s="3"/>
      <c r="H61" s="1526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hidden="1" x14ac:dyDescent="0.2">
      <c r="B62" s="1708"/>
      <c r="C62" s="1934"/>
      <c r="D62" s="1934"/>
      <c r="E62" s="1934"/>
      <c r="F62" s="1934"/>
      <c r="G62" s="9"/>
      <c r="H62" s="1608"/>
      <c r="I62" s="12"/>
      <c r="J62" s="5"/>
      <c r="K62" s="75"/>
      <c r="L62" s="5"/>
      <c r="M62" s="3"/>
      <c r="N62" s="3"/>
      <c r="O62" s="75"/>
      <c r="P62" s="3"/>
      <c r="Q62" s="3"/>
      <c r="R62" s="3"/>
      <c r="S62" s="3"/>
    </row>
    <row r="63" spans="1:19" hidden="1" x14ac:dyDescent="0.2">
      <c r="B63" s="1934"/>
      <c r="C63" s="1934"/>
      <c r="D63" s="1934"/>
      <c r="E63" s="1934"/>
      <c r="F63" s="1934"/>
      <c r="G63" s="3"/>
      <c r="H63" s="1913"/>
      <c r="I63" s="1913"/>
      <c r="J63" s="1913"/>
      <c r="K63" s="1913"/>
      <c r="L63" s="10"/>
      <c r="M63" s="10"/>
      <c r="N63" s="3"/>
      <c r="O63" s="1913"/>
      <c r="P63" s="1913"/>
      <c r="Q63" s="1913"/>
      <c r="R63" s="1913"/>
      <c r="S63" s="3"/>
    </row>
    <row r="64" spans="1:19" hidden="1" x14ac:dyDescent="0.2">
      <c r="B64" s="1708"/>
      <c r="C64" s="1661"/>
      <c r="D64" s="1661">
        <v>313</v>
      </c>
      <c r="E64" s="1661">
        <v>6650.34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x14ac:dyDescent="0.2">
      <c r="B65" s="1708"/>
      <c r="C65" s="1661"/>
      <c r="D65" s="1661">
        <v>613</v>
      </c>
      <c r="E65" s="1661">
        <v>554.49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x14ac:dyDescent="0.2">
      <c r="B66" s="1656"/>
      <c r="C66" s="1656"/>
      <c r="D66" s="1656">
        <v>614</v>
      </c>
      <c r="E66" s="1656">
        <v>772.27</v>
      </c>
      <c r="F66" s="1708"/>
      <c r="G66" s="3"/>
      <c r="H66" s="1526"/>
    </row>
    <row r="67" spans="1:19" x14ac:dyDescent="0.2">
      <c r="B67" s="1656"/>
      <c r="C67" s="1656"/>
      <c r="D67" s="1656">
        <v>617</v>
      </c>
      <c r="E67" s="1656">
        <v>226.8</v>
      </c>
      <c r="F67" s="1656"/>
    </row>
    <row r="68" spans="1:19" x14ac:dyDescent="0.2">
      <c r="B68" s="1656"/>
      <c r="C68" s="1656"/>
      <c r="D68" s="1656">
        <v>619</v>
      </c>
      <c r="E68" s="1656">
        <v>208.65</v>
      </c>
      <c r="F68" s="1656"/>
    </row>
    <row r="69" spans="1:19" x14ac:dyDescent="0.2">
      <c r="B69" s="1656"/>
      <c r="C69" s="1656"/>
      <c r="D69" s="1656">
        <v>2646</v>
      </c>
      <c r="E69" s="1656">
        <v>433.41</v>
      </c>
      <c r="F69" s="1656"/>
    </row>
    <row r="70" spans="1:19" x14ac:dyDescent="0.2">
      <c r="B70" s="1656"/>
      <c r="C70" s="1656"/>
      <c r="D70" s="1656">
        <v>2652</v>
      </c>
      <c r="E70" s="1656">
        <v>467</v>
      </c>
      <c r="F70" s="1656"/>
    </row>
    <row r="71" spans="1:19" x14ac:dyDescent="0.2">
      <c r="B71" s="1656"/>
      <c r="C71" s="1656"/>
      <c r="D71" s="1656">
        <v>2656</v>
      </c>
      <c r="E71" s="1656">
        <v>200.71</v>
      </c>
      <c r="F71" s="1656"/>
    </row>
    <row r="72" spans="1:19" x14ac:dyDescent="0.2">
      <c r="B72" s="1656"/>
      <c r="C72" s="1656"/>
      <c r="D72" s="1656">
        <v>2657</v>
      </c>
      <c r="E72" s="1656">
        <v>97.23</v>
      </c>
      <c r="F72" s="1656"/>
    </row>
    <row r="73" spans="1:19" x14ac:dyDescent="0.2">
      <c r="B73" s="1656"/>
      <c r="C73" s="1656"/>
      <c r="D73" s="1656"/>
      <c r="E73" s="1656">
        <v>5283.65</v>
      </c>
      <c r="F73" s="1656"/>
    </row>
    <row r="75" spans="1:19" x14ac:dyDescent="0.2">
      <c r="A75" s="45"/>
      <c r="B75" s="45"/>
      <c r="C75" s="45"/>
      <c r="D75" s="45"/>
      <c r="E75" s="45"/>
      <c r="F75" s="45"/>
      <c r="G75" s="45"/>
      <c r="I75" s="45"/>
      <c r="J75" s="45"/>
      <c r="K75" s="45"/>
      <c r="L75" s="45"/>
      <c r="M75" s="45"/>
      <c r="N75" s="15"/>
      <c r="O75" s="14"/>
      <c r="P75" s="1048"/>
      <c r="Q75" s="1048"/>
      <c r="R75" s="1048"/>
      <c r="S75" s="1048"/>
    </row>
    <row r="76" spans="1:19" ht="15" x14ac:dyDescent="0.3">
      <c r="A76" s="1924" t="s">
        <v>51</v>
      </c>
      <c r="B76" s="1924"/>
      <c r="C76" s="1924"/>
      <c r="D76" s="1924"/>
      <c r="E76" s="1924"/>
      <c r="F76" s="1924"/>
      <c r="G76" s="1924"/>
      <c r="H76" s="1158"/>
      <c r="I76" s="1925" t="s">
        <v>1620</v>
      </c>
      <c r="J76" s="1925"/>
      <c r="K76" s="1925"/>
      <c r="L76" s="1925"/>
      <c r="M76" s="1925"/>
      <c r="N76" s="115"/>
      <c r="O76" s="1108"/>
      <c r="P76" s="1924" t="s">
        <v>1621</v>
      </c>
      <c r="Q76" s="1924"/>
      <c r="R76" s="1924"/>
      <c r="S76" s="1924"/>
    </row>
    <row r="78" spans="1:19" s="115" customFormat="1" ht="15" x14ac:dyDescent="0.3">
      <c r="A78"/>
      <c r="B78"/>
      <c r="C78"/>
      <c r="D78"/>
      <c r="E78"/>
      <c r="F78"/>
      <c r="G78"/>
      <c r="H78" s="58"/>
      <c r="I78"/>
      <c r="J78"/>
      <c r="K78"/>
      <c r="L78"/>
      <c r="M78"/>
      <c r="N78"/>
      <c r="O78"/>
      <c r="P78"/>
      <c r="Q78"/>
      <c r="R78"/>
      <c r="S78"/>
    </row>
    <row r="83" spans="1:1" x14ac:dyDescent="0.2">
      <c r="A83" t="s">
        <v>52</v>
      </c>
    </row>
  </sheetData>
  <mergeCells count="12">
    <mergeCell ref="A11:S11"/>
    <mergeCell ref="A12:S12"/>
    <mergeCell ref="A13:S13"/>
    <mergeCell ref="A14:S14"/>
    <mergeCell ref="C62:F62"/>
    <mergeCell ref="A15:S15"/>
    <mergeCell ref="A76:G76"/>
    <mergeCell ref="I76:M76"/>
    <mergeCell ref="P76:S76"/>
    <mergeCell ref="B63:F63"/>
    <mergeCell ref="H63:K63"/>
    <mergeCell ref="O63:R63"/>
  </mergeCells>
  <phoneticPr fontId="0" type="noConversion"/>
  <printOptions horizontalCentered="1"/>
  <pageMargins left="0.15748031496062992" right="0.19685039370078741" top="0.19685039370078741" bottom="0.15748031496062992" header="0.19685039370078741" footer="0.51181102362204722"/>
  <pageSetup paperSize="5" scale="63" firstPageNumber="0" fitToWidth="3" orientation="landscape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X39"/>
  <sheetViews>
    <sheetView topLeftCell="C3" zoomScale="90" zoomScaleNormal="90" workbookViewId="0">
      <selection activeCell="R18" sqref="R18"/>
    </sheetView>
  </sheetViews>
  <sheetFormatPr baseColWidth="10" defaultColWidth="9.140625" defaultRowHeight="12.75" x14ac:dyDescent="0.2"/>
  <cols>
    <col min="1" max="1" width="5.140625" customWidth="1"/>
    <col min="2" max="2" width="10.7109375" customWidth="1"/>
    <col min="3" max="3" width="8" customWidth="1"/>
    <col min="4" max="4" width="15.28515625" customWidth="1"/>
    <col min="5" max="5" width="9.5703125" customWidth="1"/>
    <col min="6" max="6" width="4.28515625" customWidth="1"/>
    <col min="7" max="7" width="7.28515625" customWidth="1"/>
    <col min="8" max="8" width="34.28515625" customWidth="1"/>
    <col min="9" max="9" width="12" customWidth="1"/>
    <col min="10" max="10" width="16.28515625" customWidth="1"/>
    <col min="11" max="11" width="17.42578125" customWidth="1"/>
    <col min="12" max="12" width="14.5703125" customWidth="1"/>
    <col min="13" max="13" width="7.140625" customWidth="1"/>
    <col min="14" max="14" width="13.28515625" customWidth="1"/>
    <col min="15" max="15" width="11.85546875" customWidth="1"/>
    <col min="16" max="16" width="6.5703125" customWidth="1"/>
    <col min="17" max="17" width="8.140625" customWidth="1"/>
    <col min="18" max="18" width="14" customWidth="1"/>
    <col min="19" max="19" width="12.140625" customWidth="1"/>
  </cols>
  <sheetData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C10" s="13"/>
      <c r="D10" s="13"/>
      <c r="E10" s="13"/>
      <c r="G10" s="1"/>
    </row>
    <row r="11" spans="1:19" x14ac:dyDescent="0.2">
      <c r="C11" s="13"/>
      <c r="D11" s="13"/>
      <c r="E11" s="13"/>
      <c r="G11" s="1"/>
    </row>
    <row r="12" spans="1:19" ht="15" x14ac:dyDescent="0.25">
      <c r="A12" s="1908" t="s">
        <v>0</v>
      </c>
      <c r="B12" s="1908"/>
      <c r="C12" s="1908"/>
      <c r="D12" s="1908"/>
      <c r="E12" s="1908"/>
      <c r="F12" s="1908"/>
      <c r="G12" s="1908"/>
      <c r="H12" s="1908"/>
      <c r="I12" s="1908"/>
      <c r="J12" s="1908"/>
      <c r="K12" s="1908"/>
      <c r="L12" s="1908"/>
      <c r="M12" s="1908"/>
      <c r="N12" s="1908"/>
      <c r="O12" s="1908"/>
      <c r="P12" s="1908"/>
      <c r="Q12" s="1908"/>
      <c r="R12" s="1908"/>
      <c r="S12" s="1908"/>
    </row>
    <row r="13" spans="1:19" ht="15" x14ac:dyDescent="0.25">
      <c r="A13" s="1908" t="s">
        <v>1</v>
      </c>
      <c r="B13" s="1908"/>
      <c r="C13" s="1908"/>
      <c r="D13" s="1908"/>
      <c r="E13" s="1908"/>
      <c r="F13" s="1908"/>
      <c r="G13" s="1908"/>
      <c r="H13" s="1908"/>
      <c r="I13" s="1908"/>
      <c r="J13" s="1908"/>
      <c r="K13" s="1908"/>
      <c r="L13" s="1908"/>
      <c r="M13" s="1908"/>
      <c r="N13" s="1908"/>
      <c r="O13" s="1908"/>
      <c r="P13" s="1908"/>
      <c r="Q13" s="1908"/>
      <c r="R13" s="1908"/>
      <c r="S13" s="1908"/>
    </row>
    <row r="14" spans="1:19" ht="15" x14ac:dyDescent="0.25">
      <c r="A14" s="1908" t="s">
        <v>2</v>
      </c>
      <c r="B14" s="1908"/>
      <c r="C14" s="1908"/>
      <c r="D14" s="1908"/>
      <c r="E14" s="1908"/>
      <c r="F14" s="1908"/>
      <c r="G14" s="1908"/>
      <c r="H14" s="1908"/>
      <c r="I14" s="1908"/>
      <c r="J14" s="1908"/>
      <c r="K14" s="1908"/>
      <c r="L14" s="1908"/>
      <c r="M14" s="1908"/>
      <c r="N14" s="1908"/>
      <c r="O14" s="1908"/>
      <c r="P14" s="1908"/>
      <c r="Q14" s="1908"/>
      <c r="R14" s="1908"/>
      <c r="S14" s="1908"/>
    </row>
    <row r="15" spans="1:19" ht="15" x14ac:dyDescent="0.25">
      <c r="A15" s="1908" t="s">
        <v>3</v>
      </c>
      <c r="B15" s="1908"/>
      <c r="C15" s="1908"/>
      <c r="D15" s="1908"/>
      <c r="E15" s="1908"/>
      <c r="F15" s="1908"/>
      <c r="G15" s="1908"/>
      <c r="H15" s="1908"/>
      <c r="I15" s="1908"/>
      <c r="J15" s="1908"/>
      <c r="K15" s="1908"/>
      <c r="L15" s="1908"/>
      <c r="M15" s="1908"/>
      <c r="N15" s="1908"/>
      <c r="O15" s="1908"/>
      <c r="P15" s="1908"/>
      <c r="Q15" s="1908"/>
      <c r="R15" s="1908"/>
      <c r="S15" s="1908"/>
    </row>
    <row r="16" spans="1:19" x14ac:dyDescent="0.2">
      <c r="A16" s="1907" t="s">
        <v>1810</v>
      </c>
      <c r="B16" s="1907"/>
      <c r="C16" s="1907"/>
      <c r="D16" s="1907"/>
      <c r="E16" s="1907"/>
      <c r="F16" s="1907"/>
      <c r="G16" s="1907"/>
      <c r="H16" s="1907"/>
      <c r="I16" s="1907"/>
      <c r="J16" s="1907"/>
      <c r="K16" s="1907"/>
      <c r="L16" s="1907"/>
      <c r="M16" s="1907"/>
      <c r="N16" s="1907"/>
      <c r="O16" s="1907"/>
      <c r="P16" s="1907"/>
      <c r="Q16" s="1907"/>
      <c r="R16" s="1907"/>
      <c r="S16" s="1907"/>
    </row>
    <row r="17" spans="1:24" ht="15" x14ac:dyDescent="0.25">
      <c r="A17" s="385"/>
      <c r="B17" s="385"/>
      <c r="C17" s="385"/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5"/>
      <c r="O17" s="385"/>
      <c r="P17" s="385"/>
      <c r="Q17" s="385"/>
      <c r="R17" s="385"/>
      <c r="S17" s="385"/>
    </row>
    <row r="18" spans="1:24" s="1047" customFormat="1" ht="60" x14ac:dyDescent="0.2">
      <c r="A18" s="962" t="s">
        <v>4</v>
      </c>
      <c r="B18" s="962" t="s">
        <v>5</v>
      </c>
      <c r="C18" s="1044" t="s">
        <v>6</v>
      </c>
      <c r="D18" s="1045" t="s">
        <v>7</v>
      </c>
      <c r="E18" s="1045" t="s">
        <v>1612</v>
      </c>
      <c r="F18" s="962" t="s">
        <v>9</v>
      </c>
      <c r="G18" s="962" t="s">
        <v>10</v>
      </c>
      <c r="H18" s="962" t="s">
        <v>11</v>
      </c>
      <c r="I18" s="962" t="s">
        <v>12</v>
      </c>
      <c r="J18" s="962" t="s">
        <v>13</v>
      </c>
      <c r="K18" s="962" t="s">
        <v>820</v>
      </c>
      <c r="L18" s="1046" t="s">
        <v>1613</v>
      </c>
      <c r="M18" s="1049" t="s">
        <v>1616</v>
      </c>
      <c r="N18" s="1050" t="s">
        <v>1615</v>
      </c>
      <c r="O18" s="1050" t="s">
        <v>1614</v>
      </c>
      <c r="P18" s="1051" t="s">
        <v>1618</v>
      </c>
      <c r="Q18" s="1050" t="s">
        <v>1617</v>
      </c>
      <c r="R18" s="1051" t="s">
        <v>1787</v>
      </c>
      <c r="S18" s="1051" t="s">
        <v>1619</v>
      </c>
    </row>
    <row r="19" spans="1:24" x14ac:dyDescent="0.2">
      <c r="A19" s="228">
        <v>1</v>
      </c>
      <c r="B19" s="228">
        <v>2</v>
      </c>
      <c r="C19" s="228">
        <v>3</v>
      </c>
      <c r="D19" s="228">
        <v>4</v>
      </c>
      <c r="E19" s="228">
        <v>5</v>
      </c>
      <c r="F19" s="228">
        <v>6</v>
      </c>
      <c r="G19" s="228">
        <v>7</v>
      </c>
      <c r="H19" s="228">
        <v>8</v>
      </c>
      <c r="I19" s="228">
        <v>9</v>
      </c>
      <c r="J19" s="228">
        <v>10</v>
      </c>
      <c r="K19" s="228">
        <v>11</v>
      </c>
      <c r="L19" s="228">
        <v>12</v>
      </c>
      <c r="M19" s="228">
        <v>13</v>
      </c>
      <c r="N19" s="228">
        <v>14</v>
      </c>
      <c r="O19" s="228">
        <v>15</v>
      </c>
      <c r="P19" s="228">
        <v>16</v>
      </c>
      <c r="Q19" s="228">
        <v>17</v>
      </c>
      <c r="R19" s="228">
        <v>18</v>
      </c>
      <c r="S19" s="228">
        <v>19</v>
      </c>
    </row>
    <row r="20" spans="1:24" ht="13.5" x14ac:dyDescent="0.25">
      <c r="A20" s="228">
        <v>2</v>
      </c>
      <c r="B20" s="410">
        <v>40610</v>
      </c>
      <c r="C20" s="423" t="s">
        <v>428</v>
      </c>
      <c r="D20" s="407">
        <v>61</v>
      </c>
      <c r="E20" s="407">
        <v>617</v>
      </c>
      <c r="F20" s="411"/>
      <c r="G20" s="407">
        <v>1</v>
      </c>
      <c r="H20" s="411" t="s">
        <v>735</v>
      </c>
      <c r="I20" s="407" t="s">
        <v>736</v>
      </c>
      <c r="J20" s="407" t="s">
        <v>737</v>
      </c>
      <c r="K20" s="407" t="s">
        <v>427</v>
      </c>
      <c r="L20" s="412">
        <v>8595</v>
      </c>
      <c r="M20" s="413">
        <v>10</v>
      </c>
      <c r="N20" s="409">
        <f t="shared" ref="N20:N25" si="0">IF(M20=0,"N/A",+L20/M20)</f>
        <v>859.5</v>
      </c>
      <c r="O20" s="1628">
        <f t="shared" ref="O20:O25" si="1">IF(M20=0,"N/A",+N20/12)</f>
        <v>71.625</v>
      </c>
      <c r="P20" s="422">
        <v>6</v>
      </c>
      <c r="Q20" s="422">
        <v>3</v>
      </c>
      <c r="R20" s="409">
        <f t="shared" ref="R20:R25" si="2">IF(M20=0,"N/A",+N20*P20+O20*Q20)</f>
        <v>5371.875</v>
      </c>
      <c r="S20" s="409">
        <f t="shared" ref="S20:S25" si="3">IF(M20=0,"N/A",+L20-R20)</f>
        <v>3223.125</v>
      </c>
      <c r="X20" s="1645"/>
    </row>
    <row r="21" spans="1:24" ht="13.5" x14ac:dyDescent="0.25">
      <c r="A21" s="228">
        <v>3</v>
      </c>
      <c r="B21" s="410">
        <v>40016</v>
      </c>
      <c r="C21" s="423" t="s">
        <v>428</v>
      </c>
      <c r="D21" s="407">
        <v>61</v>
      </c>
      <c r="E21" s="407">
        <v>617</v>
      </c>
      <c r="F21" s="411"/>
      <c r="G21" s="407">
        <v>1</v>
      </c>
      <c r="H21" s="411" t="s">
        <v>101</v>
      </c>
      <c r="I21" s="407" t="s">
        <v>430</v>
      </c>
      <c r="J21" s="407" t="s">
        <v>429</v>
      </c>
      <c r="K21" s="407" t="s">
        <v>427</v>
      </c>
      <c r="L21" s="412">
        <v>5995</v>
      </c>
      <c r="M21" s="413">
        <v>10</v>
      </c>
      <c r="N21" s="409">
        <f t="shared" si="0"/>
        <v>599.5</v>
      </c>
      <c r="O21" s="1628">
        <f t="shared" si="1"/>
        <v>49.958333333333336</v>
      </c>
      <c r="P21" s="422">
        <v>7</v>
      </c>
      <c r="Q21" s="422">
        <v>11</v>
      </c>
      <c r="R21" s="409">
        <f t="shared" si="2"/>
        <v>4746.041666666667</v>
      </c>
      <c r="S21" s="409">
        <f t="shared" si="3"/>
        <v>1248.958333333333</v>
      </c>
    </row>
    <row r="22" spans="1:24" ht="13.5" x14ac:dyDescent="0.25">
      <c r="A22" s="228">
        <v>4</v>
      </c>
      <c r="B22" s="410">
        <v>40268</v>
      </c>
      <c r="C22" s="423" t="s">
        <v>428</v>
      </c>
      <c r="D22" s="407">
        <v>61</v>
      </c>
      <c r="E22" s="407">
        <v>619</v>
      </c>
      <c r="F22" s="411"/>
      <c r="G22" s="407">
        <v>1</v>
      </c>
      <c r="H22" s="1053" t="s">
        <v>576</v>
      </c>
      <c r="I22" s="407"/>
      <c r="J22" s="407"/>
      <c r="K22" s="407" t="s">
        <v>427</v>
      </c>
      <c r="L22" s="412">
        <v>1495</v>
      </c>
      <c r="M22" s="413">
        <v>10</v>
      </c>
      <c r="N22" s="409">
        <f t="shared" si="0"/>
        <v>149.5</v>
      </c>
      <c r="O22" s="1628">
        <f t="shared" si="1"/>
        <v>12.458333333333334</v>
      </c>
      <c r="P22" s="422">
        <v>7</v>
      </c>
      <c r="Q22" s="422">
        <v>3</v>
      </c>
      <c r="R22" s="409">
        <f t="shared" si="2"/>
        <v>1083.875</v>
      </c>
      <c r="S22" s="409">
        <f t="shared" si="3"/>
        <v>411.125</v>
      </c>
    </row>
    <row r="23" spans="1:24" ht="13.5" x14ac:dyDescent="0.25">
      <c r="A23" s="228">
        <v>5</v>
      </c>
      <c r="B23" s="410">
        <v>42426</v>
      </c>
      <c r="C23" s="423" t="s">
        <v>860</v>
      </c>
      <c r="D23" s="407">
        <v>61</v>
      </c>
      <c r="E23" s="407">
        <v>619</v>
      </c>
      <c r="F23" s="411"/>
      <c r="G23" s="407">
        <v>1</v>
      </c>
      <c r="H23" s="411" t="s">
        <v>1468</v>
      </c>
      <c r="I23" s="407" t="s">
        <v>1469</v>
      </c>
      <c r="J23" s="407" t="s">
        <v>1470</v>
      </c>
      <c r="K23" s="407"/>
      <c r="L23" s="412">
        <v>49500</v>
      </c>
      <c r="M23" s="413">
        <v>5</v>
      </c>
      <c r="N23" s="409">
        <f t="shared" si="0"/>
        <v>9900</v>
      </c>
      <c r="O23" s="1628">
        <v>1</v>
      </c>
      <c r="P23" s="422">
        <v>1</v>
      </c>
      <c r="Q23" s="422">
        <v>4</v>
      </c>
      <c r="R23" s="409">
        <f t="shared" si="2"/>
        <v>9904</v>
      </c>
      <c r="S23" s="409">
        <f t="shared" si="3"/>
        <v>39596</v>
      </c>
    </row>
    <row r="24" spans="1:24" ht="13.5" x14ac:dyDescent="0.25">
      <c r="A24" s="228">
        <v>6</v>
      </c>
      <c r="B24" s="410">
        <v>42426</v>
      </c>
      <c r="C24" s="423" t="s">
        <v>860</v>
      </c>
      <c r="D24" s="407">
        <v>61</v>
      </c>
      <c r="E24" s="407">
        <v>619</v>
      </c>
      <c r="F24" s="411"/>
      <c r="G24" s="407">
        <v>1</v>
      </c>
      <c r="H24" s="411" t="s">
        <v>1471</v>
      </c>
      <c r="I24" s="407" t="s">
        <v>1472</v>
      </c>
      <c r="J24" s="407"/>
      <c r="K24" s="407"/>
      <c r="L24" s="412">
        <v>29500</v>
      </c>
      <c r="M24" s="413">
        <v>5</v>
      </c>
      <c r="N24" s="409">
        <f t="shared" si="0"/>
        <v>5900</v>
      </c>
      <c r="O24" s="1628">
        <f t="shared" si="1"/>
        <v>491.66666666666669</v>
      </c>
      <c r="P24" s="422">
        <v>1</v>
      </c>
      <c r="Q24" s="422">
        <v>4</v>
      </c>
      <c r="R24" s="409">
        <f t="shared" si="2"/>
        <v>7866.666666666667</v>
      </c>
      <c r="S24" s="409">
        <f t="shared" si="3"/>
        <v>21633.333333333332</v>
      </c>
    </row>
    <row r="25" spans="1:24" ht="13.5" x14ac:dyDescent="0.25">
      <c r="A25" s="228">
        <v>7</v>
      </c>
      <c r="B25" s="410">
        <v>42426</v>
      </c>
      <c r="C25" s="423" t="s">
        <v>860</v>
      </c>
      <c r="D25" s="407">
        <v>61</v>
      </c>
      <c r="E25" s="407">
        <v>619</v>
      </c>
      <c r="F25" s="411"/>
      <c r="G25" s="407">
        <v>1</v>
      </c>
      <c r="H25" s="411" t="s">
        <v>1473</v>
      </c>
      <c r="I25" s="407"/>
      <c r="J25" s="407" t="s">
        <v>474</v>
      </c>
      <c r="K25" s="407"/>
      <c r="L25" s="412">
        <v>282020</v>
      </c>
      <c r="M25" s="413">
        <v>5</v>
      </c>
      <c r="N25" s="409">
        <f t="shared" si="0"/>
        <v>56404</v>
      </c>
      <c r="O25" s="1628">
        <f t="shared" si="1"/>
        <v>4700.333333333333</v>
      </c>
      <c r="P25" s="422">
        <v>1</v>
      </c>
      <c r="Q25" s="422">
        <v>4</v>
      </c>
      <c r="R25" s="409">
        <f t="shared" si="2"/>
        <v>75205.333333333328</v>
      </c>
      <c r="S25" s="409">
        <f t="shared" si="3"/>
        <v>206814.66666666669</v>
      </c>
    </row>
    <row r="26" spans="1:24" ht="13.5" x14ac:dyDescent="0.25">
      <c r="A26" s="448"/>
      <c r="B26" s="448"/>
      <c r="C26" s="448"/>
      <c r="D26" s="448"/>
      <c r="E26" s="1058"/>
      <c r="F26" s="1058"/>
      <c r="G26" s="449"/>
      <c r="H26" s="1058"/>
      <c r="I26" s="449"/>
      <c r="J26" s="448"/>
      <c r="K26" s="448"/>
      <c r="L26" s="1059">
        <f>SUM(L20:L25)</f>
        <v>377105</v>
      </c>
      <c r="M26" s="1060"/>
      <c r="N26" s="1059">
        <f>SUM(N20:N25)</f>
        <v>73812.5</v>
      </c>
      <c r="O26" s="1059">
        <f>SUM(O20:O25)</f>
        <v>5327.0416666666661</v>
      </c>
      <c r="P26" s="1061"/>
      <c r="Q26" s="1061"/>
      <c r="R26" s="1059">
        <f>SUM(R20:R25)</f>
        <v>104177.79166666666</v>
      </c>
      <c r="S26" s="1059">
        <f>SUM(S20:S25)</f>
        <v>272927.20833333337</v>
      </c>
      <c r="T26" s="18"/>
    </row>
    <row r="27" spans="1:24" ht="15" x14ac:dyDescent="0.3">
      <c r="A27" s="115"/>
      <c r="B27" s="115"/>
      <c r="C27" s="1671">
        <v>617</v>
      </c>
      <c r="D27" s="1656">
        <v>121.58</v>
      </c>
      <c r="E27" s="116"/>
      <c r="F27" s="116"/>
      <c r="G27" s="117"/>
      <c r="H27" s="116"/>
      <c r="I27" s="117"/>
      <c r="J27" s="115"/>
      <c r="K27" s="115"/>
      <c r="L27" s="115"/>
      <c r="M27" s="115"/>
      <c r="N27" s="115"/>
      <c r="O27" s="115"/>
      <c r="P27" s="115"/>
      <c r="Q27" s="115"/>
      <c r="R27" s="115"/>
      <c r="S27" s="115"/>
    </row>
    <row r="28" spans="1:24" ht="15" x14ac:dyDescent="0.3">
      <c r="A28" s="115"/>
      <c r="B28" s="115"/>
      <c r="C28" s="1671">
        <v>619</v>
      </c>
      <c r="D28" s="1656">
        <v>5205.46</v>
      </c>
      <c r="E28" s="116"/>
      <c r="F28" s="116"/>
      <c r="G28" s="117"/>
      <c r="H28" s="116"/>
      <c r="I28" s="117"/>
      <c r="J28" s="115"/>
      <c r="K28" s="115"/>
      <c r="L28" s="115"/>
      <c r="M28" s="115"/>
      <c r="N28" s="115"/>
      <c r="O28" s="115"/>
      <c r="P28" s="115"/>
      <c r="Q28" s="115"/>
      <c r="R28" s="115"/>
      <c r="S28" s="115"/>
    </row>
    <row r="29" spans="1:24" ht="15" x14ac:dyDescent="0.3">
      <c r="A29" s="115"/>
      <c r="B29" s="115"/>
      <c r="C29" s="1671"/>
      <c r="D29" s="1656">
        <f>SUM(D27:D28)</f>
        <v>5327.04</v>
      </c>
      <c r="E29" s="116"/>
      <c r="F29" s="116"/>
      <c r="G29" s="117"/>
      <c r="H29" s="116"/>
      <c r="I29" s="117"/>
      <c r="J29" s="115"/>
      <c r="K29" s="115"/>
      <c r="L29" s="115"/>
      <c r="M29" s="115"/>
      <c r="N29" s="115"/>
      <c r="O29" s="115"/>
      <c r="P29" s="115"/>
      <c r="Q29" s="115"/>
      <c r="R29" s="115"/>
      <c r="S29" s="115"/>
    </row>
    <row r="30" spans="1:24" ht="15" x14ac:dyDescent="0.3">
      <c r="A30" s="115"/>
      <c r="B30" s="115"/>
      <c r="C30" s="1671"/>
      <c r="D30" s="1671"/>
      <c r="E30" s="116"/>
      <c r="F30" s="116"/>
      <c r="G30" s="117"/>
      <c r="H30" s="116"/>
      <c r="I30" s="117"/>
      <c r="J30" s="115"/>
      <c r="K30" s="115"/>
      <c r="L30" s="115"/>
      <c r="M30" s="115"/>
      <c r="N30" s="115"/>
      <c r="O30" s="115"/>
      <c r="P30" s="115"/>
      <c r="Q30" s="115"/>
      <c r="R30" s="115"/>
      <c r="S30" s="115"/>
    </row>
    <row r="31" spans="1:24" ht="15" x14ac:dyDescent="0.3">
      <c r="A31" s="115"/>
      <c r="B31" s="115"/>
      <c r="C31" s="115"/>
      <c r="D31" s="115"/>
      <c r="E31" s="116"/>
      <c r="F31" s="116"/>
      <c r="G31" s="117"/>
      <c r="H31" s="116"/>
      <c r="I31" s="117"/>
      <c r="J31" s="115"/>
      <c r="K31" s="115"/>
      <c r="L31" s="115"/>
      <c r="M31" s="115"/>
      <c r="N31" s="115"/>
      <c r="O31" s="115"/>
      <c r="P31" s="115"/>
      <c r="Q31" s="115"/>
      <c r="R31" s="115"/>
      <c r="S31" s="115"/>
    </row>
    <row r="32" spans="1:24" ht="15" x14ac:dyDescent="0.3">
      <c r="A32" s="115"/>
      <c r="B32" s="115"/>
      <c r="C32" s="115"/>
      <c r="D32" s="115"/>
      <c r="E32" s="116"/>
      <c r="F32" s="116"/>
      <c r="G32" s="117"/>
      <c r="H32" s="116"/>
      <c r="I32" s="117"/>
      <c r="J32" s="115"/>
      <c r="K32" s="115"/>
      <c r="L32" s="115"/>
      <c r="M32" s="115"/>
      <c r="N32" s="115"/>
      <c r="O32" s="115"/>
      <c r="P32" s="115"/>
      <c r="Q32" s="115"/>
      <c r="R32" s="115"/>
      <c r="S32" s="115"/>
    </row>
    <row r="33" spans="1:19" ht="15" x14ac:dyDescent="0.3">
      <c r="A33" s="115"/>
      <c r="B33" s="115"/>
      <c r="C33" s="115"/>
      <c r="D33" s="115"/>
      <c r="E33" s="116"/>
      <c r="F33" s="116"/>
      <c r="G33" s="117"/>
      <c r="H33" s="116"/>
      <c r="I33" s="117"/>
      <c r="J33" s="115"/>
      <c r="K33" s="115"/>
      <c r="L33" s="115"/>
      <c r="M33" s="115"/>
      <c r="N33" s="115"/>
      <c r="O33" s="115"/>
      <c r="P33" s="115"/>
      <c r="Q33" s="115"/>
      <c r="R33" s="115"/>
      <c r="S33" s="115"/>
    </row>
    <row r="34" spans="1:19" ht="15" x14ac:dyDescent="0.3">
      <c r="A34" s="115"/>
      <c r="B34" s="115"/>
      <c r="C34" s="115"/>
      <c r="D34" s="115"/>
      <c r="E34" s="116"/>
      <c r="F34" s="116"/>
      <c r="G34" s="117"/>
      <c r="H34" s="116"/>
      <c r="I34" s="117"/>
      <c r="J34" s="115"/>
      <c r="K34" s="115"/>
      <c r="L34" s="115"/>
      <c r="M34" s="115"/>
      <c r="N34" s="115"/>
      <c r="O34" s="115"/>
      <c r="P34" s="115"/>
      <c r="Q34" s="115"/>
      <c r="R34" s="115"/>
      <c r="S34" s="115"/>
    </row>
    <row r="35" spans="1:19" ht="15" x14ac:dyDescent="0.3">
      <c r="A35" s="115"/>
      <c r="B35" s="115"/>
      <c r="C35" s="115"/>
      <c r="D35" s="115"/>
      <c r="E35" s="116"/>
      <c r="F35" s="116"/>
      <c r="G35" s="117"/>
      <c r="H35" s="116"/>
      <c r="I35" s="117"/>
      <c r="J35" s="115"/>
      <c r="K35" s="115"/>
      <c r="L35" s="115"/>
      <c r="M35" s="115"/>
      <c r="N35" s="115"/>
      <c r="O35" s="115"/>
      <c r="P35" s="115"/>
      <c r="Q35" s="115"/>
      <c r="R35" s="115"/>
      <c r="S35" s="115"/>
    </row>
    <row r="36" spans="1:19" ht="15" x14ac:dyDescent="0.3">
      <c r="A36" s="115"/>
      <c r="B36" s="115"/>
      <c r="C36" s="115"/>
      <c r="D36" s="115"/>
      <c r="E36" s="116"/>
      <c r="F36" s="116"/>
      <c r="G36" s="117"/>
      <c r="H36" s="116"/>
      <c r="I36" s="117"/>
      <c r="J36" s="115"/>
      <c r="K36" s="115"/>
      <c r="L36" s="115"/>
      <c r="M36" s="115"/>
      <c r="N36" s="115"/>
      <c r="O36" s="115"/>
      <c r="P36" s="115"/>
      <c r="Q36" s="115"/>
      <c r="R36" s="115"/>
      <c r="S36" s="115"/>
    </row>
    <row r="37" spans="1:19" x14ac:dyDescent="0.2">
      <c r="A37" s="45"/>
      <c r="B37" s="45"/>
      <c r="C37" s="45"/>
      <c r="D37" s="45"/>
      <c r="E37" s="45"/>
      <c r="F37" s="45"/>
      <c r="G37" s="45"/>
      <c r="I37" s="45"/>
      <c r="J37" s="45"/>
      <c r="K37" s="45"/>
      <c r="L37" s="45"/>
      <c r="M37" s="45"/>
      <c r="N37" s="15"/>
      <c r="O37" s="1048"/>
      <c r="P37" s="1048"/>
      <c r="Q37" s="1048"/>
      <c r="R37" s="1048"/>
      <c r="S37" s="1048"/>
    </row>
    <row r="38" spans="1:19" s="115" customFormat="1" ht="15" x14ac:dyDescent="0.3">
      <c r="A38" s="1924" t="s">
        <v>51</v>
      </c>
      <c r="B38" s="1924"/>
      <c r="C38" s="1924"/>
      <c r="D38" s="1924"/>
      <c r="E38" s="1924"/>
      <c r="F38" s="1924"/>
      <c r="G38" s="1924"/>
      <c r="H38" s="116"/>
      <c r="I38" s="1925" t="s">
        <v>1620</v>
      </c>
      <c r="J38" s="1925"/>
      <c r="K38" s="1925"/>
      <c r="L38" s="1925"/>
      <c r="M38" s="1925"/>
      <c r="O38" s="1924" t="s">
        <v>1621</v>
      </c>
      <c r="P38" s="1924"/>
      <c r="Q38" s="1924"/>
      <c r="R38" s="1924"/>
      <c r="S38" s="1924"/>
    </row>
    <row r="39" spans="1:19" x14ac:dyDescent="0.2">
      <c r="L39" s="3"/>
      <c r="M39" s="3"/>
    </row>
  </sheetData>
  <mergeCells count="8">
    <mergeCell ref="A38:G38"/>
    <mergeCell ref="I38:M38"/>
    <mergeCell ref="O38:S38"/>
    <mergeCell ref="A13:S13"/>
    <mergeCell ref="A12:S12"/>
    <mergeCell ref="A15:S15"/>
    <mergeCell ref="A14:S14"/>
    <mergeCell ref="A16:S16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75" firstPageNumber="0" fitToWidth="3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7:T38"/>
  <sheetViews>
    <sheetView topLeftCell="A5" zoomScale="85" zoomScaleNormal="85" workbookViewId="0">
      <selection activeCell="C41" sqref="C41"/>
    </sheetView>
  </sheetViews>
  <sheetFormatPr baseColWidth="10" defaultColWidth="9.140625" defaultRowHeight="12.75" x14ac:dyDescent="0.2"/>
  <cols>
    <col min="1" max="1" width="3.140625" customWidth="1"/>
    <col min="2" max="2" width="10.5703125" customWidth="1"/>
    <col min="3" max="3" width="7.140625" customWidth="1"/>
    <col min="4" max="4" width="7.5703125" customWidth="1"/>
    <col min="5" max="5" width="7.7109375" customWidth="1"/>
    <col min="6" max="6" width="18" customWidth="1"/>
    <col min="7" max="7" width="30.7109375" customWidth="1"/>
    <col min="8" max="8" width="29.28515625" customWidth="1"/>
    <col min="9" max="9" width="11.7109375" customWidth="1"/>
    <col min="10" max="10" width="20.28515625" customWidth="1"/>
    <col min="11" max="11" width="18.42578125" bestFit="1" customWidth="1"/>
    <col min="12" max="12" width="20" bestFit="1" customWidth="1"/>
  </cols>
  <sheetData>
    <row r="7" spans="1:20" x14ac:dyDescent="0.2">
      <c r="C7" s="13"/>
      <c r="D7" s="13"/>
      <c r="E7" s="13"/>
      <c r="F7" s="1"/>
    </row>
    <row r="8" spans="1:20" x14ac:dyDescent="0.2">
      <c r="C8" s="13"/>
      <c r="D8" s="13"/>
      <c r="E8" s="13"/>
      <c r="F8" s="1"/>
    </row>
    <row r="9" spans="1:20" x14ac:dyDescent="0.2">
      <c r="C9" s="13"/>
      <c r="D9" s="13"/>
      <c r="E9" s="13"/>
      <c r="F9" s="1"/>
    </row>
    <row r="10" spans="1:20" x14ac:dyDescent="0.2">
      <c r="C10" s="13"/>
      <c r="D10" s="13"/>
      <c r="E10" s="13"/>
      <c r="F10" s="1"/>
    </row>
    <row r="11" spans="1:20" x14ac:dyDescent="0.2">
      <c r="C11" s="13"/>
      <c r="D11" s="13"/>
      <c r="E11" s="13"/>
      <c r="F11" s="1"/>
    </row>
    <row r="12" spans="1:20" x14ac:dyDescent="0.2">
      <c r="A12" s="1926" t="s">
        <v>0</v>
      </c>
      <c r="B12" s="1926"/>
      <c r="C12" s="1926"/>
      <c r="D12" s="1926"/>
      <c r="E12" s="1926"/>
      <c r="F12" s="1926"/>
      <c r="G12" s="1926"/>
      <c r="H12" s="1926"/>
      <c r="I12" s="1926"/>
      <c r="J12" s="1926"/>
      <c r="K12" s="1926"/>
      <c r="L12" s="1926"/>
    </row>
    <row r="13" spans="1:20" x14ac:dyDescent="0.2">
      <c r="A13" s="1926" t="s">
        <v>1</v>
      </c>
      <c r="B13" s="1926"/>
      <c r="C13" s="1926"/>
      <c r="D13" s="1926"/>
      <c r="E13" s="1926"/>
      <c r="F13" s="1926"/>
      <c r="G13" s="1926"/>
      <c r="H13" s="1926"/>
      <c r="I13" s="1926"/>
      <c r="J13" s="1926"/>
      <c r="K13" s="1926"/>
      <c r="L13" s="1926"/>
    </row>
    <row r="14" spans="1:20" x14ac:dyDescent="0.2">
      <c r="A14" s="1926" t="s">
        <v>599</v>
      </c>
      <c r="B14" s="1926"/>
      <c r="C14" s="1926"/>
      <c r="D14" s="1926"/>
      <c r="E14" s="1926"/>
      <c r="F14" s="1926"/>
      <c r="G14" s="1926"/>
      <c r="H14" s="1926"/>
      <c r="I14" s="1926"/>
      <c r="J14" s="1926"/>
      <c r="K14" s="1926"/>
      <c r="L14" s="1926"/>
    </row>
    <row r="15" spans="1:20" x14ac:dyDescent="0.2">
      <c r="A15" s="1926" t="s">
        <v>3</v>
      </c>
      <c r="B15" s="1926"/>
      <c r="C15" s="1926"/>
      <c r="D15" s="1926"/>
      <c r="E15" s="1926"/>
      <c r="F15" s="1926"/>
      <c r="G15" s="1926"/>
      <c r="H15" s="1926"/>
      <c r="I15" s="1926"/>
      <c r="J15" s="1926"/>
      <c r="K15" s="1926"/>
      <c r="L15" s="1926"/>
    </row>
    <row r="16" spans="1:20" x14ac:dyDescent="0.2">
      <c r="A16" s="1907" t="s">
        <v>1546</v>
      </c>
      <c r="B16" s="1907"/>
      <c r="C16" s="1907"/>
      <c r="D16" s="1907"/>
      <c r="E16" s="1907"/>
      <c r="F16" s="1907"/>
      <c r="G16" s="1907"/>
      <c r="H16" s="1907"/>
      <c r="I16" s="1907"/>
      <c r="J16" s="1907"/>
      <c r="K16" s="1907"/>
      <c r="L16" s="1907"/>
      <c r="M16" s="511"/>
      <c r="N16" s="511"/>
      <c r="O16" s="494"/>
      <c r="P16" s="494"/>
      <c r="Q16" s="494"/>
      <c r="R16" s="494"/>
      <c r="S16" s="494"/>
      <c r="T16" s="494"/>
    </row>
    <row r="17" spans="1:12" x14ac:dyDescent="0.2">
      <c r="E17" s="1"/>
      <c r="F17" s="4"/>
      <c r="G17" s="1"/>
    </row>
    <row r="18" spans="1:12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2" x14ac:dyDescent="0.2">
      <c r="A19" s="29" t="s">
        <v>4</v>
      </c>
      <c r="B19" s="29" t="s">
        <v>5</v>
      </c>
      <c r="C19" s="27" t="s">
        <v>6</v>
      </c>
      <c r="D19" s="32" t="s">
        <v>7</v>
      </c>
      <c r="E19" s="32" t="s">
        <v>8</v>
      </c>
      <c r="F19" s="29" t="s">
        <v>603</v>
      </c>
      <c r="G19" s="29" t="s">
        <v>11</v>
      </c>
      <c r="H19" s="29" t="s">
        <v>14</v>
      </c>
      <c r="I19" s="29" t="s">
        <v>607</v>
      </c>
      <c r="J19" s="29" t="s">
        <v>606</v>
      </c>
      <c r="K19" s="29" t="s">
        <v>608</v>
      </c>
      <c r="L19" s="52" t="s">
        <v>513</v>
      </c>
    </row>
    <row r="20" spans="1:12" x14ac:dyDescent="0.2">
      <c r="A20" s="29"/>
      <c r="B20" s="26" t="s">
        <v>605</v>
      </c>
      <c r="C20" s="33"/>
      <c r="D20" s="33"/>
      <c r="E20" s="27" t="s">
        <v>7</v>
      </c>
      <c r="F20" s="29" t="s">
        <v>604</v>
      </c>
      <c r="G20" s="26"/>
      <c r="H20" s="35"/>
      <c r="I20" s="25" t="s">
        <v>600</v>
      </c>
      <c r="J20" s="25" t="s">
        <v>600</v>
      </c>
      <c r="K20" s="25" t="s">
        <v>609</v>
      </c>
      <c r="L20" s="48" t="s">
        <v>512</v>
      </c>
    </row>
    <row r="21" spans="1:12" x14ac:dyDescent="0.2">
      <c r="A21" s="21">
        <v>1</v>
      </c>
      <c r="B21" s="25">
        <v>2</v>
      </c>
      <c r="C21" s="28">
        <v>3</v>
      </c>
      <c r="D21" s="28">
        <v>4</v>
      </c>
      <c r="E21" s="28">
        <v>5</v>
      </c>
      <c r="F21" s="25">
        <v>6</v>
      </c>
      <c r="G21" s="25">
        <v>7</v>
      </c>
      <c r="H21" s="25">
        <v>8</v>
      </c>
      <c r="I21" s="25">
        <v>9</v>
      </c>
      <c r="J21" s="25">
        <v>10</v>
      </c>
      <c r="K21" s="21">
        <v>11</v>
      </c>
      <c r="L21" s="21">
        <v>12</v>
      </c>
    </row>
    <row r="22" spans="1:12" x14ac:dyDescent="0.2">
      <c r="A22" s="21">
        <v>1</v>
      </c>
      <c r="B22" s="24">
        <v>41934</v>
      </c>
      <c r="C22" s="30" t="s">
        <v>598</v>
      </c>
      <c r="D22" s="31">
        <v>63</v>
      </c>
      <c r="E22" s="46">
        <v>635</v>
      </c>
      <c r="F22" s="51" t="s">
        <v>1053</v>
      </c>
      <c r="G22" s="53" t="s">
        <v>600</v>
      </c>
      <c r="H22" s="23" t="s">
        <v>1</v>
      </c>
      <c r="I22" s="36" t="s">
        <v>1054</v>
      </c>
      <c r="J22" s="47">
        <v>6474413500</v>
      </c>
      <c r="K22" s="528">
        <v>119065967.84999999</v>
      </c>
      <c r="L22" s="528">
        <f>+J22+K22</f>
        <v>6593479467.8500004</v>
      </c>
    </row>
    <row r="23" spans="1:12" x14ac:dyDescent="0.2">
      <c r="A23" s="22"/>
      <c r="B23" s="22"/>
      <c r="C23" s="22"/>
      <c r="D23" s="22"/>
      <c r="E23" s="22"/>
      <c r="F23" s="22"/>
      <c r="G23" s="22" t="s">
        <v>601</v>
      </c>
      <c r="H23" s="22"/>
      <c r="I23" s="22"/>
      <c r="J23" s="22"/>
      <c r="K23" s="22"/>
      <c r="L23" s="22"/>
    </row>
    <row r="24" spans="1:12" x14ac:dyDescent="0.2">
      <c r="A24" s="22"/>
      <c r="B24" s="22"/>
      <c r="C24" s="22"/>
      <c r="D24" s="22"/>
      <c r="E24" s="22"/>
      <c r="F24" s="22"/>
      <c r="G24" s="22" t="s">
        <v>602</v>
      </c>
      <c r="H24" s="22"/>
      <c r="I24" s="22"/>
      <c r="J24" s="22"/>
      <c r="K24" s="22"/>
      <c r="L24" s="22"/>
    </row>
    <row r="29" spans="1:12" x14ac:dyDescent="0.2">
      <c r="G29" t="s">
        <v>887</v>
      </c>
    </row>
    <row r="30" spans="1:12" x14ac:dyDescent="0.2">
      <c r="E30" s="1"/>
      <c r="F30" s="4"/>
      <c r="G30" s="1"/>
    </row>
    <row r="31" spans="1:12" x14ac:dyDescent="0.2">
      <c r="E31" s="1"/>
      <c r="F31" s="4"/>
      <c r="G31" s="1"/>
    </row>
    <row r="32" spans="1:12" x14ac:dyDescent="0.2">
      <c r="E32" s="1"/>
      <c r="F32" s="1"/>
      <c r="G32" s="4"/>
      <c r="H32" s="1"/>
      <c r="I32" s="4"/>
    </row>
    <row r="33" spans="1:19" x14ac:dyDescent="0.2">
      <c r="E33" s="1"/>
      <c r="F33" s="1"/>
      <c r="G33" s="4"/>
      <c r="H33" s="1"/>
      <c r="I33" s="4"/>
    </row>
    <row r="34" spans="1:19" x14ac:dyDescent="0.2">
      <c r="G34" s="9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2">
      <c r="A35" s="1935" t="s">
        <v>52</v>
      </c>
      <c r="B35" s="1935"/>
      <c r="C35" s="1935"/>
      <c r="D35" s="1935"/>
      <c r="E35" s="1935"/>
      <c r="F35" s="74"/>
      <c r="G35" s="1936"/>
      <c r="H35" s="1936"/>
      <c r="I35" s="12"/>
      <c r="J35" s="1936"/>
      <c r="K35" s="1936"/>
      <c r="L35" s="1936"/>
      <c r="M35" s="3"/>
      <c r="N35" s="3"/>
      <c r="O35" s="75"/>
      <c r="P35" s="5"/>
      <c r="Q35" s="3"/>
      <c r="R35" s="3"/>
      <c r="S35" s="3"/>
    </row>
    <row r="36" spans="1:19" x14ac:dyDescent="0.2">
      <c r="A36" s="1913" t="s">
        <v>51</v>
      </c>
      <c r="B36" s="1913"/>
      <c r="C36" s="1913"/>
      <c r="D36" s="1913"/>
      <c r="E36" s="1913"/>
      <c r="F36" s="10"/>
      <c r="G36" s="1913" t="s">
        <v>173</v>
      </c>
      <c r="H36" s="1913"/>
      <c r="I36" s="10"/>
      <c r="J36" s="1937" t="s">
        <v>492</v>
      </c>
      <c r="K36" s="1937"/>
      <c r="L36" s="1937"/>
      <c r="M36" s="10"/>
      <c r="N36" s="10"/>
      <c r="O36" s="1913"/>
      <c r="P36" s="1913"/>
      <c r="Q36" s="1913"/>
      <c r="R36" s="1913"/>
      <c r="S36" s="1913"/>
    </row>
    <row r="37" spans="1:19" x14ac:dyDescent="0.2">
      <c r="C37" s="10"/>
      <c r="D37" s="10"/>
      <c r="E37" s="10"/>
      <c r="F37" s="3"/>
      <c r="G37" s="1913"/>
      <c r="H37" s="191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x14ac:dyDescent="0.2">
      <c r="F38" s="3"/>
      <c r="M38" s="3"/>
      <c r="N38" s="3"/>
      <c r="O38" s="3"/>
      <c r="P38" s="3"/>
      <c r="Q38" s="3"/>
      <c r="R38" s="3"/>
      <c r="S38" s="3"/>
    </row>
  </sheetData>
  <mergeCells count="13">
    <mergeCell ref="O36:S36"/>
    <mergeCell ref="G37:H37"/>
    <mergeCell ref="A36:E36"/>
    <mergeCell ref="A35:E35"/>
    <mergeCell ref="G36:H36"/>
    <mergeCell ref="G35:H35"/>
    <mergeCell ref="J36:L36"/>
    <mergeCell ref="J35:L35"/>
    <mergeCell ref="A14:L14"/>
    <mergeCell ref="A15:L15"/>
    <mergeCell ref="A13:L13"/>
    <mergeCell ref="A12:L12"/>
    <mergeCell ref="A16:L16"/>
  </mergeCells>
  <printOptions horizontalCentered="1"/>
  <pageMargins left="0.51181102362204722" right="0.15748031496062992" top="0.19685039370078741" bottom="0.15748031496062992" header="0.51181102362204722" footer="0.51181102362204722"/>
  <pageSetup paperSize="5" scale="90" firstPageNumber="0" fitToWidth="3" orientation="landscape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"/>
  <sheetViews>
    <sheetView topLeftCell="C16" zoomScale="80" zoomScaleNormal="80" workbookViewId="0">
      <selection activeCell="U37" sqref="U37"/>
    </sheetView>
  </sheetViews>
  <sheetFormatPr baseColWidth="10" defaultColWidth="9.140625" defaultRowHeight="12.75" x14ac:dyDescent="0.2"/>
  <cols>
    <col min="1" max="1" width="0.7109375" hidden="1" customWidth="1"/>
    <col min="2" max="2" width="4.85546875" customWidth="1"/>
    <col min="3" max="3" width="12.7109375" customWidth="1"/>
    <col min="4" max="4" width="6" customWidth="1"/>
    <col min="5" max="5" width="6.140625" customWidth="1"/>
    <col min="6" max="6" width="15.28515625" customWidth="1"/>
    <col min="7" max="7" width="5.42578125" customWidth="1"/>
    <col min="8" max="8" width="7.140625" customWidth="1"/>
    <col min="9" max="9" width="21" customWidth="1"/>
    <col min="10" max="10" width="16.42578125" customWidth="1"/>
    <col min="11" max="11" width="20.140625" customWidth="1"/>
    <col min="12" max="12" width="11.42578125" customWidth="1"/>
    <col min="13" max="13" width="10.5703125" customWidth="1"/>
    <col min="14" max="14" width="10.7109375" customWidth="1"/>
    <col min="15" max="15" width="7.140625" customWidth="1"/>
    <col min="16" max="16" width="17.7109375" customWidth="1"/>
    <col min="17" max="17" width="4.85546875" customWidth="1"/>
    <col min="18" max="18" width="20.140625" customWidth="1"/>
    <col min="19" max="19" width="20" customWidth="1"/>
    <col min="20" max="20" width="5.28515625" customWidth="1"/>
    <col min="21" max="21" width="5.42578125" customWidth="1"/>
    <col min="22" max="22" width="17.85546875" customWidth="1"/>
    <col min="23" max="23" width="19" customWidth="1"/>
    <col min="24" max="24" width="20.140625" customWidth="1"/>
  </cols>
  <sheetData>
    <row r="1" spans="2:24" x14ac:dyDescent="0.2"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781"/>
      <c r="R1" s="781"/>
      <c r="S1" s="781"/>
      <c r="T1" s="781"/>
      <c r="U1" s="781"/>
      <c r="V1" s="781"/>
      <c r="W1" s="781"/>
    </row>
    <row r="2" spans="2:24" x14ac:dyDescent="0.2">
      <c r="B2" s="781"/>
      <c r="C2" s="781"/>
      <c r="D2" s="781" t="s">
        <v>1738</v>
      </c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  <c r="S2" s="781"/>
      <c r="T2" s="781"/>
      <c r="U2" s="781"/>
      <c r="V2" s="781"/>
      <c r="W2" s="781"/>
    </row>
    <row r="3" spans="2:24" x14ac:dyDescent="0.2">
      <c r="B3" s="781"/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781"/>
      <c r="S3" s="781"/>
      <c r="T3" s="781"/>
      <c r="U3" s="781"/>
      <c r="V3" s="781"/>
      <c r="W3" s="781"/>
    </row>
    <row r="4" spans="2:24" x14ac:dyDescent="0.2"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</row>
    <row r="5" spans="2:24" x14ac:dyDescent="0.2">
      <c r="B5" s="781"/>
      <c r="C5" s="781"/>
      <c r="D5" s="781"/>
      <c r="E5" s="781"/>
      <c r="F5" s="781"/>
      <c r="G5" s="781"/>
      <c r="H5" s="781"/>
      <c r="I5" s="781"/>
      <c r="J5" s="781"/>
      <c r="K5" s="781"/>
      <c r="L5" s="781"/>
      <c r="M5" s="781"/>
      <c r="N5" s="781"/>
      <c r="O5" s="781"/>
      <c r="P5" s="781"/>
      <c r="Q5" s="781"/>
      <c r="R5" s="781"/>
      <c r="S5" s="781"/>
      <c r="T5" s="781"/>
      <c r="U5" s="781"/>
      <c r="V5" s="781"/>
      <c r="W5" s="781"/>
    </row>
    <row r="6" spans="2:24" x14ac:dyDescent="0.2">
      <c r="B6" s="781"/>
      <c r="C6" s="781"/>
      <c r="D6" s="782"/>
      <c r="E6" s="782"/>
      <c r="F6" s="782"/>
      <c r="G6" s="781"/>
      <c r="H6" s="783"/>
      <c r="I6" s="781"/>
      <c r="J6" s="781"/>
      <c r="K6" s="781"/>
      <c r="L6" s="781"/>
      <c r="M6" s="781"/>
      <c r="N6" s="781"/>
      <c r="O6" s="781"/>
      <c r="P6" s="781"/>
      <c r="Q6" s="781"/>
      <c r="R6" s="781"/>
      <c r="S6" s="781"/>
      <c r="T6" s="781"/>
      <c r="U6" s="781"/>
      <c r="V6" s="781"/>
      <c r="W6" s="781"/>
    </row>
    <row r="7" spans="2:24" x14ac:dyDescent="0.2">
      <c r="B7" s="781"/>
      <c r="C7" s="781"/>
      <c r="D7" s="782"/>
      <c r="E7" s="782"/>
      <c r="F7" s="782"/>
      <c r="G7" s="781"/>
      <c r="H7" s="783"/>
      <c r="I7" s="781"/>
      <c r="J7" s="781"/>
      <c r="K7" s="781"/>
      <c r="L7" s="781"/>
      <c r="M7" s="781"/>
      <c r="N7" s="781"/>
      <c r="O7" s="781"/>
      <c r="P7" s="781"/>
      <c r="Q7" s="781"/>
      <c r="R7" s="781"/>
      <c r="S7" s="781"/>
      <c r="T7" s="781"/>
      <c r="U7" s="781"/>
      <c r="V7" s="781"/>
      <c r="W7" s="781"/>
    </row>
    <row r="8" spans="2:24" x14ac:dyDescent="0.2">
      <c r="B8" s="781"/>
      <c r="C8" s="781"/>
      <c r="D8" s="782"/>
      <c r="E8" s="782"/>
      <c r="F8" s="782"/>
      <c r="G8" s="781"/>
      <c r="H8" s="783"/>
      <c r="I8" s="781"/>
      <c r="J8" s="781"/>
      <c r="K8" s="781"/>
      <c r="L8" s="781"/>
      <c r="M8" s="781"/>
      <c r="N8" s="781"/>
      <c r="O8" s="781"/>
      <c r="P8" s="781"/>
      <c r="Q8" s="781"/>
      <c r="R8" s="781"/>
      <c r="S8" s="781"/>
      <c r="T8" s="781"/>
      <c r="U8" s="781"/>
      <c r="V8" s="781"/>
      <c r="W8" s="781"/>
    </row>
    <row r="9" spans="2:24" x14ac:dyDescent="0.2">
      <c r="B9" s="781"/>
      <c r="C9" s="781"/>
      <c r="D9" s="782"/>
      <c r="E9" s="782"/>
      <c r="F9" s="782"/>
      <c r="G9" s="781"/>
      <c r="H9" s="783"/>
      <c r="I9" s="781"/>
      <c r="J9" s="781"/>
      <c r="K9" s="781"/>
      <c r="L9" s="781"/>
      <c r="M9" s="781"/>
      <c r="N9" s="781"/>
      <c r="O9" s="781"/>
      <c r="P9" s="781"/>
      <c r="Q9" s="781"/>
      <c r="R9" s="781"/>
      <c r="S9" s="781"/>
      <c r="T9" s="781"/>
      <c r="U9" s="781"/>
      <c r="V9" s="781"/>
      <c r="W9" s="781"/>
    </row>
    <row r="10" spans="2:24" x14ac:dyDescent="0.2">
      <c r="B10" s="781"/>
      <c r="C10" s="781"/>
      <c r="D10" s="782"/>
      <c r="E10" s="782"/>
      <c r="F10" s="782"/>
      <c r="G10" s="781"/>
      <c r="H10" s="783"/>
      <c r="I10" s="781"/>
      <c r="J10" s="781"/>
      <c r="K10" s="781"/>
      <c r="L10" s="781"/>
      <c r="M10" s="781"/>
      <c r="N10" s="781"/>
      <c r="O10" s="781"/>
      <c r="P10" s="781"/>
      <c r="Q10" s="781"/>
      <c r="R10" s="781"/>
      <c r="S10" s="781"/>
      <c r="T10" s="781"/>
      <c r="U10" s="781"/>
      <c r="V10" s="781"/>
      <c r="W10" s="781"/>
    </row>
    <row r="11" spans="2:24" x14ac:dyDescent="0.2">
      <c r="B11" s="1926" t="s">
        <v>0</v>
      </c>
      <c r="C11" s="1926"/>
      <c r="D11" s="1926"/>
      <c r="E11" s="1926"/>
      <c r="F11" s="1926"/>
      <c r="G11" s="1926"/>
      <c r="H11" s="1926"/>
      <c r="I11" s="1926"/>
      <c r="J11" s="1926"/>
      <c r="K11" s="1926"/>
      <c r="L11" s="1926"/>
      <c r="M11" s="1926"/>
      <c r="N11" s="1926"/>
      <c r="O11" s="1926"/>
      <c r="P11" s="1926"/>
      <c r="Q11" s="1926"/>
      <c r="R11" s="1926"/>
      <c r="S11" s="1926"/>
      <c r="T11" s="1926"/>
      <c r="U11" s="1926"/>
      <c r="V11" s="1926"/>
      <c r="W11" s="1926"/>
    </row>
    <row r="12" spans="2:24" x14ac:dyDescent="0.2">
      <c r="B12" s="1926" t="s">
        <v>1</v>
      </c>
      <c r="C12" s="1926"/>
      <c r="D12" s="1926"/>
      <c r="E12" s="1926"/>
      <c r="F12" s="1926"/>
      <c r="G12" s="1926"/>
      <c r="H12" s="1926"/>
      <c r="I12" s="1926"/>
      <c r="J12" s="1926"/>
      <c r="K12" s="1926"/>
      <c r="L12" s="1926"/>
      <c r="M12" s="1926"/>
      <c r="N12" s="1926"/>
      <c r="O12" s="1926"/>
      <c r="P12" s="1926"/>
      <c r="Q12" s="1926"/>
      <c r="R12" s="1926"/>
      <c r="S12" s="1926"/>
      <c r="T12" s="1926"/>
      <c r="U12" s="1926"/>
      <c r="V12" s="1926"/>
      <c r="W12" s="1926"/>
    </row>
    <row r="13" spans="2:24" x14ac:dyDescent="0.2">
      <c r="B13" s="1926" t="s">
        <v>2</v>
      </c>
      <c r="C13" s="1926"/>
      <c r="D13" s="1926"/>
      <c r="E13" s="1926"/>
      <c r="F13" s="1926"/>
      <c r="G13" s="1926"/>
      <c r="H13" s="1926"/>
      <c r="I13" s="1926"/>
      <c r="J13" s="1926"/>
      <c r="K13" s="1926"/>
      <c r="L13" s="1926"/>
      <c r="M13" s="1926"/>
      <c r="N13" s="1926"/>
      <c r="O13" s="1926"/>
      <c r="P13" s="1926"/>
      <c r="Q13" s="1926"/>
      <c r="R13" s="1926"/>
      <c r="S13" s="1926"/>
      <c r="T13" s="1926"/>
      <c r="U13" s="1926"/>
      <c r="V13" s="1926"/>
      <c r="W13" s="1926"/>
    </row>
    <row r="14" spans="2:24" x14ac:dyDescent="0.2">
      <c r="B14" s="1926" t="s">
        <v>3</v>
      </c>
      <c r="C14" s="1926"/>
      <c r="D14" s="1926"/>
      <c r="E14" s="1926"/>
      <c r="F14" s="1926"/>
      <c r="G14" s="1926"/>
      <c r="H14" s="1926"/>
      <c r="I14" s="1926"/>
      <c r="J14" s="1926"/>
      <c r="K14" s="1926"/>
      <c r="L14" s="1926"/>
      <c r="M14" s="1926"/>
      <c r="N14" s="1926"/>
      <c r="O14" s="1926"/>
      <c r="P14" s="1926"/>
      <c r="Q14" s="1926"/>
      <c r="R14" s="1926"/>
      <c r="S14" s="1926"/>
      <c r="T14" s="1926"/>
      <c r="U14" s="1926"/>
      <c r="V14" s="1926"/>
      <c r="W14" s="1926"/>
    </row>
    <row r="15" spans="2:24" x14ac:dyDescent="0.2">
      <c r="B15" s="1907" t="s">
        <v>1810</v>
      </c>
      <c r="C15" s="1907"/>
      <c r="D15" s="1907"/>
      <c r="E15" s="1907"/>
      <c r="F15" s="1907"/>
      <c r="G15" s="1907"/>
      <c r="H15" s="1907"/>
      <c r="I15" s="1907"/>
      <c r="J15" s="1907"/>
      <c r="K15" s="1907"/>
      <c r="L15" s="1907"/>
      <c r="M15" s="1907"/>
      <c r="N15" s="1907"/>
      <c r="O15" s="1907"/>
      <c r="P15" s="1907"/>
      <c r="Q15" s="1907"/>
      <c r="R15" s="1907"/>
      <c r="S15" s="1907"/>
      <c r="T15" s="1907"/>
      <c r="U15" s="1907"/>
      <c r="V15" s="1907"/>
      <c r="W15" s="1907"/>
    </row>
    <row r="16" spans="2:24" ht="14.25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381"/>
    </row>
    <row r="17" spans="1:24" s="1065" customFormat="1" ht="48" x14ac:dyDescent="0.2">
      <c r="B17" s="1046" t="s">
        <v>4</v>
      </c>
      <c r="C17" s="1046" t="s">
        <v>5</v>
      </c>
      <c r="D17" s="1045" t="s">
        <v>6</v>
      </c>
      <c r="E17" s="1045" t="s">
        <v>7</v>
      </c>
      <c r="F17" s="1045" t="s">
        <v>1612</v>
      </c>
      <c r="G17" s="1046" t="s">
        <v>9</v>
      </c>
      <c r="H17" s="1046" t="s">
        <v>10</v>
      </c>
      <c r="I17" s="1046" t="s">
        <v>11</v>
      </c>
      <c r="J17" s="1046" t="s">
        <v>13</v>
      </c>
      <c r="K17" s="1046" t="s">
        <v>467</v>
      </c>
      <c r="L17" s="1046" t="s">
        <v>1622</v>
      </c>
      <c r="M17" s="1046" t="s">
        <v>1623</v>
      </c>
      <c r="N17" s="1046" t="s">
        <v>469</v>
      </c>
      <c r="O17" s="1046" t="s">
        <v>470</v>
      </c>
      <c r="P17" s="1046" t="s">
        <v>1604</v>
      </c>
      <c r="Q17" s="1049" t="s">
        <v>1616</v>
      </c>
      <c r="R17" s="1050" t="s">
        <v>1615</v>
      </c>
      <c r="S17" s="1050" t="s">
        <v>1614</v>
      </c>
      <c r="T17" s="1068" t="s">
        <v>1618</v>
      </c>
      <c r="U17" s="1051" t="s">
        <v>1617</v>
      </c>
      <c r="V17" s="1066" t="s">
        <v>1787</v>
      </c>
      <c r="W17" s="1050" t="s">
        <v>1619</v>
      </c>
      <c r="X17" s="1067"/>
    </row>
    <row r="18" spans="1:24" ht="14.25" x14ac:dyDescent="0.2">
      <c r="B18" s="427">
        <v>1</v>
      </c>
      <c r="C18" s="228">
        <v>2</v>
      </c>
      <c r="D18" s="270">
        <v>3</v>
      </c>
      <c r="E18" s="270">
        <v>4</v>
      </c>
      <c r="F18" s="270">
        <v>5</v>
      </c>
      <c r="G18" s="228">
        <v>6</v>
      </c>
      <c r="H18" s="228">
        <v>7</v>
      </c>
      <c r="I18" s="228">
        <v>8</v>
      </c>
      <c r="J18" s="228">
        <v>9</v>
      </c>
      <c r="K18" s="228">
        <v>10</v>
      </c>
      <c r="L18" s="228">
        <v>11</v>
      </c>
      <c r="M18" s="228"/>
      <c r="N18" s="228">
        <v>12</v>
      </c>
      <c r="O18" s="228">
        <v>13</v>
      </c>
      <c r="P18" s="228">
        <v>14</v>
      </c>
      <c r="Q18" s="228">
        <v>13</v>
      </c>
      <c r="R18" s="228">
        <v>14</v>
      </c>
      <c r="S18" s="228">
        <v>15</v>
      </c>
      <c r="T18" s="228">
        <v>16</v>
      </c>
      <c r="U18" s="228">
        <v>17</v>
      </c>
      <c r="V18" s="228">
        <v>18</v>
      </c>
      <c r="W18" s="228">
        <v>19</v>
      </c>
      <c r="X18" s="381"/>
    </row>
    <row r="19" spans="1:24" s="1038" customFormat="1" ht="14.25" x14ac:dyDescent="0.2">
      <c r="B19" s="1070">
        <v>2</v>
      </c>
      <c r="C19" s="1071">
        <v>41796</v>
      </c>
      <c r="D19" s="1072">
        <v>1</v>
      </c>
      <c r="E19" s="1072">
        <v>61</v>
      </c>
      <c r="F19" s="1072" t="s">
        <v>1110</v>
      </c>
      <c r="G19" s="1072"/>
      <c r="H19" s="1072">
        <v>1</v>
      </c>
      <c r="I19" s="1073" t="s">
        <v>1058</v>
      </c>
      <c r="J19" s="1072" t="s">
        <v>1055</v>
      </c>
      <c r="K19" s="1072"/>
      <c r="L19" s="1072"/>
      <c r="M19" s="1072" t="s">
        <v>1056</v>
      </c>
      <c r="N19" s="1072" t="s">
        <v>1057</v>
      </c>
      <c r="O19" s="1072">
        <v>2013</v>
      </c>
      <c r="P19" s="1101">
        <v>1306536.56</v>
      </c>
      <c r="Q19" s="1074">
        <v>5</v>
      </c>
      <c r="R19" s="1075">
        <f>IF(Q19=0,"N/A",+P19/Q19)</f>
        <v>261307.31200000001</v>
      </c>
      <c r="S19" s="1682">
        <f>IF(Q19=0,"N/A",+R19/12)</f>
        <v>21775.609333333334</v>
      </c>
      <c r="T19" s="1076">
        <v>3</v>
      </c>
      <c r="U19" s="1076"/>
      <c r="V19" s="1075">
        <f>IF(Q19=0,"N/A",+R19*T19+S19*U19)</f>
        <v>783921.93599999999</v>
      </c>
      <c r="W19" s="1075">
        <f t="shared" ref="W19:W32" si="0">IF(Q19=0,"N/A",+P19-V19)</f>
        <v>522614.62400000007</v>
      </c>
      <c r="X19" s="1064"/>
    </row>
    <row r="20" spans="1:24" s="1038" customFormat="1" ht="14.25" x14ac:dyDescent="0.2">
      <c r="B20" s="1070">
        <v>3</v>
      </c>
      <c r="C20" s="1071">
        <v>41950</v>
      </c>
      <c r="D20" s="1072">
        <v>1</v>
      </c>
      <c r="E20" s="1072">
        <v>61</v>
      </c>
      <c r="F20" s="1072" t="s">
        <v>1111</v>
      </c>
      <c r="G20" s="1072"/>
      <c r="H20" s="1072">
        <v>1</v>
      </c>
      <c r="I20" s="1077" t="s">
        <v>1059</v>
      </c>
      <c r="J20" s="1072" t="s">
        <v>1061</v>
      </c>
      <c r="K20" s="1072"/>
      <c r="L20" s="1072"/>
      <c r="M20" s="1072">
        <v>2373697</v>
      </c>
      <c r="N20" s="1072" t="s">
        <v>812</v>
      </c>
      <c r="O20" s="1072"/>
      <c r="P20" s="1101">
        <v>250000</v>
      </c>
      <c r="Q20" s="1074">
        <v>5</v>
      </c>
      <c r="R20" s="1075">
        <f>IF(Q20=0,"N/A",+P20/Q20)</f>
        <v>50000</v>
      </c>
      <c r="S20" s="1682">
        <f>IF(Q20=0,"N/A",+R20/12)</f>
        <v>4166.666666666667</v>
      </c>
      <c r="T20" s="1076">
        <v>2</v>
      </c>
      <c r="U20" s="1076">
        <v>7</v>
      </c>
      <c r="V20" s="1075">
        <f>IF(Q20=0,"N/A",+R20*T20+S20*U20)</f>
        <v>129166.66666666667</v>
      </c>
      <c r="W20" s="1075">
        <f>IF(Q20=0,"N/A",+P20-V20)</f>
        <v>120833.33333333333</v>
      </c>
      <c r="X20" s="1064"/>
    </row>
    <row r="21" spans="1:24" s="1038" customFormat="1" ht="14.25" x14ac:dyDescent="0.2">
      <c r="B21" s="1070">
        <v>4</v>
      </c>
      <c r="C21" s="1071">
        <v>41950</v>
      </c>
      <c r="D21" s="1072">
        <v>1</v>
      </c>
      <c r="E21" s="1072">
        <v>61</v>
      </c>
      <c r="F21" s="1072" t="s">
        <v>1111</v>
      </c>
      <c r="G21" s="1072"/>
      <c r="H21" s="1072">
        <v>1</v>
      </c>
      <c r="I21" s="1077" t="s">
        <v>1060</v>
      </c>
      <c r="J21" s="1072" t="s">
        <v>1061</v>
      </c>
      <c r="K21" s="1072"/>
      <c r="L21" s="1072"/>
      <c r="M21" s="1072">
        <v>2373698</v>
      </c>
      <c r="N21" s="1072" t="s">
        <v>812</v>
      </c>
      <c r="O21" s="1072"/>
      <c r="P21" s="1101">
        <v>250000</v>
      </c>
      <c r="Q21" s="1074">
        <v>5</v>
      </c>
      <c r="R21" s="1075">
        <f>IF(Q21=0,"N/A",+P21/Q21)</f>
        <v>50000</v>
      </c>
      <c r="S21" s="1682">
        <f>IF(Q21=0,"N/A",+R21/12)</f>
        <v>4166.666666666667</v>
      </c>
      <c r="T21" s="1076">
        <v>2</v>
      </c>
      <c r="U21" s="1076">
        <v>7</v>
      </c>
      <c r="V21" s="1075">
        <f>IF(Q21=0,"N/A",+R21*T21+S21*U21)</f>
        <v>129166.66666666667</v>
      </c>
      <c r="W21" s="1075">
        <f t="shared" si="0"/>
        <v>120833.33333333333</v>
      </c>
      <c r="X21" s="1064"/>
    </row>
    <row r="22" spans="1:24" s="1038" customFormat="1" ht="25.5" x14ac:dyDescent="0.2">
      <c r="B22" s="1070">
        <v>5</v>
      </c>
      <c r="C22" s="1071">
        <v>39960</v>
      </c>
      <c r="D22" s="1072">
        <v>1</v>
      </c>
      <c r="E22" s="1072">
        <v>61</v>
      </c>
      <c r="F22" s="1072">
        <v>613</v>
      </c>
      <c r="G22" s="1072"/>
      <c r="H22" s="1072">
        <v>1</v>
      </c>
      <c r="I22" s="1077" t="s">
        <v>471</v>
      </c>
      <c r="J22" s="1072" t="s">
        <v>466</v>
      </c>
      <c r="K22" s="1072" t="s">
        <v>489</v>
      </c>
      <c r="L22" s="1072" t="s">
        <v>863</v>
      </c>
      <c r="M22" s="1072" t="s">
        <v>816</v>
      </c>
      <c r="N22" s="1072" t="s">
        <v>490</v>
      </c>
      <c r="O22" s="1072">
        <v>2008</v>
      </c>
      <c r="P22" s="1101">
        <v>1256400</v>
      </c>
      <c r="Q22" s="1074">
        <v>5</v>
      </c>
      <c r="R22" s="1078"/>
      <c r="S22" s="1078"/>
      <c r="T22" s="1079">
        <v>5</v>
      </c>
      <c r="U22" s="1079"/>
      <c r="V22" s="1080">
        <v>1256400</v>
      </c>
      <c r="W22" s="1080">
        <f t="shared" si="0"/>
        <v>0</v>
      </c>
      <c r="X22" s="1064"/>
    </row>
    <row r="23" spans="1:24" s="1038" customFormat="1" ht="25.5" x14ac:dyDescent="0.2">
      <c r="B23" s="1070">
        <v>6</v>
      </c>
      <c r="C23" s="1071">
        <v>36053</v>
      </c>
      <c r="D23" s="1072">
        <v>1</v>
      </c>
      <c r="E23" s="1072">
        <v>61</v>
      </c>
      <c r="F23" s="1072">
        <v>613</v>
      </c>
      <c r="G23" s="1072"/>
      <c r="H23" s="1072">
        <v>1</v>
      </c>
      <c r="I23" s="1077" t="s">
        <v>471</v>
      </c>
      <c r="J23" s="1072" t="s">
        <v>476</v>
      </c>
      <c r="K23" s="1072" t="s">
        <v>1142</v>
      </c>
      <c r="L23" s="1072" t="s">
        <v>479</v>
      </c>
      <c r="M23" s="1072" t="s">
        <v>817</v>
      </c>
      <c r="N23" s="1072" t="s">
        <v>480</v>
      </c>
      <c r="O23" s="1072">
        <v>1995</v>
      </c>
      <c r="P23" s="1101">
        <v>195874</v>
      </c>
      <c r="Q23" s="1074">
        <v>5</v>
      </c>
      <c r="R23" s="1078"/>
      <c r="S23" s="1078"/>
      <c r="T23" s="1081">
        <v>5</v>
      </c>
      <c r="U23" s="1081"/>
      <c r="V23" s="1078">
        <v>195874</v>
      </c>
      <c r="W23" s="1078">
        <f t="shared" si="0"/>
        <v>0</v>
      </c>
      <c r="X23" s="1064"/>
    </row>
    <row r="24" spans="1:24" s="1038" customFormat="1" ht="25.5" x14ac:dyDescent="0.2">
      <c r="A24" s="1082" t="s">
        <v>872</v>
      </c>
      <c r="B24" s="1070">
        <v>7</v>
      </c>
      <c r="C24" s="1071">
        <v>38882</v>
      </c>
      <c r="D24" s="1072">
        <v>1</v>
      </c>
      <c r="E24" s="1072">
        <v>61</v>
      </c>
      <c r="F24" s="1072">
        <v>613</v>
      </c>
      <c r="G24" s="1072"/>
      <c r="H24" s="1072">
        <v>1</v>
      </c>
      <c r="I24" s="1083" t="s">
        <v>471</v>
      </c>
      <c r="J24" s="1084" t="s">
        <v>486</v>
      </c>
      <c r="K24" s="1084" t="s">
        <v>877</v>
      </c>
      <c r="L24" s="1084" t="s">
        <v>871</v>
      </c>
      <c r="M24" s="1084"/>
      <c r="N24" s="1084" t="s">
        <v>487</v>
      </c>
      <c r="O24" s="1084">
        <v>2004</v>
      </c>
      <c r="P24" s="1102"/>
      <c r="Q24" s="1074">
        <v>5</v>
      </c>
      <c r="R24" s="1085"/>
      <c r="S24" s="1085"/>
      <c r="T24" s="1086">
        <v>5</v>
      </c>
      <c r="U24" s="1086"/>
      <c r="V24" s="1085"/>
      <c r="W24" s="1085">
        <f t="shared" si="0"/>
        <v>0</v>
      </c>
      <c r="X24" s="1064"/>
    </row>
    <row r="25" spans="1:24" s="1038" customFormat="1" ht="14.25" x14ac:dyDescent="0.2">
      <c r="A25" s="1087"/>
      <c r="B25" s="1070">
        <v>8</v>
      </c>
      <c r="C25" s="1071">
        <v>38961</v>
      </c>
      <c r="D25" s="1072">
        <v>1</v>
      </c>
      <c r="E25" s="1072">
        <v>61</v>
      </c>
      <c r="F25" s="1072">
        <v>613</v>
      </c>
      <c r="G25" s="1072"/>
      <c r="H25" s="1072">
        <v>1</v>
      </c>
      <c r="I25" s="1077" t="s">
        <v>475</v>
      </c>
      <c r="J25" s="1072" t="s">
        <v>474</v>
      </c>
      <c r="K25" s="1088" t="s">
        <v>473</v>
      </c>
      <c r="L25" s="1088" t="s">
        <v>882</v>
      </c>
      <c r="M25" s="1088" t="s">
        <v>869</v>
      </c>
      <c r="N25" s="1088" t="s">
        <v>472</v>
      </c>
      <c r="O25" s="1088">
        <v>2003</v>
      </c>
      <c r="P25" s="1103">
        <v>830000</v>
      </c>
      <c r="Q25" s="1074">
        <v>5</v>
      </c>
      <c r="R25" s="1078"/>
      <c r="S25" s="1078"/>
      <c r="T25" s="1081">
        <v>5</v>
      </c>
      <c r="U25" s="1081"/>
      <c r="V25" s="1078">
        <v>830000</v>
      </c>
      <c r="W25" s="1078">
        <f t="shared" si="0"/>
        <v>0</v>
      </c>
      <c r="X25" s="1064"/>
    </row>
    <row r="26" spans="1:24" s="1038" customFormat="1" ht="14.25" x14ac:dyDescent="0.2">
      <c r="A26" s="1087"/>
      <c r="B26" s="1070">
        <v>9</v>
      </c>
      <c r="C26" s="1071">
        <v>36032</v>
      </c>
      <c r="D26" s="1072">
        <v>1</v>
      </c>
      <c r="E26" s="1072">
        <v>61</v>
      </c>
      <c r="F26" s="1072">
        <v>613</v>
      </c>
      <c r="G26" s="1072"/>
      <c r="H26" s="1072">
        <v>1</v>
      </c>
      <c r="I26" s="1077" t="s">
        <v>475</v>
      </c>
      <c r="J26" s="1072" t="s">
        <v>476</v>
      </c>
      <c r="K26" s="1088" t="s">
        <v>477</v>
      </c>
      <c r="L26" s="1088" t="s">
        <v>878</v>
      </c>
      <c r="M26" s="1088" t="s">
        <v>864</v>
      </c>
      <c r="N26" s="1088" t="s">
        <v>478</v>
      </c>
      <c r="O26" s="1088">
        <v>1998</v>
      </c>
      <c r="P26" s="1103">
        <v>75000</v>
      </c>
      <c r="Q26" s="1074">
        <v>5</v>
      </c>
      <c r="R26" s="1078"/>
      <c r="S26" s="1078"/>
      <c r="T26" s="1081">
        <v>5</v>
      </c>
      <c r="U26" s="1081"/>
      <c r="V26" s="1078">
        <v>75000</v>
      </c>
      <c r="W26" s="1078">
        <f t="shared" si="0"/>
        <v>0</v>
      </c>
      <c r="X26" s="1064"/>
    </row>
    <row r="27" spans="1:24" s="1038" customFormat="1" ht="14.25" x14ac:dyDescent="0.2">
      <c r="A27" s="1082" t="s">
        <v>872</v>
      </c>
      <c r="B27" s="1070">
        <v>10</v>
      </c>
      <c r="C27" s="1071">
        <v>36004</v>
      </c>
      <c r="D27" s="1072">
        <v>1</v>
      </c>
      <c r="E27" s="1072">
        <v>61</v>
      </c>
      <c r="F27" s="1072">
        <v>613</v>
      </c>
      <c r="G27" s="1072"/>
      <c r="H27" s="1072">
        <v>1</v>
      </c>
      <c r="I27" s="1083" t="s">
        <v>813</v>
      </c>
      <c r="J27" s="1084" t="s">
        <v>474</v>
      </c>
      <c r="K27" s="1084" t="s">
        <v>811</v>
      </c>
      <c r="L27" s="1084"/>
      <c r="M27" s="1084"/>
      <c r="N27" s="1084" t="s">
        <v>812</v>
      </c>
      <c r="O27" s="1084">
        <v>1997</v>
      </c>
      <c r="P27" s="1102"/>
      <c r="Q27" s="1074">
        <v>5</v>
      </c>
      <c r="R27" s="1085"/>
      <c r="S27" s="1085"/>
      <c r="T27" s="1086">
        <v>5</v>
      </c>
      <c r="U27" s="1086"/>
      <c r="V27" s="1085"/>
      <c r="W27" s="1085">
        <f t="shared" si="0"/>
        <v>0</v>
      </c>
      <c r="X27" s="1064"/>
    </row>
    <row r="28" spans="1:24" s="1038" customFormat="1" ht="14.25" x14ac:dyDescent="0.2">
      <c r="A28" s="1082" t="s">
        <v>872</v>
      </c>
      <c r="B28" s="1070">
        <v>11</v>
      </c>
      <c r="C28" s="1071">
        <v>38618</v>
      </c>
      <c r="D28" s="1072">
        <v>1</v>
      </c>
      <c r="E28" s="1072">
        <v>61</v>
      </c>
      <c r="F28" s="1072">
        <v>613</v>
      </c>
      <c r="G28" s="1072"/>
      <c r="H28" s="1072">
        <v>1</v>
      </c>
      <c r="I28" s="1083" t="s">
        <v>746</v>
      </c>
      <c r="J28" s="1084" t="s">
        <v>747</v>
      </c>
      <c r="K28" s="1084" t="s">
        <v>1749</v>
      </c>
      <c r="L28" s="1084"/>
      <c r="M28" s="1084"/>
      <c r="N28" s="1084" t="s">
        <v>487</v>
      </c>
      <c r="O28" s="1084">
        <v>2005</v>
      </c>
      <c r="P28" s="1102"/>
      <c r="Q28" s="1074">
        <v>5</v>
      </c>
      <c r="R28" s="1085"/>
      <c r="S28" s="1085"/>
      <c r="T28" s="1086">
        <v>5</v>
      </c>
      <c r="U28" s="1086"/>
      <c r="V28" s="1085"/>
      <c r="W28" s="1085">
        <f t="shared" si="0"/>
        <v>0</v>
      </c>
      <c r="X28" s="1064"/>
    </row>
    <row r="29" spans="1:24" s="1038" customFormat="1" ht="25.5" x14ac:dyDescent="0.2">
      <c r="B29" s="1070">
        <v>12</v>
      </c>
      <c r="C29" s="1071">
        <v>33110</v>
      </c>
      <c r="D29" s="1072">
        <v>1</v>
      </c>
      <c r="E29" s="1072">
        <v>61</v>
      </c>
      <c r="F29" s="1072">
        <v>613</v>
      </c>
      <c r="G29" s="1072"/>
      <c r="H29" s="1072">
        <v>1</v>
      </c>
      <c r="I29" s="1077" t="s">
        <v>810</v>
      </c>
      <c r="J29" s="1072" t="s">
        <v>476</v>
      </c>
      <c r="K29" s="1072" t="s">
        <v>481</v>
      </c>
      <c r="L29" s="1072" t="s">
        <v>873</v>
      </c>
      <c r="M29" s="1072" t="s">
        <v>818</v>
      </c>
      <c r="N29" s="1072" t="s">
        <v>482</v>
      </c>
      <c r="O29" s="1072">
        <v>1989</v>
      </c>
      <c r="P29" s="1101">
        <v>75000</v>
      </c>
      <c r="Q29" s="1074">
        <v>5</v>
      </c>
      <c r="R29" s="1078"/>
      <c r="S29" s="1078"/>
      <c r="T29" s="1081">
        <v>5</v>
      </c>
      <c r="U29" s="1081"/>
      <c r="V29" s="1078">
        <v>75000</v>
      </c>
      <c r="W29" s="1078">
        <f t="shared" si="0"/>
        <v>0</v>
      </c>
      <c r="X29" s="1064"/>
    </row>
    <row r="30" spans="1:24" s="1038" customFormat="1" ht="14.25" x14ac:dyDescent="0.2">
      <c r="B30" s="1070">
        <v>13</v>
      </c>
      <c r="C30" s="1071">
        <v>33110</v>
      </c>
      <c r="D30" s="1072">
        <v>1</v>
      </c>
      <c r="E30" s="1072">
        <v>61</v>
      </c>
      <c r="F30" s="1072">
        <v>613</v>
      </c>
      <c r="G30" s="1072"/>
      <c r="H30" s="1072">
        <v>1</v>
      </c>
      <c r="I30" s="1077" t="s">
        <v>947</v>
      </c>
      <c r="J30" s="1072" t="s">
        <v>483</v>
      </c>
      <c r="K30" s="1072" t="s">
        <v>484</v>
      </c>
      <c r="L30" s="1072" t="s">
        <v>485</v>
      </c>
      <c r="M30" s="1072" t="s">
        <v>870</v>
      </c>
      <c r="N30" s="1072" t="s">
        <v>478</v>
      </c>
      <c r="O30" s="1072">
        <v>1985</v>
      </c>
      <c r="P30" s="1103">
        <v>50000</v>
      </c>
      <c r="Q30" s="1074">
        <v>5</v>
      </c>
      <c r="R30" s="1078"/>
      <c r="S30" s="1078"/>
      <c r="T30" s="1081">
        <v>5</v>
      </c>
      <c r="U30" s="1081"/>
      <c r="V30" s="1078">
        <v>50000</v>
      </c>
      <c r="W30" s="1078">
        <f t="shared" si="0"/>
        <v>0</v>
      </c>
      <c r="X30" s="1064"/>
    </row>
    <row r="31" spans="1:24" s="1038" customFormat="1" ht="14.25" x14ac:dyDescent="0.2">
      <c r="B31" s="1070">
        <v>14</v>
      </c>
      <c r="C31" s="1071">
        <v>37455</v>
      </c>
      <c r="D31" s="1072">
        <v>1</v>
      </c>
      <c r="E31" s="1072">
        <v>61</v>
      </c>
      <c r="F31" s="1072">
        <v>613</v>
      </c>
      <c r="G31" s="1072"/>
      <c r="H31" s="1072">
        <v>1</v>
      </c>
      <c r="I31" s="1077" t="s">
        <v>743</v>
      </c>
      <c r="J31" s="1072" t="s">
        <v>744</v>
      </c>
      <c r="K31" s="1072">
        <v>61762</v>
      </c>
      <c r="L31" s="1072"/>
      <c r="M31" s="1072"/>
      <c r="N31" s="1072" t="s">
        <v>745</v>
      </c>
      <c r="O31" s="1072">
        <v>2001</v>
      </c>
      <c r="P31" s="1101">
        <v>450000</v>
      </c>
      <c r="Q31" s="1074">
        <v>5</v>
      </c>
      <c r="R31" s="1078"/>
      <c r="S31" s="1078"/>
      <c r="T31" s="1081">
        <v>5</v>
      </c>
      <c r="U31" s="1081"/>
      <c r="V31" s="1078">
        <v>450000</v>
      </c>
      <c r="W31" s="1078">
        <f t="shared" si="0"/>
        <v>0</v>
      </c>
      <c r="X31" s="1064"/>
    </row>
    <row r="32" spans="1:24" s="1038" customFormat="1" ht="14.25" x14ac:dyDescent="0.2">
      <c r="B32" s="1070">
        <v>15</v>
      </c>
      <c r="C32" s="1089">
        <v>40995</v>
      </c>
      <c r="D32" s="1090">
        <v>1</v>
      </c>
      <c r="E32" s="1072">
        <v>61</v>
      </c>
      <c r="F32" s="1072">
        <v>613</v>
      </c>
      <c r="G32" s="1088"/>
      <c r="H32" s="1072">
        <v>1</v>
      </c>
      <c r="I32" s="1077" t="s">
        <v>807</v>
      </c>
      <c r="J32" s="1091" t="s">
        <v>808</v>
      </c>
      <c r="K32" s="1091" t="s">
        <v>809</v>
      </c>
      <c r="L32" s="1072"/>
      <c r="M32" s="1072" t="s">
        <v>883</v>
      </c>
      <c r="N32" s="1091" t="s">
        <v>482</v>
      </c>
      <c r="O32" s="1091">
        <v>2012</v>
      </c>
      <c r="P32" s="1104">
        <v>44965</v>
      </c>
      <c r="Q32" s="1074">
        <v>5</v>
      </c>
      <c r="R32" s="1817"/>
      <c r="S32" s="1818">
        <f>IF(Q32=0,"N/A",+R32/12)</f>
        <v>0</v>
      </c>
      <c r="T32" s="1819">
        <v>5</v>
      </c>
      <c r="U32" s="1819"/>
      <c r="V32" s="1817">
        <v>44965</v>
      </c>
      <c r="W32" s="1817">
        <f t="shared" si="0"/>
        <v>0</v>
      </c>
      <c r="X32" s="1064"/>
    </row>
    <row r="33" spans="1:24" s="1038" customFormat="1" ht="25.5" x14ac:dyDescent="0.2">
      <c r="B33" s="1070">
        <v>16</v>
      </c>
      <c r="C33" s="1094">
        <v>39246</v>
      </c>
      <c r="D33" s="1088">
        <v>1</v>
      </c>
      <c r="E33" s="1088">
        <v>61</v>
      </c>
      <c r="F33" s="1072">
        <v>613</v>
      </c>
      <c r="G33" s="1088"/>
      <c r="H33" s="1088">
        <v>1</v>
      </c>
      <c r="I33" s="1077" t="s">
        <v>879</v>
      </c>
      <c r="J33" s="1072" t="s">
        <v>488</v>
      </c>
      <c r="K33" s="1088" t="s">
        <v>491</v>
      </c>
      <c r="L33" s="1088" t="s">
        <v>880</v>
      </c>
      <c r="M33" s="1088"/>
      <c r="N33" s="1088" t="s">
        <v>480</v>
      </c>
      <c r="O33" s="1088">
        <v>2007</v>
      </c>
      <c r="P33" s="1103">
        <v>33500</v>
      </c>
      <c r="Q33" s="1074">
        <v>5</v>
      </c>
      <c r="R33" s="1817"/>
      <c r="S33" s="1818"/>
      <c r="T33" s="1819">
        <v>5</v>
      </c>
      <c r="U33" s="1819"/>
      <c r="V33" s="1817">
        <v>33500</v>
      </c>
      <c r="W33" s="1817">
        <f>IF(Q33=0,"N/A",+P33-V33)</f>
        <v>0</v>
      </c>
      <c r="X33" s="1064"/>
    </row>
    <row r="34" spans="1:24" s="1038" customFormat="1" ht="16.5" customHeight="1" x14ac:dyDescent="0.2">
      <c r="B34" s="1070">
        <v>17</v>
      </c>
      <c r="C34" s="1094">
        <v>42418</v>
      </c>
      <c r="D34" s="1088">
        <v>1</v>
      </c>
      <c r="E34" s="1088">
        <v>61</v>
      </c>
      <c r="F34" s="1072">
        <v>613</v>
      </c>
      <c r="G34" s="1088"/>
      <c r="H34" s="1088">
        <v>1</v>
      </c>
      <c r="I34" s="1077" t="s">
        <v>1550</v>
      </c>
      <c r="J34" s="1072" t="s">
        <v>1375</v>
      </c>
      <c r="K34" s="1088" t="s">
        <v>1551</v>
      </c>
      <c r="L34" s="1088"/>
      <c r="M34" s="1088"/>
      <c r="N34" s="1088"/>
      <c r="O34" s="1088">
        <v>2014</v>
      </c>
      <c r="P34" s="1103">
        <v>1150000</v>
      </c>
      <c r="Q34" s="1074">
        <v>5</v>
      </c>
      <c r="R34" s="1092">
        <f>IF(Q34=0,"N/A",+P34/Q34)</f>
        <v>230000</v>
      </c>
      <c r="S34" s="1721">
        <f>IF(Q34=0,"N/A",+R34/12)</f>
        <v>19166.666666666668</v>
      </c>
      <c r="T34" s="1093">
        <v>1</v>
      </c>
      <c r="U34" s="1093">
        <v>4</v>
      </c>
      <c r="V34" s="1817">
        <f>IF(Q34=0,"N/A",+R34*T34+S34*U34)</f>
        <v>306666.66666666669</v>
      </c>
      <c r="W34" s="1092">
        <f>IF(Q34=0,"N/A",+P34-V34)</f>
        <v>843333.33333333326</v>
      </c>
      <c r="X34" s="1095"/>
    </row>
    <row r="35" spans="1:24" s="1038" customFormat="1" ht="14.25" x14ac:dyDescent="0.2">
      <c r="B35" s="1070">
        <v>18</v>
      </c>
      <c r="C35" s="1096">
        <v>42671</v>
      </c>
      <c r="D35" s="1097">
        <v>1</v>
      </c>
      <c r="E35" s="1097">
        <v>61</v>
      </c>
      <c r="F35" s="1098">
        <v>613</v>
      </c>
      <c r="G35" s="1097"/>
      <c r="H35" s="1097">
        <v>1</v>
      </c>
      <c r="I35" s="1099" t="s">
        <v>1552</v>
      </c>
      <c r="J35" s="1098" t="s">
        <v>1553</v>
      </c>
      <c r="K35" s="1097" t="s">
        <v>1554</v>
      </c>
      <c r="L35" s="1097"/>
      <c r="M35" s="1097"/>
      <c r="N35" s="1097" t="s">
        <v>1555</v>
      </c>
      <c r="O35" s="1097">
        <v>2016</v>
      </c>
      <c r="P35" s="1105">
        <v>3950000</v>
      </c>
      <c r="Q35" s="1100">
        <v>5</v>
      </c>
      <c r="R35" s="1075">
        <f>IF(Q35=0,"N/A",+P35/Q35)</f>
        <v>790000</v>
      </c>
      <c r="S35" s="1682">
        <f>IF(Q35=0,"N/A",+R35/12)</f>
        <v>65833.333333333328</v>
      </c>
      <c r="T35" s="1076"/>
      <c r="U35" s="1076">
        <v>8</v>
      </c>
      <c r="V35" s="1075">
        <f>IF(Q35=0,"N/A",+R35*T35+S35*U35)</f>
        <v>526666.66666666663</v>
      </c>
      <c r="W35" s="1075">
        <f>IF(Q35=0,"N/A",+P35-V35)</f>
        <v>3423333.3333333335</v>
      </c>
      <c r="X35" s="1095"/>
    </row>
    <row r="36" spans="1:24" s="1038" customFormat="1" ht="25.5" x14ac:dyDescent="0.2">
      <c r="B36" s="1070">
        <v>19</v>
      </c>
      <c r="C36" s="1096">
        <v>42605</v>
      </c>
      <c r="D36" s="1097">
        <v>1</v>
      </c>
      <c r="E36" s="1097"/>
      <c r="F36" s="1098" t="s">
        <v>1110</v>
      </c>
      <c r="G36" s="1097"/>
      <c r="H36" s="1097">
        <v>1</v>
      </c>
      <c r="I36" s="1099" t="s">
        <v>1624</v>
      </c>
      <c r="J36" s="1098"/>
      <c r="K36" s="1097"/>
      <c r="L36" s="1097"/>
      <c r="M36" s="1097"/>
      <c r="N36" s="1097" t="s">
        <v>812</v>
      </c>
      <c r="O36" s="1097">
        <v>2016</v>
      </c>
      <c r="P36" s="1105">
        <v>506639</v>
      </c>
      <c r="Q36" s="1100">
        <v>5</v>
      </c>
      <c r="R36" s="1075">
        <f>IF(Q36=0,"N/A",+P36/Q36)</f>
        <v>101327.8</v>
      </c>
      <c r="S36" s="1682">
        <f>IF(Q36=0,"N/A",+R36/12)</f>
        <v>8443.9833333333336</v>
      </c>
      <c r="T36" s="1076"/>
      <c r="U36" s="1076">
        <v>10</v>
      </c>
      <c r="V36" s="1075">
        <f>IF(Q36=0,"N/A",+R36*T36+S36*U36)</f>
        <v>84439.833333333343</v>
      </c>
      <c r="W36" s="1075">
        <f>IF(Q36=0,"N/A",+P36-V36)</f>
        <v>422199.16666666663</v>
      </c>
      <c r="X36" s="1095"/>
    </row>
    <row r="37" spans="1:24" ht="15.75" thickBot="1" x14ac:dyDescent="0.3">
      <c r="A37" s="22"/>
      <c r="B37" s="230"/>
      <c r="C37" s="1053"/>
      <c r="D37" s="1053"/>
      <c r="E37" s="1053"/>
      <c r="F37" s="230"/>
      <c r="G37" s="230"/>
      <c r="H37" s="426"/>
      <c r="I37" s="230"/>
      <c r="J37" s="411"/>
      <c r="K37" s="1053"/>
      <c r="L37" s="1053"/>
      <c r="M37" s="1053"/>
      <c r="N37" s="1053"/>
      <c r="O37" s="1053"/>
      <c r="P37" s="1106">
        <f>SUM(P19:P36)</f>
        <v>10423914.560000001</v>
      </c>
      <c r="Q37" s="1069"/>
      <c r="R37" s="1107">
        <f>SUM(R19:R36)</f>
        <v>1482635.112</v>
      </c>
      <c r="S37" s="1107">
        <f>SUM(S19:S36)</f>
        <v>123552.92600000001</v>
      </c>
      <c r="T37" s="1069"/>
      <c r="U37" s="1069"/>
      <c r="V37" s="1106">
        <f>SUM(V19:V36)</f>
        <v>4970767.4359999998</v>
      </c>
      <c r="W37" s="1106">
        <f>SUM(W19:W36)</f>
        <v>5453147.1240000008</v>
      </c>
      <c r="X37" s="928"/>
    </row>
    <row r="38" spans="1:24" ht="15" thickTop="1" x14ac:dyDescent="0.2">
      <c r="B38" s="781"/>
      <c r="C38" s="781"/>
      <c r="D38" s="781"/>
      <c r="E38" s="781"/>
      <c r="F38" s="783"/>
      <c r="G38" s="783"/>
      <c r="H38" s="4"/>
      <c r="I38" s="783"/>
      <c r="J38" s="4"/>
      <c r="K38" s="781"/>
      <c r="L38" s="781"/>
      <c r="M38" s="781"/>
      <c r="N38" s="781"/>
      <c r="O38" s="781"/>
      <c r="P38" s="781"/>
      <c r="Q38" s="781"/>
      <c r="R38" s="781"/>
      <c r="S38" s="781"/>
      <c r="T38" s="784"/>
      <c r="U38" s="784"/>
      <c r="V38" s="781"/>
      <c r="W38" s="781"/>
      <c r="X38" s="381"/>
    </row>
    <row r="39" spans="1:24" ht="14.25" x14ac:dyDescent="0.2">
      <c r="B39" s="781"/>
      <c r="C39" s="781"/>
      <c r="D39" s="781"/>
      <c r="E39" s="781"/>
      <c r="F39" s="783"/>
      <c r="G39" s="783"/>
      <c r="H39" s="4"/>
      <c r="I39" s="783"/>
      <c r="J39" s="4"/>
      <c r="K39" s="781"/>
      <c r="L39" s="781"/>
      <c r="M39" s="781"/>
      <c r="N39" s="781"/>
      <c r="O39" s="781"/>
      <c r="P39" s="781"/>
      <c r="Q39" s="781"/>
      <c r="R39" s="781"/>
      <c r="S39" s="781"/>
      <c r="T39" s="784"/>
      <c r="U39" s="784"/>
      <c r="V39" s="781"/>
      <c r="W39" s="781"/>
      <c r="X39" s="381"/>
    </row>
    <row r="40" spans="1:24" ht="14.25" x14ac:dyDescent="0.2">
      <c r="A40" s="79" t="s">
        <v>872</v>
      </c>
      <c r="B40" s="785" t="s">
        <v>874</v>
      </c>
      <c r="C40" s="785"/>
      <c r="D40" s="785"/>
      <c r="E40" s="785"/>
      <c r="F40" s="786"/>
      <c r="G40" s="786"/>
      <c r="H40" s="787"/>
      <c r="I40" s="786"/>
      <c r="J40" s="787"/>
      <c r="K40" s="785"/>
      <c r="L40" s="781"/>
      <c r="M40" s="781"/>
      <c r="N40" s="781"/>
      <c r="O40" s="781"/>
      <c r="P40" s="781"/>
      <c r="Q40" s="781"/>
      <c r="R40" s="781"/>
      <c r="S40" s="781"/>
      <c r="T40" s="784"/>
      <c r="U40" s="784"/>
      <c r="V40" s="788"/>
      <c r="W40" s="781"/>
      <c r="X40" s="381"/>
    </row>
    <row r="41" spans="1:24" ht="14.25" x14ac:dyDescent="0.2">
      <c r="A41" s="79" t="s">
        <v>872</v>
      </c>
      <c r="B41" s="785" t="s">
        <v>876</v>
      </c>
      <c r="C41" s="785"/>
      <c r="D41" s="785"/>
      <c r="E41" s="785"/>
      <c r="F41" s="786"/>
      <c r="G41" s="786"/>
      <c r="H41" s="787"/>
      <c r="I41" s="786"/>
      <c r="J41" s="787"/>
      <c r="K41" s="785"/>
      <c r="L41" s="781"/>
      <c r="M41" s="781"/>
      <c r="N41" s="781"/>
      <c r="O41" s="781"/>
      <c r="P41" s="781"/>
      <c r="Q41" s="781"/>
      <c r="R41" s="781"/>
      <c r="S41" s="781"/>
      <c r="T41" s="784"/>
      <c r="U41" s="784"/>
      <c r="V41" s="781"/>
      <c r="W41" s="781"/>
      <c r="X41" s="381"/>
    </row>
    <row r="42" spans="1:24" ht="14.25" x14ac:dyDescent="0.2">
      <c r="A42" s="79" t="s">
        <v>872</v>
      </c>
      <c r="B42" s="785" t="s">
        <v>875</v>
      </c>
      <c r="C42" s="785"/>
      <c r="D42" s="785"/>
      <c r="E42" s="785"/>
      <c r="F42" s="786"/>
      <c r="G42" s="786"/>
      <c r="H42" s="787"/>
      <c r="I42" s="786"/>
      <c r="J42" s="787"/>
      <c r="K42" s="785"/>
      <c r="L42" s="781"/>
      <c r="M42" s="781"/>
      <c r="N42" s="781"/>
      <c r="O42" s="781"/>
      <c r="P42" s="781"/>
      <c r="Q42" s="781"/>
      <c r="R42" s="781"/>
      <c r="S42" s="781"/>
      <c r="T42" s="781"/>
      <c r="U42" s="781"/>
      <c r="V42" s="781"/>
      <c r="W42" s="781"/>
      <c r="X42" s="381"/>
    </row>
    <row r="43" spans="1:24" x14ac:dyDescent="0.2">
      <c r="B43" s="781"/>
      <c r="C43" s="781"/>
      <c r="D43" s="781"/>
      <c r="E43" s="781"/>
      <c r="F43" s="781"/>
      <c r="G43" s="781"/>
      <c r="H43" s="781"/>
      <c r="I43" s="781"/>
      <c r="J43" s="781"/>
      <c r="K43" s="781"/>
      <c r="L43" s="781"/>
      <c r="M43" s="781"/>
      <c r="N43" s="781"/>
      <c r="O43" s="781"/>
      <c r="P43" s="781"/>
      <c r="Q43" s="781"/>
      <c r="R43" s="781"/>
      <c r="S43" s="781"/>
      <c r="T43" s="781"/>
      <c r="U43" s="781"/>
      <c r="V43" s="781"/>
      <c r="W43" s="781"/>
    </row>
    <row r="44" spans="1:24" x14ac:dyDescent="0.2">
      <c r="B44" s="781"/>
      <c r="C44" s="781"/>
      <c r="D44" s="1645"/>
      <c r="E44" s="1645"/>
      <c r="F44" s="1645"/>
      <c r="G44" s="781"/>
      <c r="H44" s="781"/>
      <c r="I44" s="781"/>
      <c r="J44" s="781"/>
      <c r="K44" s="781"/>
      <c r="L44" s="781"/>
      <c r="M44" s="781"/>
      <c r="N44" s="781"/>
      <c r="O44" s="781"/>
      <c r="P44" s="781"/>
      <c r="Q44" s="781"/>
      <c r="R44" s="781"/>
      <c r="S44" s="781"/>
      <c r="T44" s="781"/>
      <c r="U44" s="781"/>
      <c r="V44" s="781"/>
      <c r="W44" s="781"/>
    </row>
    <row r="45" spans="1:24" x14ac:dyDescent="0.2">
      <c r="B45" s="781"/>
      <c r="C45" s="781"/>
      <c r="D45" s="1645"/>
      <c r="E45" s="1645">
        <v>613</v>
      </c>
      <c r="F45" s="1732">
        <v>85000</v>
      </c>
      <c r="G45" s="781"/>
      <c r="H45" s="781"/>
      <c r="I45" s="781"/>
      <c r="J45" s="781"/>
      <c r="K45" s="781"/>
      <c r="L45" s="781"/>
      <c r="M45" s="781"/>
      <c r="N45" s="781"/>
      <c r="O45" s="781"/>
      <c r="P45" s="781"/>
      <c r="Q45" s="781"/>
      <c r="R45" s="781"/>
      <c r="S45" s="781"/>
      <c r="T45" s="781"/>
      <c r="U45" s="781"/>
      <c r="V45" s="781"/>
      <c r="W45" s="781"/>
    </row>
    <row r="46" spans="1:24" x14ac:dyDescent="0.2">
      <c r="B46" s="781"/>
      <c r="C46" s="781"/>
      <c r="D46" s="1645"/>
      <c r="E46" s="1645">
        <v>2641</v>
      </c>
      <c r="F46" s="1732">
        <v>30219.59</v>
      </c>
      <c r="G46" s="781"/>
      <c r="H46" s="781"/>
      <c r="I46" s="781"/>
      <c r="J46" s="781"/>
      <c r="K46" s="781"/>
      <c r="L46" s="781"/>
      <c r="M46" s="781"/>
      <c r="N46" s="781"/>
      <c r="O46" s="781"/>
      <c r="P46" s="781"/>
      <c r="Q46" s="781"/>
      <c r="R46" s="781"/>
      <c r="S46" s="781"/>
      <c r="T46" s="781"/>
      <c r="U46" s="781"/>
      <c r="V46" s="781"/>
      <c r="W46" s="781"/>
    </row>
    <row r="47" spans="1:24" x14ac:dyDescent="0.2">
      <c r="B47" s="781"/>
      <c r="C47" s="781"/>
      <c r="D47" s="1645"/>
      <c r="E47" s="1645">
        <v>2648</v>
      </c>
      <c r="F47" s="1732">
        <v>8333.33</v>
      </c>
      <c r="G47" s="781"/>
      <c r="H47" s="781"/>
      <c r="I47" s="781"/>
      <c r="J47" s="781"/>
      <c r="K47" s="781"/>
      <c r="L47" s="781"/>
      <c r="M47" s="781"/>
      <c r="N47" s="781" t="s">
        <v>52</v>
      </c>
      <c r="O47" s="781"/>
      <c r="P47" s="781"/>
      <c r="Q47" s="781"/>
      <c r="R47" s="781"/>
      <c r="S47" s="781"/>
      <c r="T47" s="781"/>
      <c r="U47" s="781"/>
      <c r="V47" s="781"/>
      <c r="W47" s="781"/>
    </row>
    <row r="48" spans="1:24" x14ac:dyDescent="0.2">
      <c r="B48" s="781"/>
      <c r="C48" s="781"/>
      <c r="D48" s="1645"/>
      <c r="E48" s="1645"/>
      <c r="F48" s="1732">
        <f>SUM(F45:F47)</f>
        <v>123552.92</v>
      </c>
      <c r="G48" s="781"/>
      <c r="H48" s="781"/>
      <c r="I48" s="781"/>
      <c r="J48" s="781"/>
      <c r="K48" s="781"/>
      <c r="L48" s="781"/>
      <c r="M48" s="781"/>
      <c r="N48" s="781"/>
      <c r="O48" s="781"/>
      <c r="P48" s="781"/>
      <c r="Q48" s="781"/>
      <c r="R48" s="781"/>
      <c r="S48" s="781"/>
      <c r="T48" s="781"/>
      <c r="U48" s="781"/>
      <c r="V48" s="781"/>
      <c r="W48" s="781"/>
    </row>
    <row r="49" spans="2:23" x14ac:dyDescent="0.2">
      <c r="B49" s="781"/>
      <c r="C49" s="781"/>
      <c r="D49" s="1722"/>
      <c r="E49" s="1722"/>
      <c r="F49" s="1722"/>
      <c r="G49" s="781"/>
      <c r="H49" s="1931"/>
      <c r="I49" s="1931"/>
      <c r="J49" s="781"/>
      <c r="K49" s="789"/>
      <c r="L49" s="789"/>
      <c r="M49" s="789"/>
      <c r="N49" s="789"/>
      <c r="O49" s="781"/>
      <c r="P49" s="789"/>
      <c r="Q49" s="789"/>
      <c r="R49" s="781"/>
      <c r="S49" s="781"/>
      <c r="T49" s="781"/>
      <c r="U49" s="781"/>
      <c r="V49" s="781"/>
      <c r="W49" s="781"/>
    </row>
    <row r="50" spans="2:23" x14ac:dyDescent="0.2">
      <c r="B50" s="781"/>
      <c r="C50" s="781"/>
      <c r="D50" s="781"/>
      <c r="E50" s="781"/>
      <c r="F50" s="781"/>
      <c r="G50" s="781"/>
      <c r="H50" s="781"/>
      <c r="I50" s="781"/>
      <c r="J50" s="781"/>
      <c r="K50" s="781"/>
      <c r="L50" s="781"/>
      <c r="M50" s="781"/>
      <c r="N50" s="781"/>
      <c r="O50" s="781"/>
      <c r="P50" s="781"/>
      <c r="Q50" s="781"/>
      <c r="R50" s="781"/>
      <c r="S50" s="781"/>
      <c r="T50" s="781"/>
      <c r="U50" s="781"/>
      <c r="V50" s="781"/>
      <c r="W50" s="781"/>
    </row>
    <row r="51" spans="2:23" x14ac:dyDescent="0.2">
      <c r="B51" s="73"/>
      <c r="C51" s="73"/>
      <c r="D51" s="73"/>
      <c r="E51" s="73"/>
      <c r="F51" s="73"/>
      <c r="G51" s="73"/>
      <c r="H51" s="73"/>
      <c r="I51" s="781"/>
      <c r="J51" s="789"/>
      <c r="K51" s="73"/>
      <c r="L51" s="73"/>
      <c r="M51" s="73"/>
      <c r="N51" s="73"/>
      <c r="O51" s="73"/>
      <c r="P51" s="73"/>
      <c r="Q51" s="781"/>
      <c r="R51" s="789"/>
      <c r="S51" s="73"/>
      <c r="T51" s="73"/>
      <c r="U51" s="73"/>
      <c r="V51" s="73"/>
      <c r="W51" s="73"/>
    </row>
    <row r="52" spans="2:23" x14ac:dyDescent="0.2">
      <c r="B52" s="1924" t="s">
        <v>51</v>
      </c>
      <c r="C52" s="1924"/>
      <c r="D52" s="1924"/>
      <c r="E52" s="1924"/>
      <c r="F52" s="1924"/>
      <c r="G52" s="1924"/>
      <c r="H52" s="1924"/>
      <c r="I52" s="781"/>
      <c r="J52" s="1108"/>
      <c r="K52" s="1924" t="s">
        <v>1625</v>
      </c>
      <c r="L52" s="1924"/>
      <c r="M52" s="1924"/>
      <c r="N52" s="1924"/>
      <c r="O52" s="1924"/>
      <c r="P52" s="1924"/>
      <c r="Q52" s="781"/>
      <c r="R52" s="1108"/>
      <c r="S52" s="1924" t="s">
        <v>1621</v>
      </c>
      <c r="T52" s="1924"/>
      <c r="U52" s="1924"/>
      <c r="V52" s="1924"/>
      <c r="W52" s="1924"/>
    </row>
    <row r="53" spans="2:23" x14ac:dyDescent="0.2">
      <c r="B53" s="781"/>
      <c r="C53" s="781"/>
      <c r="D53" s="781"/>
      <c r="E53" s="781"/>
      <c r="F53" s="781"/>
      <c r="G53" s="781"/>
      <c r="H53" s="781"/>
      <c r="I53" s="781"/>
      <c r="J53" s="781"/>
      <c r="K53" s="781"/>
      <c r="L53" s="781"/>
      <c r="M53" s="781"/>
      <c r="N53" s="781"/>
      <c r="O53" s="781"/>
      <c r="P53" s="781"/>
      <c r="Q53" s="781"/>
      <c r="R53" s="781"/>
      <c r="S53" s="781"/>
      <c r="T53" s="781"/>
      <c r="U53" s="781"/>
      <c r="V53" s="781"/>
      <c r="W53" s="781"/>
    </row>
    <row r="54" spans="2:23" x14ac:dyDescent="0.2">
      <c r="B54" s="781"/>
      <c r="C54" s="781"/>
      <c r="D54" s="781"/>
      <c r="E54" s="781"/>
      <c r="F54" s="781"/>
      <c r="G54" s="781"/>
      <c r="H54" s="781"/>
      <c r="I54" s="781"/>
      <c r="J54" s="781"/>
      <c r="K54" s="781"/>
      <c r="L54" s="781"/>
      <c r="M54" s="781"/>
      <c r="N54" s="781"/>
      <c r="O54" s="781"/>
      <c r="P54" s="781"/>
      <c r="Q54" s="781"/>
      <c r="R54" s="781"/>
      <c r="S54" s="781"/>
      <c r="T54" s="781"/>
      <c r="U54" s="781"/>
      <c r="V54" s="781"/>
      <c r="W54" s="781"/>
    </row>
    <row r="55" spans="2:23" x14ac:dyDescent="0.2">
      <c r="B55" s="781"/>
      <c r="C55" s="781"/>
      <c r="D55" s="781"/>
      <c r="E55" s="781"/>
      <c r="F55" s="781"/>
      <c r="G55" s="781"/>
      <c r="H55" s="781"/>
      <c r="I55" s="781"/>
      <c r="J55" s="781"/>
      <c r="K55" s="781"/>
      <c r="L55" s="781"/>
      <c r="M55" s="781"/>
      <c r="N55" s="781"/>
      <c r="O55" s="781"/>
      <c r="P55" s="781"/>
      <c r="Q55" s="781"/>
      <c r="R55" s="781"/>
      <c r="S55" s="781"/>
      <c r="T55" s="781"/>
      <c r="U55" s="781"/>
      <c r="V55" s="781"/>
      <c r="W55" s="781"/>
    </row>
    <row r="56" spans="2:23" x14ac:dyDescent="0.2">
      <c r="B56" s="781"/>
      <c r="C56" s="781"/>
      <c r="D56" s="781"/>
      <c r="E56" s="781"/>
      <c r="F56" s="781"/>
      <c r="G56" s="781"/>
      <c r="H56" s="781"/>
      <c r="I56" s="781"/>
      <c r="J56" s="781"/>
      <c r="K56" s="781"/>
      <c r="L56" s="781"/>
      <c r="M56" s="781"/>
      <c r="N56" s="781"/>
      <c r="O56" s="781"/>
      <c r="P56" s="781"/>
      <c r="Q56" s="781"/>
      <c r="R56" s="781"/>
      <c r="S56" s="781"/>
      <c r="T56" s="781"/>
      <c r="U56" s="781"/>
      <c r="V56" s="781"/>
      <c r="W56" s="781"/>
    </row>
    <row r="57" spans="2:23" x14ac:dyDescent="0.2">
      <c r="B57" s="781"/>
      <c r="C57" s="781"/>
      <c r="D57" s="781"/>
      <c r="E57" s="781"/>
      <c r="F57" s="781"/>
      <c r="G57" s="781"/>
      <c r="H57" s="781"/>
      <c r="I57" s="781"/>
      <c r="J57" s="781"/>
      <c r="K57" s="781"/>
      <c r="L57" s="781"/>
      <c r="M57" s="781"/>
      <c r="N57" s="781"/>
      <c r="O57" s="781"/>
      <c r="P57" s="781"/>
      <c r="Q57" s="781"/>
      <c r="R57" s="781" t="s">
        <v>1785</v>
      </c>
      <c r="S57" s="781"/>
      <c r="T57" s="781"/>
      <c r="U57" s="781"/>
      <c r="V57" s="781"/>
      <c r="W57" s="781"/>
    </row>
    <row r="58" spans="2:23" x14ac:dyDescent="0.2">
      <c r="B58" s="781"/>
      <c r="C58" s="781"/>
      <c r="D58" s="781"/>
      <c r="E58" s="781"/>
      <c r="F58" s="781"/>
      <c r="G58" s="781"/>
      <c r="H58" s="781"/>
      <c r="I58" s="781"/>
      <c r="J58" s="781"/>
      <c r="K58" s="781"/>
      <c r="L58" s="781"/>
      <c r="M58" s="781"/>
      <c r="N58" s="781"/>
      <c r="O58" s="781"/>
      <c r="P58" s="781"/>
      <c r="Q58" s="781"/>
      <c r="R58" s="781"/>
      <c r="S58" s="781"/>
      <c r="T58" s="781"/>
      <c r="U58" s="781"/>
      <c r="V58" s="781"/>
      <c r="W58" s="781"/>
    </row>
    <row r="59" spans="2:23" x14ac:dyDescent="0.2">
      <c r="B59" s="781"/>
      <c r="C59" s="781"/>
      <c r="D59" s="781"/>
      <c r="E59" s="781"/>
      <c r="F59" s="781"/>
      <c r="G59" s="781"/>
      <c r="H59" s="781"/>
      <c r="I59" s="781"/>
      <c r="J59" s="781"/>
      <c r="K59" s="781"/>
      <c r="L59" s="781"/>
      <c r="M59" s="781"/>
      <c r="N59" s="781"/>
      <c r="O59" s="781"/>
      <c r="P59" s="781"/>
      <c r="Q59" s="781"/>
      <c r="R59" s="781"/>
      <c r="S59" s="781"/>
      <c r="T59" s="781"/>
      <c r="U59" s="781"/>
      <c r="V59" s="781"/>
      <c r="W59" s="781"/>
    </row>
    <row r="60" spans="2:23" x14ac:dyDescent="0.2">
      <c r="B60" s="781"/>
      <c r="C60" s="781"/>
      <c r="D60" s="781"/>
      <c r="E60" s="781"/>
      <c r="F60" s="781"/>
      <c r="G60" s="781"/>
      <c r="H60" s="781"/>
      <c r="I60" s="781"/>
      <c r="J60" s="781"/>
      <c r="K60" s="781"/>
      <c r="L60" s="781"/>
      <c r="M60" s="781"/>
      <c r="N60" s="781"/>
      <c r="O60" s="781"/>
      <c r="P60" s="781"/>
      <c r="Q60" s="781"/>
      <c r="R60" s="781"/>
      <c r="S60" s="781"/>
      <c r="T60" s="781"/>
      <c r="U60" s="781"/>
      <c r="V60" s="781"/>
      <c r="W60" s="781"/>
    </row>
    <row r="61" spans="2:23" x14ac:dyDescent="0.2">
      <c r="B61" s="781"/>
      <c r="C61" s="781"/>
      <c r="D61" s="781"/>
      <c r="E61" s="781"/>
      <c r="F61" s="781"/>
      <c r="G61" s="781"/>
      <c r="H61" s="781"/>
      <c r="I61" s="781"/>
      <c r="J61" s="781"/>
      <c r="K61" s="781"/>
      <c r="L61" s="781"/>
      <c r="M61" s="781"/>
      <c r="N61" s="781"/>
      <c r="O61" s="781"/>
      <c r="P61" s="781"/>
      <c r="Q61" s="781"/>
      <c r="R61" s="781"/>
      <c r="S61" s="781"/>
      <c r="T61" s="781"/>
      <c r="U61" s="781"/>
      <c r="V61" s="781"/>
      <c r="W61" s="781"/>
    </row>
    <row r="62" spans="2:23" x14ac:dyDescent="0.2">
      <c r="B62" s="781"/>
      <c r="C62" s="781"/>
      <c r="D62" s="781"/>
      <c r="E62" s="781"/>
      <c r="F62" s="781"/>
      <c r="G62" s="781"/>
      <c r="H62" s="781"/>
      <c r="I62" s="781"/>
      <c r="J62" s="781"/>
      <c r="K62" s="781"/>
      <c r="L62" s="781"/>
      <c r="M62" s="781"/>
      <c r="N62" s="781"/>
      <c r="O62" s="781"/>
      <c r="P62" s="781"/>
      <c r="Q62" s="781"/>
      <c r="R62" s="781"/>
      <c r="S62" s="781"/>
      <c r="T62" s="781"/>
      <c r="U62" s="781"/>
      <c r="V62" s="781"/>
      <c r="W62" s="781"/>
    </row>
    <row r="63" spans="2:23" x14ac:dyDescent="0.2">
      <c r="B63" s="781"/>
      <c r="C63" s="781"/>
      <c r="D63" s="781"/>
      <c r="E63" s="781"/>
      <c r="F63" s="781"/>
      <c r="G63" s="781"/>
      <c r="H63" s="781"/>
      <c r="I63" s="781"/>
      <c r="J63" s="781"/>
      <c r="K63" s="781"/>
      <c r="L63" s="781"/>
      <c r="M63" s="781"/>
      <c r="N63" s="781"/>
      <c r="O63" s="781"/>
      <c r="P63" s="781"/>
      <c r="Q63" s="781"/>
      <c r="R63" s="781"/>
      <c r="S63" s="781"/>
      <c r="T63" s="781"/>
      <c r="U63" s="781"/>
      <c r="V63" s="781"/>
      <c r="W63" s="781"/>
    </row>
    <row r="64" spans="2:23" x14ac:dyDescent="0.2">
      <c r="B64" s="781"/>
      <c r="C64" s="781"/>
      <c r="D64" s="781"/>
      <c r="E64" s="781"/>
      <c r="F64" s="781"/>
      <c r="G64" s="781"/>
      <c r="H64" s="781"/>
      <c r="I64" s="781"/>
      <c r="J64" s="781"/>
      <c r="K64" s="781"/>
      <c r="L64" s="781"/>
      <c r="M64" s="781"/>
      <c r="N64" s="781"/>
      <c r="O64" s="781"/>
      <c r="P64" s="781"/>
      <c r="Q64" s="781"/>
      <c r="R64" s="781"/>
      <c r="S64" s="781"/>
      <c r="T64" s="781"/>
      <c r="U64" s="781"/>
      <c r="V64" s="781"/>
      <c r="W64" s="781"/>
    </row>
    <row r="65" spans="2:23" x14ac:dyDescent="0.2">
      <c r="B65" s="781"/>
      <c r="C65" s="781"/>
      <c r="D65" s="781"/>
      <c r="E65" s="781"/>
      <c r="F65" s="781"/>
      <c r="G65" s="781"/>
      <c r="H65" s="781"/>
      <c r="I65" s="781"/>
      <c r="J65" s="781"/>
      <c r="K65" s="781"/>
      <c r="L65" s="781"/>
      <c r="M65" s="781"/>
      <c r="N65" s="781"/>
      <c r="O65" s="781"/>
      <c r="P65" s="781"/>
      <c r="Q65" s="781"/>
      <c r="R65" s="781"/>
      <c r="S65" s="781"/>
      <c r="T65" s="781"/>
      <c r="U65" s="781"/>
      <c r="V65" s="781"/>
      <c r="W65" s="781"/>
    </row>
  </sheetData>
  <mergeCells count="9">
    <mergeCell ref="B11:W11"/>
    <mergeCell ref="B12:W12"/>
    <mergeCell ref="B13:W13"/>
    <mergeCell ref="B14:W14"/>
    <mergeCell ref="B52:H52"/>
    <mergeCell ref="S52:W52"/>
    <mergeCell ref="K52:P52"/>
    <mergeCell ref="B15:W15"/>
    <mergeCell ref="H49:I49"/>
  </mergeCells>
  <phoneticPr fontId="0" type="noConversion"/>
  <printOptions horizontalCentered="1" verticalCentered="1"/>
  <pageMargins left="0.15748031496062992" right="0.15748031496062992" top="0.19685039370078741" bottom="0.15748031496062992" header="0.51181102362204722" footer="0.51181102362204722"/>
  <pageSetup paperSize="5" scale="65" firstPageNumber="0" fitToWidth="3" orientation="landscape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1"/>
  <sheetViews>
    <sheetView tabSelected="1" topLeftCell="B1" zoomScale="70" zoomScaleNormal="70" workbookViewId="0">
      <selection activeCell="W43" sqref="W43"/>
    </sheetView>
  </sheetViews>
  <sheetFormatPr baseColWidth="10" defaultColWidth="9.140625" defaultRowHeight="15" x14ac:dyDescent="0.2"/>
  <cols>
    <col min="1" max="1" width="0.7109375" style="814" hidden="1" customWidth="1"/>
    <col min="2" max="2" width="3.85546875" style="814" customWidth="1"/>
    <col min="3" max="3" width="14.28515625" style="814" customWidth="1"/>
    <col min="4" max="4" width="5.140625" style="814" customWidth="1"/>
    <col min="5" max="5" width="5.5703125" style="814" customWidth="1"/>
    <col min="6" max="6" width="10.85546875" style="814" customWidth="1"/>
    <col min="7" max="7" width="3.5703125" style="814" customWidth="1"/>
    <col min="8" max="8" width="5.5703125" style="814" customWidth="1"/>
    <col min="9" max="9" width="26.42578125" style="814" customWidth="1"/>
    <col min="10" max="10" width="17.85546875" style="814" customWidth="1"/>
    <col min="11" max="11" width="23.5703125" style="814" customWidth="1"/>
    <col min="12" max="12" width="12.140625" style="814" customWidth="1"/>
    <col min="13" max="13" width="12.140625" style="814" bestFit="1" customWidth="1"/>
    <col min="14" max="14" width="11.5703125" style="814" customWidth="1"/>
    <col min="15" max="15" width="7.140625" style="814" customWidth="1"/>
    <col min="16" max="16" width="21.7109375" style="814" customWidth="1"/>
    <col min="17" max="17" width="4.28515625" style="814" customWidth="1"/>
    <col min="18" max="18" width="18.7109375" style="814" customWidth="1"/>
    <col min="19" max="19" width="18" style="814" customWidth="1"/>
    <col min="20" max="20" width="20.85546875" style="814" customWidth="1"/>
    <col min="21" max="21" width="4.140625" style="814" customWidth="1"/>
    <col min="22" max="22" width="4.85546875" style="814" customWidth="1"/>
    <col min="23" max="23" width="20.28515625" style="814" customWidth="1"/>
    <col min="24" max="24" width="21.85546875" style="814" customWidth="1"/>
    <col min="25" max="25" width="24.42578125" style="814" customWidth="1"/>
    <col min="26" max="16384" width="9.140625" style="814"/>
  </cols>
  <sheetData>
    <row r="1" spans="2:24" x14ac:dyDescent="0.2"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781"/>
      <c r="R1" s="781"/>
      <c r="S1" s="781"/>
      <c r="T1" s="781"/>
      <c r="U1" s="781"/>
      <c r="V1" s="781"/>
      <c r="W1" s="781"/>
      <c r="X1" s="781"/>
    </row>
    <row r="2" spans="2:24" x14ac:dyDescent="0.2"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  <c r="S2" s="781"/>
      <c r="T2" s="781"/>
      <c r="U2" s="781"/>
      <c r="V2" s="781"/>
      <c r="W2" s="781"/>
      <c r="X2" s="781"/>
    </row>
    <row r="3" spans="2:24" x14ac:dyDescent="0.2">
      <c r="B3" s="781"/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781"/>
      <c r="S3" s="781"/>
      <c r="T3" s="781"/>
      <c r="U3" s="781"/>
      <c r="V3" s="781"/>
      <c r="W3" s="781"/>
      <c r="X3" s="781"/>
    </row>
    <row r="4" spans="2:24" x14ac:dyDescent="0.2"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  <c r="X4" s="781"/>
    </row>
    <row r="5" spans="2:24" x14ac:dyDescent="0.2">
      <c r="B5" s="781"/>
      <c r="C5" s="781"/>
      <c r="D5" s="781"/>
      <c r="E5" s="781"/>
      <c r="F5" s="781"/>
      <c r="G5" s="781"/>
      <c r="H5" s="781"/>
      <c r="I5" s="781"/>
      <c r="J5" s="781"/>
      <c r="K5" s="781"/>
      <c r="L5" s="781"/>
      <c r="M5" s="781"/>
      <c r="N5" s="781"/>
      <c r="O5" s="781"/>
      <c r="P5" s="781"/>
      <c r="Q5" s="781"/>
      <c r="R5" s="781"/>
      <c r="S5" s="781"/>
      <c r="T5" s="781"/>
      <c r="U5" s="781"/>
      <c r="V5" s="781"/>
      <c r="W5" s="781"/>
      <c r="X5" s="781"/>
    </row>
    <row r="6" spans="2:24" x14ac:dyDescent="0.2">
      <c r="B6" s="781"/>
      <c r="C6" s="781"/>
      <c r="D6" s="781"/>
      <c r="E6" s="781"/>
      <c r="F6" s="781"/>
      <c r="G6" s="781"/>
      <c r="H6" s="781"/>
      <c r="I6" s="781"/>
      <c r="J6" s="781"/>
      <c r="K6" s="781"/>
      <c r="L6" s="781"/>
      <c r="M6" s="781"/>
      <c r="N6" s="781"/>
      <c r="O6" s="781"/>
      <c r="P6" s="781"/>
      <c r="Q6" s="781"/>
      <c r="R6" s="781"/>
      <c r="S6" s="781"/>
      <c r="T6" s="781"/>
      <c r="U6" s="781"/>
      <c r="V6" s="781"/>
      <c r="W6" s="781"/>
      <c r="X6" s="781"/>
    </row>
    <row r="7" spans="2:24" x14ac:dyDescent="0.2">
      <c r="B7" s="781"/>
      <c r="C7" s="781"/>
      <c r="D7" s="781"/>
      <c r="E7" s="781"/>
      <c r="F7" s="781"/>
      <c r="G7" s="781"/>
      <c r="H7" s="781"/>
      <c r="I7" s="781"/>
      <c r="J7" s="781"/>
      <c r="K7" s="781"/>
      <c r="L7" s="781"/>
      <c r="M7" s="781"/>
      <c r="N7" s="781"/>
      <c r="O7" s="781"/>
      <c r="P7" s="781"/>
      <c r="Q7" s="781"/>
      <c r="R7" s="781"/>
      <c r="S7" s="781"/>
      <c r="T7" s="781"/>
      <c r="U7" s="781"/>
      <c r="V7" s="781"/>
      <c r="W7" s="781"/>
      <c r="X7" s="781"/>
    </row>
    <row r="8" spans="2:24" x14ac:dyDescent="0.2">
      <c r="B8" s="781"/>
      <c r="C8" s="781"/>
      <c r="D8" s="781"/>
      <c r="E8" s="781"/>
      <c r="F8" s="781"/>
      <c r="G8" s="781"/>
      <c r="H8" s="781"/>
      <c r="I8" s="781"/>
      <c r="J8" s="781"/>
      <c r="K8" s="781"/>
      <c r="L8" s="781"/>
      <c r="M8" s="781"/>
      <c r="N8" s="781"/>
      <c r="O8" s="781"/>
      <c r="P8" s="781"/>
      <c r="Q8" s="781"/>
      <c r="R8" s="781"/>
      <c r="S8" s="781"/>
      <c r="T8" s="781"/>
      <c r="U8" s="781"/>
      <c r="V8" s="781"/>
      <c r="W8" s="781"/>
      <c r="X8" s="781"/>
    </row>
    <row r="9" spans="2:24" x14ac:dyDescent="0.2">
      <c r="B9" s="781"/>
      <c r="C9" s="781"/>
      <c r="D9" s="781"/>
      <c r="E9" s="781"/>
      <c r="F9" s="781"/>
      <c r="G9" s="781"/>
      <c r="H9" s="781"/>
      <c r="I9" s="781"/>
      <c r="J9" s="781"/>
      <c r="K9" s="781"/>
      <c r="L9" s="781"/>
      <c r="M9" s="781"/>
      <c r="N9" s="781"/>
      <c r="O9" s="781"/>
      <c r="P9" s="781"/>
      <c r="Q9" s="781"/>
      <c r="R9" s="781"/>
      <c r="S9" s="781"/>
      <c r="T9" s="781"/>
      <c r="U9" s="781"/>
      <c r="V9" s="781"/>
      <c r="W9" s="781"/>
      <c r="X9" s="781"/>
    </row>
    <row r="10" spans="2:24" x14ac:dyDescent="0.2">
      <c r="B10" s="781"/>
      <c r="C10" s="781"/>
      <c r="D10" s="782"/>
      <c r="E10" s="782"/>
      <c r="F10" s="782"/>
      <c r="G10" s="781"/>
      <c r="H10" s="783"/>
      <c r="I10" s="781"/>
      <c r="J10" s="781"/>
      <c r="K10" s="781"/>
      <c r="L10" s="781"/>
      <c r="M10" s="781"/>
      <c r="N10" s="781"/>
      <c r="O10" s="781"/>
      <c r="P10" s="781"/>
      <c r="Q10" s="781"/>
      <c r="R10" s="781"/>
      <c r="S10" s="781"/>
      <c r="T10" s="781"/>
      <c r="U10" s="781"/>
      <c r="V10" s="781"/>
      <c r="W10" s="781"/>
      <c r="X10" s="781"/>
    </row>
    <row r="11" spans="2:24" x14ac:dyDescent="0.2">
      <c r="B11" s="781"/>
      <c r="C11" s="781"/>
      <c r="D11" s="782"/>
      <c r="E11" s="782"/>
      <c r="F11" s="782"/>
      <c r="G11" s="781"/>
      <c r="H11" s="783"/>
      <c r="I11" s="781"/>
      <c r="J11" s="781"/>
      <c r="K11" s="781"/>
      <c r="L11" s="781"/>
      <c r="M11" s="781"/>
      <c r="N11" s="781"/>
      <c r="O11" s="781"/>
      <c r="P11" s="781"/>
      <c r="Q11" s="781"/>
      <c r="R11" s="781"/>
      <c r="S11" s="781"/>
      <c r="T11" s="781"/>
      <c r="U11" s="781"/>
      <c r="V11" s="781"/>
      <c r="W11" s="781"/>
      <c r="X11" s="781"/>
    </row>
    <row r="12" spans="2:24" x14ac:dyDescent="0.2">
      <c r="B12" s="781"/>
      <c r="C12" s="781"/>
      <c r="D12" s="782"/>
      <c r="E12" s="782"/>
      <c r="F12" s="782"/>
      <c r="G12" s="781"/>
      <c r="H12" s="783"/>
      <c r="I12" s="781"/>
      <c r="J12" s="781"/>
      <c r="K12" s="781"/>
      <c r="L12" s="781"/>
      <c r="M12" s="781"/>
      <c r="N12" s="781"/>
      <c r="O12" s="781"/>
      <c r="P12" s="781"/>
      <c r="Q12" s="781"/>
      <c r="R12" s="781"/>
      <c r="S12" s="781"/>
      <c r="T12" s="781"/>
      <c r="U12" s="781"/>
      <c r="V12" s="781"/>
      <c r="W12" s="781"/>
      <c r="X12" s="781"/>
    </row>
    <row r="13" spans="2:24" x14ac:dyDescent="0.2">
      <c r="B13" s="781"/>
      <c r="C13" s="781"/>
      <c r="D13" s="782"/>
      <c r="E13" s="782"/>
      <c r="F13" s="782"/>
      <c r="G13" s="781"/>
      <c r="H13" s="783"/>
      <c r="I13" s="781"/>
      <c r="J13" s="781"/>
      <c r="K13" s="781"/>
      <c r="L13" s="781"/>
      <c r="M13" s="781"/>
      <c r="N13" s="781"/>
      <c r="O13" s="781"/>
      <c r="P13" s="781"/>
      <c r="Q13" s="781"/>
      <c r="R13" s="781"/>
      <c r="S13" s="781"/>
      <c r="T13" s="781"/>
      <c r="U13" s="781"/>
      <c r="V13" s="781"/>
      <c r="W13" s="781"/>
      <c r="X13" s="781"/>
    </row>
    <row r="14" spans="2:24" x14ac:dyDescent="0.2">
      <c r="B14" s="781"/>
      <c r="C14" s="781"/>
      <c r="D14" s="782"/>
      <c r="E14" s="782"/>
      <c r="F14" s="782"/>
      <c r="G14" s="781"/>
      <c r="H14" s="783"/>
      <c r="I14" s="781"/>
      <c r="J14" s="781"/>
      <c r="K14" s="781"/>
      <c r="L14" s="781"/>
      <c r="M14" s="781"/>
      <c r="N14" s="781"/>
      <c r="O14" s="781"/>
      <c r="P14" s="781"/>
      <c r="Q14" s="781"/>
      <c r="R14" s="781"/>
      <c r="S14" s="781"/>
      <c r="T14" s="781"/>
      <c r="U14" s="781"/>
      <c r="V14" s="781"/>
      <c r="W14" s="781"/>
      <c r="X14" s="781"/>
    </row>
    <row r="15" spans="2:24" ht="15.75" x14ac:dyDescent="0.25">
      <c r="B15" s="1938" t="s">
        <v>0</v>
      </c>
      <c r="C15" s="1938"/>
      <c r="D15" s="1938"/>
      <c r="E15" s="1938"/>
      <c r="F15" s="1938"/>
      <c r="G15" s="1938"/>
      <c r="H15" s="1938"/>
      <c r="I15" s="1938"/>
      <c r="J15" s="1938"/>
      <c r="K15" s="1938"/>
      <c r="L15" s="1938"/>
      <c r="M15" s="1938"/>
      <c r="N15" s="1938"/>
      <c r="O15" s="1938"/>
      <c r="P15" s="1938"/>
      <c r="Q15" s="1938"/>
      <c r="R15" s="1938"/>
      <c r="S15" s="1938"/>
      <c r="T15" s="1938"/>
      <c r="U15" s="1938"/>
      <c r="V15" s="1938"/>
      <c r="W15" s="1938"/>
      <c r="X15" s="1938"/>
    </row>
    <row r="16" spans="2:24" ht="15.75" x14ac:dyDescent="0.25">
      <c r="B16" s="1938" t="s">
        <v>1</v>
      </c>
      <c r="C16" s="1938"/>
      <c r="D16" s="1938"/>
      <c r="E16" s="1938"/>
      <c r="F16" s="1938"/>
      <c r="G16" s="1938"/>
      <c r="H16" s="1938"/>
      <c r="I16" s="1938"/>
      <c r="J16" s="1938"/>
      <c r="K16" s="1938"/>
      <c r="L16" s="1938"/>
      <c r="M16" s="1938"/>
      <c r="N16" s="1938"/>
      <c r="O16" s="1938"/>
      <c r="P16" s="1938"/>
      <c r="Q16" s="1938"/>
      <c r="R16" s="1938"/>
      <c r="S16" s="1938"/>
      <c r="T16" s="1938"/>
      <c r="U16" s="1938"/>
      <c r="V16" s="1938"/>
      <c r="W16" s="1938"/>
      <c r="X16" s="1938"/>
    </row>
    <row r="17" spans="1:24" ht="15.75" x14ac:dyDescent="0.25">
      <c r="B17" s="1938" t="s">
        <v>2</v>
      </c>
      <c r="C17" s="1938"/>
      <c r="D17" s="1938"/>
      <c r="E17" s="1938"/>
      <c r="F17" s="1938"/>
      <c r="G17" s="1938"/>
      <c r="H17" s="1938"/>
      <c r="I17" s="1938"/>
      <c r="J17" s="1938"/>
      <c r="K17" s="1938"/>
      <c r="L17" s="1938"/>
      <c r="M17" s="1938"/>
      <c r="N17" s="1938"/>
      <c r="O17" s="1938"/>
      <c r="P17" s="1938"/>
      <c r="Q17" s="1938"/>
      <c r="R17" s="1938"/>
      <c r="S17" s="1938"/>
      <c r="T17" s="1938"/>
      <c r="U17" s="1938"/>
      <c r="V17" s="1938"/>
      <c r="W17" s="1938"/>
      <c r="X17" s="1938"/>
    </row>
    <row r="18" spans="1:24" ht="15.75" x14ac:dyDescent="0.25">
      <c r="B18" s="1938" t="s">
        <v>3</v>
      </c>
      <c r="C18" s="1938"/>
      <c r="D18" s="1938"/>
      <c r="E18" s="1938"/>
      <c r="F18" s="1938"/>
      <c r="G18" s="1938"/>
      <c r="H18" s="1938"/>
      <c r="I18" s="1938"/>
      <c r="J18" s="1938"/>
      <c r="K18" s="1938"/>
      <c r="L18" s="1938"/>
      <c r="M18" s="1938"/>
      <c r="N18" s="1938"/>
      <c r="O18" s="1938"/>
      <c r="P18" s="1938"/>
      <c r="Q18" s="1938"/>
      <c r="R18" s="1938"/>
      <c r="S18" s="1938"/>
      <c r="T18" s="1938"/>
      <c r="U18" s="1938"/>
      <c r="V18" s="1938"/>
      <c r="W18" s="1938"/>
      <c r="X18" s="1938"/>
    </row>
    <row r="19" spans="1:24" ht="15.75" x14ac:dyDescent="0.25">
      <c r="B19" s="1939" t="s">
        <v>1797</v>
      </c>
      <c r="C19" s="1939"/>
      <c r="D19" s="1939"/>
      <c r="E19" s="1939"/>
      <c r="F19" s="1939"/>
      <c r="G19" s="1939"/>
      <c r="H19" s="1939"/>
      <c r="I19" s="1939"/>
      <c r="J19" s="1939"/>
      <c r="K19" s="1939"/>
      <c r="L19" s="1939"/>
      <c r="M19" s="1939"/>
      <c r="N19" s="1939"/>
      <c r="O19" s="1939"/>
      <c r="P19" s="1939"/>
      <c r="Q19" s="1939"/>
      <c r="R19" s="1939"/>
      <c r="S19" s="1939"/>
      <c r="T19" s="1939"/>
      <c r="U19" s="1939"/>
      <c r="V19" s="1939"/>
      <c r="W19" s="1939"/>
      <c r="X19" s="1939"/>
    </row>
    <row r="20" spans="1:24" ht="15.75" x14ac:dyDescent="0.25">
      <c r="B20" s="927"/>
      <c r="C20" s="927"/>
      <c r="D20" s="927"/>
      <c r="E20" s="927"/>
      <c r="F20" s="927"/>
      <c r="G20" s="927"/>
      <c r="H20" s="927"/>
      <c r="I20" s="927"/>
      <c r="J20" s="927"/>
      <c r="K20" s="927"/>
      <c r="L20" s="927"/>
      <c r="M20" s="927"/>
      <c r="N20" s="927"/>
      <c r="O20" s="927"/>
      <c r="P20" s="927"/>
      <c r="Q20" s="927"/>
      <c r="R20" s="927"/>
      <c r="S20" s="927"/>
      <c r="T20" s="927"/>
      <c r="U20" s="927"/>
      <c r="V20" s="927"/>
      <c r="W20" s="927"/>
      <c r="X20" s="927"/>
    </row>
    <row r="21" spans="1:24" ht="89.25" x14ac:dyDescent="0.2">
      <c r="B21" s="21" t="s">
        <v>4</v>
      </c>
      <c r="C21" s="84" t="s">
        <v>5</v>
      </c>
      <c r="D21" s="181" t="s">
        <v>6</v>
      </c>
      <c r="E21" s="176" t="s">
        <v>7</v>
      </c>
      <c r="F21" s="176" t="s">
        <v>8</v>
      </c>
      <c r="G21" s="84" t="s">
        <v>9</v>
      </c>
      <c r="H21" s="84" t="s">
        <v>10</v>
      </c>
      <c r="I21" s="84" t="s">
        <v>11</v>
      </c>
      <c r="J21" s="84" t="s">
        <v>13</v>
      </c>
      <c r="K21" s="84" t="s">
        <v>467</v>
      </c>
      <c r="L21" s="84" t="s">
        <v>468</v>
      </c>
      <c r="M21" s="84" t="s">
        <v>468</v>
      </c>
      <c r="N21" s="84" t="s">
        <v>469</v>
      </c>
      <c r="O21" s="84" t="s">
        <v>470</v>
      </c>
      <c r="P21" s="84" t="s">
        <v>15</v>
      </c>
      <c r="Q21" s="227" t="s">
        <v>493</v>
      </c>
      <c r="R21" s="177" t="s">
        <v>494</v>
      </c>
      <c r="S21" s="177" t="s">
        <v>495</v>
      </c>
      <c r="T21" s="177"/>
      <c r="U21" s="178" t="s">
        <v>496</v>
      </c>
      <c r="V21" s="178" t="s">
        <v>497</v>
      </c>
      <c r="W21" s="144" t="s">
        <v>494</v>
      </c>
      <c r="X21" s="177" t="s">
        <v>498</v>
      </c>
    </row>
    <row r="22" spans="1:24" ht="38.25" x14ac:dyDescent="0.2">
      <c r="B22" s="21"/>
      <c r="C22" s="84"/>
      <c r="D22" s="181"/>
      <c r="E22" s="176"/>
      <c r="F22" s="181" t="s">
        <v>7</v>
      </c>
      <c r="G22" s="84"/>
      <c r="H22" s="84"/>
      <c r="I22" s="84"/>
      <c r="J22" s="84"/>
      <c r="K22" s="84"/>
      <c r="L22" s="84" t="s">
        <v>814</v>
      </c>
      <c r="M22" s="84" t="s">
        <v>815</v>
      </c>
      <c r="N22" s="84"/>
      <c r="O22" s="84"/>
      <c r="P22" s="84" t="s">
        <v>17</v>
      </c>
      <c r="Q22" s="227" t="s">
        <v>499</v>
      </c>
      <c r="R22" s="177" t="s">
        <v>500</v>
      </c>
      <c r="S22" s="177" t="s">
        <v>501</v>
      </c>
      <c r="T22" s="177"/>
      <c r="U22" s="396" t="s">
        <v>502</v>
      </c>
      <c r="V22" s="396" t="s">
        <v>503</v>
      </c>
      <c r="W22" s="144" t="s">
        <v>1791</v>
      </c>
      <c r="X22" s="177" t="s">
        <v>504</v>
      </c>
    </row>
    <row r="23" spans="1:24" ht="16.5" x14ac:dyDescent="0.3">
      <c r="B23" s="984"/>
      <c r="C23" s="179"/>
      <c r="D23" s="180"/>
      <c r="E23" s="180"/>
      <c r="F23" s="181"/>
      <c r="G23" s="179"/>
      <c r="H23" s="84"/>
      <c r="I23" s="179"/>
      <c r="J23" s="278"/>
      <c r="K23" s="192"/>
      <c r="L23" s="192"/>
      <c r="M23" s="192"/>
      <c r="N23" s="192"/>
      <c r="O23" s="192"/>
      <c r="P23" s="84"/>
      <c r="Q23" s="227"/>
      <c r="R23" s="177"/>
      <c r="S23" s="177"/>
      <c r="T23" s="177"/>
      <c r="U23" s="178"/>
      <c r="V23" s="178"/>
      <c r="W23" s="985"/>
      <c r="X23" s="177"/>
    </row>
    <row r="24" spans="1:24" x14ac:dyDescent="0.2">
      <c r="B24" s="986">
        <v>1</v>
      </c>
      <c r="C24" s="84">
        <v>2</v>
      </c>
      <c r="D24" s="181">
        <v>3</v>
      </c>
      <c r="E24" s="181">
        <v>4</v>
      </c>
      <c r="F24" s="181">
        <v>5</v>
      </c>
      <c r="G24" s="84">
        <v>6</v>
      </c>
      <c r="H24" s="84">
        <v>7</v>
      </c>
      <c r="I24" s="84">
        <v>8</v>
      </c>
      <c r="J24" s="84">
        <v>9</v>
      </c>
      <c r="K24" s="84">
        <v>10</v>
      </c>
      <c r="L24" s="84">
        <v>11</v>
      </c>
      <c r="M24" s="84"/>
      <c r="N24" s="84">
        <v>12</v>
      </c>
      <c r="O24" s="84">
        <v>13</v>
      </c>
      <c r="P24" s="84">
        <v>14</v>
      </c>
      <c r="Q24" s="84">
        <v>13</v>
      </c>
      <c r="R24" s="84">
        <v>14</v>
      </c>
      <c r="S24" s="84">
        <v>15</v>
      </c>
      <c r="T24" s="84"/>
      <c r="U24" s="84">
        <v>16</v>
      </c>
      <c r="V24" s="84">
        <v>17</v>
      </c>
      <c r="W24" s="84">
        <v>18</v>
      </c>
      <c r="X24" s="84">
        <v>19</v>
      </c>
    </row>
    <row r="25" spans="1:24" ht="16.5" x14ac:dyDescent="0.3">
      <c r="B25" s="986">
        <v>1</v>
      </c>
      <c r="C25" s="987">
        <v>41796</v>
      </c>
      <c r="D25" s="85">
        <v>1</v>
      </c>
      <c r="E25" s="85">
        <v>61</v>
      </c>
      <c r="F25" s="85" t="s">
        <v>1110</v>
      </c>
      <c r="G25" s="85"/>
      <c r="H25" s="85">
        <v>1</v>
      </c>
      <c r="I25" s="96" t="s">
        <v>1058</v>
      </c>
      <c r="J25" s="122" t="s">
        <v>1055</v>
      </c>
      <c r="K25" s="87" t="s">
        <v>1129</v>
      </c>
      <c r="L25" s="85" t="s">
        <v>1056</v>
      </c>
      <c r="M25" s="85" t="s">
        <v>1128</v>
      </c>
      <c r="N25" s="96" t="s">
        <v>1057</v>
      </c>
      <c r="O25" s="85">
        <v>2013</v>
      </c>
      <c r="P25" s="988">
        <v>1306536.56</v>
      </c>
      <c r="Q25" s="112">
        <v>5</v>
      </c>
      <c r="R25" s="101">
        <f>IF(Q25=0,"N/A",+P25/Q25)</f>
        <v>261307.31200000001</v>
      </c>
      <c r="S25" s="101">
        <f>IF(Q25=0,"N/A",+R25/12)</f>
        <v>21775.609333333334</v>
      </c>
      <c r="T25" s="101">
        <f>+S25</f>
        <v>21775.609333333334</v>
      </c>
      <c r="U25" s="187">
        <v>3</v>
      </c>
      <c r="V25" s="187"/>
      <c r="W25" s="101">
        <f>IF(Q25=0,"N/A",+R25*U25+S25*V25)</f>
        <v>783921.93599999999</v>
      </c>
      <c r="X25" s="101">
        <f>IF(Q25=0,"N/A",+P25-W25)</f>
        <v>522614.62400000007</v>
      </c>
    </row>
    <row r="26" spans="1:24" ht="16.5" x14ac:dyDescent="0.3">
      <c r="B26" s="986">
        <v>2</v>
      </c>
      <c r="C26" s="987">
        <v>41950</v>
      </c>
      <c r="D26" s="85">
        <v>1</v>
      </c>
      <c r="E26" s="85">
        <v>61</v>
      </c>
      <c r="F26" s="85" t="s">
        <v>1111</v>
      </c>
      <c r="G26" s="85"/>
      <c r="H26" s="85">
        <v>1</v>
      </c>
      <c r="I26" s="96" t="s">
        <v>1059</v>
      </c>
      <c r="J26" s="122" t="s">
        <v>1061</v>
      </c>
      <c r="K26" s="87"/>
      <c r="L26" s="85"/>
      <c r="M26" s="85">
        <v>2373697</v>
      </c>
      <c r="N26" s="96" t="s">
        <v>812</v>
      </c>
      <c r="O26" s="85"/>
      <c r="P26" s="988">
        <v>250000</v>
      </c>
      <c r="Q26" s="112">
        <v>5</v>
      </c>
      <c r="R26" s="101">
        <f>IF(Q26=0,"N/A",+P26/Q26)</f>
        <v>50000</v>
      </c>
      <c r="S26" s="101">
        <f>IF(Q26=0,"N/A",+R26/12)</f>
        <v>4166.666666666667</v>
      </c>
      <c r="T26" s="101"/>
      <c r="U26" s="187">
        <v>2</v>
      </c>
      <c r="V26" s="187">
        <v>7</v>
      </c>
      <c r="W26" s="101">
        <f>IF(Q26=0,"N/A",+R26*U26+S26*V26)</f>
        <v>129166.66666666667</v>
      </c>
      <c r="X26" s="101">
        <f>IF(Q26=0,"N/A",+P26-W26)</f>
        <v>120833.33333333333</v>
      </c>
    </row>
    <row r="27" spans="1:24" ht="16.5" x14ac:dyDescent="0.3">
      <c r="B27" s="986">
        <v>3</v>
      </c>
      <c r="C27" s="987">
        <v>41950</v>
      </c>
      <c r="D27" s="85">
        <v>1</v>
      </c>
      <c r="E27" s="85">
        <v>61</v>
      </c>
      <c r="F27" s="85" t="s">
        <v>1111</v>
      </c>
      <c r="G27" s="85"/>
      <c r="H27" s="85">
        <v>1</v>
      </c>
      <c r="I27" s="96" t="s">
        <v>1060</v>
      </c>
      <c r="J27" s="122" t="s">
        <v>1061</v>
      </c>
      <c r="K27" s="87"/>
      <c r="L27" s="85"/>
      <c r="M27" s="85">
        <v>2373698</v>
      </c>
      <c r="N27" s="96" t="s">
        <v>812</v>
      </c>
      <c r="O27" s="85"/>
      <c r="P27" s="988">
        <v>250000</v>
      </c>
      <c r="Q27" s="112">
        <v>5</v>
      </c>
      <c r="R27" s="101">
        <f>IF(Q27=0,"N/A",+P27/Q27)</f>
        <v>50000</v>
      </c>
      <c r="S27" s="101">
        <f>IF(Q27=0,"N/A",+R27/12)</f>
        <v>4166.666666666667</v>
      </c>
      <c r="T27" s="101">
        <f>+S26+S27</f>
        <v>8333.3333333333339</v>
      </c>
      <c r="U27" s="187">
        <v>2</v>
      </c>
      <c r="V27" s="187">
        <v>7</v>
      </c>
      <c r="W27" s="101">
        <f>IF(Q27=0,"N/A",+R27*U27+S27*V27)</f>
        <v>129166.66666666667</v>
      </c>
      <c r="X27" s="101">
        <f>IF(Q27=0,"N/A",+P27-W27)</f>
        <v>120833.33333333333</v>
      </c>
    </row>
    <row r="28" spans="1:24" ht="16.5" x14ac:dyDescent="0.3">
      <c r="B28" s="986">
        <v>4</v>
      </c>
      <c r="C28" s="987">
        <v>39960</v>
      </c>
      <c r="D28" s="85">
        <v>1</v>
      </c>
      <c r="E28" s="85">
        <v>61</v>
      </c>
      <c r="F28" s="85">
        <v>613</v>
      </c>
      <c r="G28" s="85"/>
      <c r="H28" s="85">
        <v>1</v>
      </c>
      <c r="I28" s="96" t="s">
        <v>471</v>
      </c>
      <c r="J28" s="122" t="s">
        <v>466</v>
      </c>
      <c r="K28" s="87" t="s">
        <v>489</v>
      </c>
      <c r="L28" s="85" t="s">
        <v>863</v>
      </c>
      <c r="M28" s="85" t="s">
        <v>816</v>
      </c>
      <c r="N28" s="96" t="s">
        <v>490</v>
      </c>
      <c r="O28" s="85">
        <v>2008</v>
      </c>
      <c r="P28" s="988">
        <v>1256400</v>
      </c>
      <c r="Q28" s="112">
        <v>5</v>
      </c>
      <c r="R28" s="91"/>
      <c r="S28" s="91"/>
      <c r="T28" s="378"/>
      <c r="U28" s="989">
        <v>5</v>
      </c>
      <c r="V28" s="989"/>
      <c r="W28" s="378">
        <v>1256400</v>
      </c>
      <c r="X28" s="378">
        <f t="shared" ref="X28:X39" si="0">IF(Q28=0,"N/A",+P28-W28)</f>
        <v>0</v>
      </c>
    </row>
    <row r="29" spans="1:24" ht="16.5" x14ac:dyDescent="0.3">
      <c r="B29" s="986">
        <v>5</v>
      </c>
      <c r="C29" s="987">
        <v>36053</v>
      </c>
      <c r="D29" s="85">
        <v>1</v>
      </c>
      <c r="E29" s="85">
        <v>61</v>
      </c>
      <c r="F29" s="85">
        <v>613</v>
      </c>
      <c r="G29" s="85"/>
      <c r="H29" s="85">
        <v>1</v>
      </c>
      <c r="I29" s="96" t="s">
        <v>471</v>
      </c>
      <c r="J29" s="122" t="s">
        <v>476</v>
      </c>
      <c r="K29" s="894" t="s">
        <v>1142</v>
      </c>
      <c r="L29" s="85" t="s">
        <v>479</v>
      </c>
      <c r="M29" s="85" t="s">
        <v>817</v>
      </c>
      <c r="N29" s="96" t="s">
        <v>480</v>
      </c>
      <c r="O29" s="85">
        <v>1995</v>
      </c>
      <c r="P29" s="988">
        <v>195874</v>
      </c>
      <c r="Q29" s="112">
        <v>5</v>
      </c>
      <c r="R29" s="91"/>
      <c r="S29" s="91"/>
      <c r="T29" s="91"/>
      <c r="U29" s="237">
        <v>5</v>
      </c>
      <c r="V29" s="237"/>
      <c r="W29" s="91">
        <v>195874</v>
      </c>
      <c r="X29" s="91">
        <f t="shared" si="0"/>
        <v>0</v>
      </c>
    </row>
    <row r="30" spans="1:24" ht="16.5" x14ac:dyDescent="0.3">
      <c r="A30" s="930" t="s">
        <v>872</v>
      </c>
      <c r="B30" s="986">
        <v>6</v>
      </c>
      <c r="C30" s="987">
        <v>38882</v>
      </c>
      <c r="D30" s="85">
        <v>1</v>
      </c>
      <c r="E30" s="85">
        <v>61</v>
      </c>
      <c r="F30" s="85">
        <v>613</v>
      </c>
      <c r="G30" s="85"/>
      <c r="H30" s="85">
        <v>1</v>
      </c>
      <c r="I30" s="990" t="s">
        <v>471</v>
      </c>
      <c r="J30" s="991" t="s">
        <v>486</v>
      </c>
      <c r="K30" s="992" t="s">
        <v>877</v>
      </c>
      <c r="L30" s="993" t="s">
        <v>871</v>
      </c>
      <c r="M30" s="993"/>
      <c r="N30" s="990" t="s">
        <v>487</v>
      </c>
      <c r="O30" s="993">
        <v>2004</v>
      </c>
      <c r="P30" s="994"/>
      <c r="Q30" s="112">
        <v>5</v>
      </c>
      <c r="R30" s="995"/>
      <c r="S30" s="995"/>
      <c r="T30" s="995"/>
      <c r="U30" s="996">
        <v>5</v>
      </c>
      <c r="V30" s="996"/>
      <c r="W30" s="995"/>
      <c r="X30" s="995">
        <f t="shared" si="0"/>
        <v>0</v>
      </c>
    </row>
    <row r="31" spans="1:24" ht="16.5" x14ac:dyDescent="0.3">
      <c r="A31" s="931"/>
      <c r="B31" s="986">
        <v>7</v>
      </c>
      <c r="C31" s="987">
        <v>38961</v>
      </c>
      <c r="D31" s="85">
        <v>1</v>
      </c>
      <c r="E31" s="85">
        <v>61</v>
      </c>
      <c r="F31" s="85">
        <v>613</v>
      </c>
      <c r="G31" s="85"/>
      <c r="H31" s="85">
        <v>1</v>
      </c>
      <c r="I31" s="96" t="s">
        <v>475</v>
      </c>
      <c r="J31" s="122" t="s">
        <v>474</v>
      </c>
      <c r="K31" s="87" t="s">
        <v>473</v>
      </c>
      <c r="L31" s="85" t="s">
        <v>1132</v>
      </c>
      <c r="M31" s="85" t="s">
        <v>1130</v>
      </c>
      <c r="N31" s="96" t="s">
        <v>472</v>
      </c>
      <c r="O31" s="85">
        <v>2003</v>
      </c>
      <c r="P31" s="997">
        <v>830000</v>
      </c>
      <c r="Q31" s="112">
        <v>5</v>
      </c>
      <c r="R31" s="91"/>
      <c r="S31" s="91"/>
      <c r="T31" s="91"/>
      <c r="U31" s="237">
        <v>5</v>
      </c>
      <c r="V31" s="237"/>
      <c r="W31" s="91">
        <v>830000</v>
      </c>
      <c r="X31" s="91">
        <f t="shared" si="0"/>
        <v>0</v>
      </c>
    </row>
    <row r="32" spans="1:24" ht="16.5" x14ac:dyDescent="0.3">
      <c r="A32" s="931"/>
      <c r="B32" s="986">
        <v>8</v>
      </c>
      <c r="C32" s="987">
        <v>36032</v>
      </c>
      <c r="D32" s="85">
        <v>1</v>
      </c>
      <c r="E32" s="85">
        <v>61</v>
      </c>
      <c r="F32" s="85">
        <v>613</v>
      </c>
      <c r="G32" s="85"/>
      <c r="H32" s="85">
        <v>1</v>
      </c>
      <c r="I32" s="96" t="s">
        <v>475</v>
      </c>
      <c r="J32" s="122" t="s">
        <v>476</v>
      </c>
      <c r="K32" s="87" t="s">
        <v>477</v>
      </c>
      <c r="L32" s="85" t="s">
        <v>878</v>
      </c>
      <c r="M32" s="85" t="s">
        <v>864</v>
      </c>
      <c r="N32" s="96" t="s">
        <v>478</v>
      </c>
      <c r="O32" s="85">
        <v>1998</v>
      </c>
      <c r="P32" s="997">
        <v>75000</v>
      </c>
      <c r="Q32" s="112">
        <v>5</v>
      </c>
      <c r="R32" s="91"/>
      <c r="S32" s="91"/>
      <c r="T32" s="91"/>
      <c r="U32" s="237">
        <v>5</v>
      </c>
      <c r="V32" s="237"/>
      <c r="W32" s="91">
        <v>75000</v>
      </c>
      <c r="X32" s="91">
        <f t="shared" si="0"/>
        <v>0</v>
      </c>
    </row>
    <row r="33" spans="1:25" ht="16.5" x14ac:dyDescent="0.3">
      <c r="A33" s="930" t="s">
        <v>872</v>
      </c>
      <c r="B33" s="986">
        <v>9</v>
      </c>
      <c r="C33" s="987">
        <v>36004</v>
      </c>
      <c r="D33" s="85">
        <v>1</v>
      </c>
      <c r="E33" s="85">
        <v>61</v>
      </c>
      <c r="F33" s="85">
        <v>613</v>
      </c>
      <c r="G33" s="85"/>
      <c r="H33" s="85">
        <v>1</v>
      </c>
      <c r="I33" s="990" t="s">
        <v>813</v>
      </c>
      <c r="J33" s="991" t="s">
        <v>474</v>
      </c>
      <c r="K33" s="992" t="s">
        <v>811</v>
      </c>
      <c r="L33" s="993" t="s">
        <v>1131</v>
      </c>
      <c r="M33" s="993"/>
      <c r="N33" s="990" t="s">
        <v>812</v>
      </c>
      <c r="O33" s="993">
        <v>1997</v>
      </c>
      <c r="P33" s="994"/>
      <c r="Q33" s="112">
        <v>5</v>
      </c>
      <c r="R33" s="995"/>
      <c r="S33" s="995"/>
      <c r="T33" s="995"/>
      <c r="U33" s="996">
        <v>5</v>
      </c>
      <c r="V33" s="996"/>
      <c r="W33" s="995"/>
      <c r="X33" s="995">
        <f t="shared" si="0"/>
        <v>0</v>
      </c>
    </row>
    <row r="34" spans="1:25" ht="16.5" x14ac:dyDescent="0.3">
      <c r="A34" s="930" t="s">
        <v>872</v>
      </c>
      <c r="B34" s="986">
        <v>10</v>
      </c>
      <c r="C34" s="987">
        <v>37887</v>
      </c>
      <c r="D34" s="85">
        <v>1</v>
      </c>
      <c r="E34" s="85">
        <v>61</v>
      </c>
      <c r="F34" s="85">
        <v>613</v>
      </c>
      <c r="G34" s="85"/>
      <c r="H34" s="85">
        <v>1</v>
      </c>
      <c r="I34" s="990" t="s">
        <v>746</v>
      </c>
      <c r="J34" s="991" t="s">
        <v>747</v>
      </c>
      <c r="K34" s="992" t="s">
        <v>748</v>
      </c>
      <c r="L34" s="993"/>
      <c r="M34" s="993"/>
      <c r="N34" s="990" t="s">
        <v>487</v>
      </c>
      <c r="O34" s="993">
        <v>2003</v>
      </c>
      <c r="P34" s="994"/>
      <c r="Q34" s="112">
        <v>5</v>
      </c>
      <c r="R34" s="995"/>
      <c r="S34" s="995"/>
      <c r="T34" s="995"/>
      <c r="U34" s="996">
        <v>5</v>
      </c>
      <c r="V34" s="996"/>
      <c r="W34" s="995"/>
      <c r="X34" s="995">
        <f t="shared" si="0"/>
        <v>0</v>
      </c>
    </row>
    <row r="35" spans="1:25" ht="16.5" x14ac:dyDescent="0.3">
      <c r="B35" s="986">
        <v>11</v>
      </c>
      <c r="C35" s="987">
        <v>33110</v>
      </c>
      <c r="D35" s="85">
        <v>1</v>
      </c>
      <c r="E35" s="85">
        <v>61</v>
      </c>
      <c r="F35" s="85">
        <v>613</v>
      </c>
      <c r="G35" s="85"/>
      <c r="H35" s="85">
        <v>1</v>
      </c>
      <c r="I35" s="96" t="s">
        <v>810</v>
      </c>
      <c r="J35" s="122" t="s">
        <v>476</v>
      </c>
      <c r="K35" s="87" t="s">
        <v>481</v>
      </c>
      <c r="L35" s="85" t="s">
        <v>873</v>
      </c>
      <c r="M35" s="85" t="s">
        <v>818</v>
      </c>
      <c r="N35" s="96" t="s">
        <v>482</v>
      </c>
      <c r="O35" s="85">
        <v>1973</v>
      </c>
      <c r="P35" s="988">
        <v>75000</v>
      </c>
      <c r="Q35" s="112">
        <v>5</v>
      </c>
      <c r="R35" s="91"/>
      <c r="S35" s="91"/>
      <c r="T35" s="91"/>
      <c r="U35" s="237">
        <v>5</v>
      </c>
      <c r="V35" s="237"/>
      <c r="W35" s="91">
        <v>75000</v>
      </c>
      <c r="X35" s="91">
        <f t="shared" si="0"/>
        <v>0</v>
      </c>
    </row>
    <row r="36" spans="1:25" ht="16.5" x14ac:dyDescent="0.3">
      <c r="B36" s="986">
        <v>12</v>
      </c>
      <c r="C36" s="987">
        <v>33110</v>
      </c>
      <c r="D36" s="85">
        <v>1</v>
      </c>
      <c r="E36" s="85">
        <v>61</v>
      </c>
      <c r="F36" s="85">
        <v>613</v>
      </c>
      <c r="G36" s="85"/>
      <c r="H36" s="85">
        <v>1</v>
      </c>
      <c r="I36" s="96" t="s">
        <v>947</v>
      </c>
      <c r="J36" s="122" t="s">
        <v>483</v>
      </c>
      <c r="K36" s="87" t="s">
        <v>484</v>
      </c>
      <c r="L36" s="85" t="s">
        <v>485</v>
      </c>
      <c r="M36" s="85" t="s">
        <v>870</v>
      </c>
      <c r="N36" s="96" t="s">
        <v>478</v>
      </c>
      <c r="O36" s="85">
        <v>1979</v>
      </c>
      <c r="P36" s="997">
        <v>50000</v>
      </c>
      <c r="Q36" s="112">
        <v>5</v>
      </c>
      <c r="R36" s="91"/>
      <c r="S36" s="91"/>
      <c r="T36" s="91"/>
      <c r="U36" s="237">
        <v>5</v>
      </c>
      <c r="V36" s="237"/>
      <c r="W36" s="91">
        <v>50000</v>
      </c>
      <c r="X36" s="91">
        <f t="shared" si="0"/>
        <v>0</v>
      </c>
    </row>
    <row r="37" spans="1:25" ht="16.5" x14ac:dyDescent="0.3">
      <c r="B37" s="986">
        <v>13</v>
      </c>
      <c r="C37" s="987">
        <v>37455</v>
      </c>
      <c r="D37" s="85">
        <v>1</v>
      </c>
      <c r="E37" s="85">
        <v>61</v>
      </c>
      <c r="F37" s="85">
        <v>613</v>
      </c>
      <c r="G37" s="85"/>
      <c r="H37" s="85">
        <v>1</v>
      </c>
      <c r="I37" s="998" t="s">
        <v>743</v>
      </c>
      <c r="J37" s="999" t="s">
        <v>744</v>
      </c>
      <c r="K37" s="998">
        <v>61762</v>
      </c>
      <c r="L37" s="541"/>
      <c r="M37" s="541"/>
      <c r="N37" s="998" t="s">
        <v>745</v>
      </c>
      <c r="O37" s="541">
        <v>2001</v>
      </c>
      <c r="P37" s="988">
        <v>450000</v>
      </c>
      <c r="Q37" s="112">
        <v>5</v>
      </c>
      <c r="R37" s="91"/>
      <c r="S37" s="91"/>
      <c r="T37" s="91"/>
      <c r="U37" s="237">
        <v>5</v>
      </c>
      <c r="V37" s="237"/>
      <c r="W37" s="91">
        <v>450000</v>
      </c>
      <c r="X37" s="91">
        <f t="shared" si="0"/>
        <v>0</v>
      </c>
    </row>
    <row r="38" spans="1:25" ht="16.5" x14ac:dyDescent="0.3">
      <c r="B38" s="986">
        <v>14</v>
      </c>
      <c r="C38" s="1000">
        <v>40995</v>
      </c>
      <c r="D38" s="1001">
        <v>1</v>
      </c>
      <c r="E38" s="85">
        <v>61</v>
      </c>
      <c r="F38" s="85">
        <v>613</v>
      </c>
      <c r="G38" s="86"/>
      <c r="H38" s="85">
        <v>1</v>
      </c>
      <c r="I38" s="96" t="s">
        <v>807</v>
      </c>
      <c r="J38" s="1002" t="s">
        <v>808</v>
      </c>
      <c r="K38" s="1002" t="s">
        <v>809</v>
      </c>
      <c r="L38" s="85"/>
      <c r="M38" s="85" t="s">
        <v>883</v>
      </c>
      <c r="N38" s="1002" t="s">
        <v>482</v>
      </c>
      <c r="O38" s="1003">
        <v>2012</v>
      </c>
      <c r="P38" s="1004">
        <v>44965</v>
      </c>
      <c r="Q38" s="112">
        <v>5</v>
      </c>
      <c r="R38" s="91"/>
      <c r="S38" s="91"/>
      <c r="T38" s="91"/>
      <c r="U38" s="237">
        <v>5</v>
      </c>
      <c r="V38" s="237"/>
      <c r="W38" s="91">
        <v>44965</v>
      </c>
      <c r="X38" s="91">
        <f>IF(Q38=0,"N/A",+P38-W38)</f>
        <v>0</v>
      </c>
    </row>
    <row r="39" spans="1:25" ht="16.5" x14ac:dyDescent="0.3">
      <c r="B39" s="986">
        <v>15</v>
      </c>
      <c r="C39" s="959">
        <v>39246</v>
      </c>
      <c r="D39" s="86">
        <v>1</v>
      </c>
      <c r="E39" s="86">
        <v>61</v>
      </c>
      <c r="F39" s="85">
        <v>613</v>
      </c>
      <c r="G39" s="86"/>
      <c r="H39" s="86">
        <v>1</v>
      </c>
      <c r="I39" s="96" t="s">
        <v>879</v>
      </c>
      <c r="J39" s="1002" t="s">
        <v>808</v>
      </c>
      <c r="K39" s="96" t="s">
        <v>491</v>
      </c>
      <c r="L39" s="85"/>
      <c r="M39" s="85" t="s">
        <v>880</v>
      </c>
      <c r="N39" s="96" t="s">
        <v>480</v>
      </c>
      <c r="O39" s="85">
        <v>2007</v>
      </c>
      <c r="P39" s="997">
        <v>33500</v>
      </c>
      <c r="Q39" s="112">
        <v>5</v>
      </c>
      <c r="R39" s="91"/>
      <c r="S39" s="91"/>
      <c r="T39" s="91"/>
      <c r="U39" s="237">
        <v>5</v>
      </c>
      <c r="V39" s="237"/>
      <c r="W39" s="91">
        <v>33500</v>
      </c>
      <c r="X39" s="91">
        <f t="shared" si="0"/>
        <v>0</v>
      </c>
    </row>
    <row r="40" spans="1:25" ht="16.5" x14ac:dyDescent="0.3">
      <c r="B40" s="21">
        <v>16</v>
      </c>
      <c r="C40" s="959">
        <v>42418</v>
      </c>
      <c r="D40" s="86">
        <v>1</v>
      </c>
      <c r="E40" s="86">
        <v>61</v>
      </c>
      <c r="F40" s="85">
        <v>613</v>
      </c>
      <c r="G40" s="86"/>
      <c r="H40" s="86">
        <v>1</v>
      </c>
      <c r="I40" s="96" t="s">
        <v>1550</v>
      </c>
      <c r="J40" s="122" t="s">
        <v>1375</v>
      </c>
      <c r="K40" s="185" t="s">
        <v>1551</v>
      </c>
      <c r="L40" s="86"/>
      <c r="M40" s="86"/>
      <c r="N40" s="185"/>
      <c r="O40" s="86">
        <v>2014</v>
      </c>
      <c r="P40" s="997">
        <v>1150000</v>
      </c>
      <c r="Q40" s="112">
        <v>5</v>
      </c>
      <c r="R40" s="103">
        <f>IF(Q40=0,"N/A",+P40/Q40)</f>
        <v>230000</v>
      </c>
      <c r="S40" s="103">
        <f>IF(Q40=0,"N/A",+R40/12)</f>
        <v>19166.666666666668</v>
      </c>
      <c r="T40" s="103">
        <f>+S30+S40</f>
        <v>19166.666666666668</v>
      </c>
      <c r="U40" s="232">
        <v>1</v>
      </c>
      <c r="V40" s="232">
        <v>4</v>
      </c>
      <c r="W40" s="103">
        <f>IF(Q40=0,"N/A",+R40*U40+S40*V40)</f>
        <v>306666.66666666669</v>
      </c>
      <c r="X40" s="103">
        <f>IF(Q40=0,"N/A",+P40-W40)</f>
        <v>843333.33333333326</v>
      </c>
    </row>
    <row r="41" spans="1:25" ht="16.5" x14ac:dyDescent="0.3">
      <c r="B41" s="21">
        <v>17</v>
      </c>
      <c r="C41" s="959">
        <v>42671</v>
      </c>
      <c r="D41" s="86">
        <v>1</v>
      </c>
      <c r="E41" s="86">
        <v>61</v>
      </c>
      <c r="F41" s="85">
        <v>613</v>
      </c>
      <c r="G41" s="86"/>
      <c r="H41" s="86">
        <v>1</v>
      </c>
      <c r="I41" s="96" t="s">
        <v>1552</v>
      </c>
      <c r="J41" s="122" t="s">
        <v>1553</v>
      </c>
      <c r="K41" s="185" t="s">
        <v>1554</v>
      </c>
      <c r="L41" s="86"/>
      <c r="M41" s="86"/>
      <c r="N41" s="185" t="s">
        <v>1555</v>
      </c>
      <c r="O41" s="86">
        <v>2016</v>
      </c>
      <c r="P41" s="997">
        <v>3950000</v>
      </c>
      <c r="Q41" s="112">
        <v>5</v>
      </c>
      <c r="R41" s="103">
        <f>IF(Q41=0,"N/A",+P41/Q41)</f>
        <v>790000</v>
      </c>
      <c r="S41" s="103">
        <f>IF(Q41=0,"N/A",+R41/12)</f>
        <v>65833.333333333328</v>
      </c>
      <c r="T41" s="103">
        <f>+S31+S41</f>
        <v>65833.333333333328</v>
      </c>
      <c r="U41" s="232"/>
      <c r="V41" s="232">
        <v>8</v>
      </c>
      <c r="W41" s="103">
        <f>IF(Q41=0,"N/A",+R41*U41+S41*V41)</f>
        <v>526666.66666666663</v>
      </c>
      <c r="X41" s="103">
        <f>IF(Q41=0,"N/A",+P41-W41)</f>
        <v>3423333.3333333335</v>
      </c>
    </row>
    <row r="42" spans="1:25" ht="17.25" customHeight="1" x14ac:dyDescent="0.3">
      <c r="B42" s="962">
        <v>19</v>
      </c>
      <c r="C42" s="1094">
        <v>42605</v>
      </c>
      <c r="D42" s="1088">
        <v>1</v>
      </c>
      <c r="E42" s="1088">
        <v>61</v>
      </c>
      <c r="F42" s="1072" t="s">
        <v>1110</v>
      </c>
      <c r="G42" s="1088"/>
      <c r="H42" s="1088">
        <v>1</v>
      </c>
      <c r="I42" s="1077" t="s">
        <v>1624</v>
      </c>
      <c r="J42" s="1072" t="s">
        <v>1692</v>
      </c>
      <c r="K42" s="1088" t="s">
        <v>1693</v>
      </c>
      <c r="L42" s="1088" t="s">
        <v>1694</v>
      </c>
      <c r="M42" s="1088"/>
      <c r="N42" s="1088" t="s">
        <v>812</v>
      </c>
      <c r="O42" s="1088">
        <v>2016</v>
      </c>
      <c r="P42" s="1103">
        <v>506639</v>
      </c>
      <c r="Q42" s="1074">
        <v>5</v>
      </c>
      <c r="R42" s="103">
        <f>IF(Q42=0,"N/A",+P42/Q42)</f>
        <v>101327.8</v>
      </c>
      <c r="S42" s="103">
        <f>IF(Q42=0,"N/A",+R42/12)</f>
        <v>8443.9833333333336</v>
      </c>
      <c r="T42" s="103">
        <f>+S32+S42</f>
        <v>8443.9833333333336</v>
      </c>
      <c r="U42" s="232"/>
      <c r="V42" s="232">
        <v>10</v>
      </c>
      <c r="W42" s="103">
        <f>IF(Q42=0,"N/A",+R42*U42+S42*V42)</f>
        <v>84439.833333333343</v>
      </c>
      <c r="X42" s="103">
        <f>IF(Q42=0,"N/A",+P42-W42)</f>
        <v>422199.16666666663</v>
      </c>
    </row>
    <row r="43" spans="1:25" ht="16.5" x14ac:dyDescent="0.3">
      <c r="B43" s="783">
        <v>20</v>
      </c>
      <c r="C43" s="115"/>
      <c r="D43" s="115"/>
      <c r="E43" s="115"/>
      <c r="F43" s="116"/>
      <c r="G43" s="116"/>
      <c r="H43" s="117"/>
      <c r="I43" s="116"/>
      <c r="J43" s="203"/>
      <c r="K43" s="115"/>
      <c r="L43" s="115"/>
      <c r="M43" s="115"/>
      <c r="N43" s="115"/>
      <c r="O43" s="115"/>
      <c r="P43" s="1005">
        <f>SUM(P25:P42)</f>
        <v>10423914.560000001</v>
      </c>
      <c r="Q43" s="1005"/>
      <c r="R43" s="1005">
        <f>SUM(R25:R42)</f>
        <v>1482635.112</v>
      </c>
      <c r="S43" s="1005">
        <f>SUM(S25:S42)</f>
        <v>123552.92600000001</v>
      </c>
      <c r="T43" s="1005">
        <f>SUM(R43:S43)</f>
        <v>1606188.0379999999</v>
      </c>
      <c r="U43" s="1005"/>
      <c r="V43" s="1005"/>
      <c r="W43" s="1005">
        <f>SUM(W25:W41)</f>
        <v>4886327.6026666667</v>
      </c>
      <c r="X43" s="1005">
        <f>SUM(X25:X42)</f>
        <v>5453147.1240000008</v>
      </c>
      <c r="Y43" s="932"/>
    </row>
    <row r="44" spans="1:25" x14ac:dyDescent="0.2">
      <c r="B44" s="781"/>
      <c r="C44" s="781"/>
      <c r="D44" s="781"/>
      <c r="E44" s="781"/>
      <c r="F44" s="783"/>
      <c r="G44" s="783"/>
      <c r="H44" s="4"/>
      <c r="I44" s="783"/>
      <c r="J44" s="4"/>
      <c r="K44" s="781"/>
      <c r="L44" s="781"/>
      <c r="M44" s="781"/>
      <c r="N44" s="781"/>
      <c r="O44" s="781"/>
      <c r="P44" s="781"/>
      <c r="Q44" s="781"/>
      <c r="R44" s="781"/>
      <c r="S44" s="781"/>
      <c r="T44" s="781"/>
      <c r="U44" s="784"/>
      <c r="V44" s="784"/>
      <c r="W44" s="781"/>
      <c r="X44" s="781"/>
    </row>
    <row r="45" spans="1:25" x14ac:dyDescent="0.2">
      <c r="B45" s="781"/>
      <c r="C45" s="781"/>
      <c r="D45" s="781"/>
      <c r="E45" s="781"/>
      <c r="F45" s="783"/>
      <c r="G45" s="783"/>
      <c r="H45" s="4"/>
      <c r="I45" s="783"/>
      <c r="J45" s="4"/>
      <c r="K45" s="781"/>
      <c r="L45" s="781"/>
      <c r="M45" s="781"/>
      <c r="N45" s="781"/>
      <c r="O45" s="781"/>
      <c r="P45" s="781"/>
      <c r="Q45" s="781"/>
      <c r="R45" s="781"/>
      <c r="S45" s="781"/>
      <c r="T45" s="781"/>
      <c r="U45" s="784"/>
      <c r="V45" s="784"/>
      <c r="W45" s="781"/>
      <c r="X45" s="781"/>
    </row>
    <row r="46" spans="1:25" ht="15.75" x14ac:dyDescent="0.25">
      <c r="A46" s="930" t="s">
        <v>872</v>
      </c>
      <c r="B46" s="785" t="s">
        <v>874</v>
      </c>
      <c r="C46" s="785"/>
      <c r="D46" s="785"/>
      <c r="E46" s="785"/>
      <c r="F46" s="786"/>
      <c r="G46" s="786"/>
      <c r="H46" s="787"/>
      <c r="I46" s="786"/>
      <c r="J46" s="787"/>
      <c r="K46" s="785"/>
      <c r="L46" s="781"/>
      <c r="M46" s="781"/>
      <c r="N46" s="781"/>
      <c r="O46" s="781"/>
      <c r="P46" s="781"/>
      <c r="Q46" s="781"/>
      <c r="R46" s="781"/>
      <c r="S46" s="781"/>
      <c r="T46" s="781"/>
      <c r="U46" s="784"/>
      <c r="V46" s="784"/>
      <c r="W46" s="788"/>
      <c r="X46" s="781"/>
    </row>
    <row r="47" spans="1:25" ht="15.75" x14ac:dyDescent="0.25">
      <c r="A47" s="930" t="s">
        <v>872</v>
      </c>
      <c r="B47" s="785" t="s">
        <v>876</v>
      </c>
      <c r="C47" s="785"/>
      <c r="D47" s="785"/>
      <c r="E47" s="785"/>
      <c r="F47" s="786"/>
      <c r="G47" s="786"/>
      <c r="H47" s="787"/>
      <c r="I47" s="786"/>
      <c r="J47" s="787"/>
      <c r="K47" s="785"/>
      <c r="L47" s="781"/>
      <c r="M47" s="781"/>
      <c r="N47" s="781"/>
      <c r="O47" s="781"/>
      <c r="P47" s="781"/>
      <c r="Q47" s="781"/>
      <c r="R47" s="781"/>
      <c r="S47" s="781"/>
      <c r="T47" s="781"/>
      <c r="U47" s="784"/>
      <c r="V47" s="784"/>
      <c r="W47" s="781"/>
      <c r="X47" s="781"/>
    </row>
    <row r="48" spans="1:25" ht="15.75" x14ac:dyDescent="0.25">
      <c r="A48" s="930" t="s">
        <v>872</v>
      </c>
      <c r="B48" s="785" t="s">
        <v>875</v>
      </c>
      <c r="C48" s="785"/>
      <c r="D48" s="785"/>
      <c r="E48" s="785"/>
      <c r="F48" s="786"/>
      <c r="G48" s="786"/>
      <c r="H48" s="787"/>
      <c r="I48" s="786"/>
      <c r="J48" s="787"/>
      <c r="K48" s="785"/>
      <c r="L48" s="781"/>
      <c r="M48" s="781"/>
      <c r="N48" s="781"/>
      <c r="O48" s="781"/>
      <c r="P48" s="781"/>
      <c r="Q48" s="781"/>
      <c r="R48" s="781"/>
      <c r="S48" s="781"/>
      <c r="T48" s="781"/>
      <c r="U48" s="781"/>
      <c r="V48" s="781"/>
      <c r="W48" s="781"/>
      <c r="X48" s="781"/>
    </row>
    <row r="49" spans="2:25" x14ac:dyDescent="0.2">
      <c r="B49" s="781"/>
      <c r="C49" s="781"/>
      <c r="D49" s="781"/>
      <c r="E49" s="781"/>
      <c r="F49" s="781"/>
      <c r="G49" s="781"/>
      <c r="H49" s="781"/>
      <c r="I49" s="781"/>
      <c r="J49" s="781"/>
      <c r="K49" s="781"/>
      <c r="L49" s="781"/>
      <c r="M49" s="781"/>
      <c r="N49" s="781"/>
      <c r="O49" s="781"/>
      <c r="P49" s="781"/>
      <c r="Q49" s="781"/>
      <c r="R49" s="781"/>
      <c r="S49" s="781"/>
      <c r="T49" s="781"/>
      <c r="U49" s="781"/>
      <c r="V49" s="781"/>
      <c r="W49" s="781"/>
      <c r="X49" s="781"/>
    </row>
    <row r="50" spans="2:25" x14ac:dyDescent="0.2">
      <c r="B50" s="781"/>
      <c r="C50" s="781"/>
      <c r="D50" s="781"/>
      <c r="E50" s="781"/>
      <c r="F50" s="781"/>
      <c r="G50" s="781"/>
      <c r="H50" s="781"/>
      <c r="I50" s="781"/>
      <c r="J50" s="781"/>
      <c r="K50" s="781"/>
      <c r="L50" s="781"/>
      <c r="M50" s="781"/>
      <c r="N50" s="781"/>
      <c r="O50" s="781"/>
      <c r="P50" s="781"/>
      <c r="Q50" s="781"/>
      <c r="R50" s="781"/>
      <c r="S50" s="781"/>
      <c r="T50" s="781"/>
      <c r="U50" s="781"/>
      <c r="V50" s="781"/>
      <c r="W50" s="781"/>
      <c r="X50" s="781"/>
    </row>
    <row r="51" spans="2:25" x14ac:dyDescent="0.2">
      <c r="B51" s="781"/>
      <c r="C51" s="781"/>
      <c r="D51" s="781"/>
      <c r="E51" s="781"/>
      <c r="F51" s="781"/>
      <c r="G51" s="781"/>
      <c r="H51" s="781"/>
      <c r="I51" s="781"/>
      <c r="J51" s="781"/>
      <c r="K51" s="781"/>
      <c r="L51" s="781"/>
      <c r="M51" s="781"/>
      <c r="N51" s="781"/>
      <c r="O51" s="781"/>
      <c r="P51" s="781"/>
      <c r="Q51" s="781"/>
      <c r="R51" s="781"/>
      <c r="S51" s="781"/>
      <c r="T51" s="781"/>
      <c r="U51" s="781"/>
      <c r="V51" s="781"/>
      <c r="W51" s="781"/>
      <c r="X51" s="781"/>
    </row>
    <row r="52" spans="2:25" x14ac:dyDescent="0.2">
      <c r="B52" s="781"/>
      <c r="C52" s="781"/>
      <c r="D52" s="781"/>
      <c r="E52" s="781"/>
      <c r="F52" s="781"/>
      <c r="G52" s="781"/>
      <c r="H52" s="781"/>
      <c r="I52" s="781"/>
      <c r="J52" s="781"/>
      <c r="K52" s="781"/>
      <c r="L52" s="781"/>
      <c r="M52" s="781"/>
      <c r="N52" s="781"/>
      <c r="O52" s="781"/>
      <c r="P52" s="781"/>
      <c r="Q52" s="781"/>
      <c r="R52" s="781"/>
      <c r="S52" s="781"/>
      <c r="T52" s="781"/>
      <c r="U52" s="781"/>
      <c r="V52" s="781"/>
      <c r="W52" s="781"/>
      <c r="X52" s="781"/>
    </row>
    <row r="53" spans="2:25" x14ac:dyDescent="0.2">
      <c r="B53" s="781"/>
      <c r="C53" s="781"/>
      <c r="D53" s="781"/>
      <c r="E53" s="781"/>
      <c r="F53" s="783"/>
      <c r="G53" s="783"/>
      <c r="H53" s="4"/>
      <c r="I53" s="783"/>
      <c r="J53" s="4"/>
      <c r="K53" s="781"/>
      <c r="L53" s="781"/>
      <c r="M53" s="781"/>
      <c r="N53" s="781"/>
      <c r="O53" s="781"/>
      <c r="P53" s="781"/>
      <c r="Q53" s="781"/>
      <c r="R53" s="781"/>
      <c r="S53" s="781"/>
      <c r="T53" s="781"/>
      <c r="U53" s="781"/>
      <c r="V53" s="781"/>
      <c r="W53" s="781"/>
      <c r="X53" s="781"/>
    </row>
    <row r="54" spans="2:25" x14ac:dyDescent="0.2">
      <c r="B54" s="781"/>
      <c r="C54" s="781"/>
      <c r="D54" s="781"/>
      <c r="E54" s="781"/>
      <c r="F54" s="781"/>
      <c r="G54" s="781"/>
      <c r="H54" s="781"/>
      <c r="I54" s="781"/>
      <c r="J54" s="781"/>
      <c r="K54" s="781"/>
      <c r="L54" s="781"/>
      <c r="M54" s="789"/>
      <c r="N54" s="789"/>
      <c r="O54" s="781"/>
      <c r="P54" s="781"/>
      <c r="Q54" s="781"/>
      <c r="R54" s="781"/>
      <c r="S54" s="781"/>
      <c r="T54" s="781"/>
      <c r="U54" s="781"/>
      <c r="V54" s="781"/>
      <c r="W54" s="781"/>
      <c r="X54" s="781"/>
    </row>
    <row r="55" spans="2:25" x14ac:dyDescent="0.2">
      <c r="B55" s="781"/>
      <c r="C55" s="73" t="s">
        <v>52</v>
      </c>
      <c r="D55" s="1940"/>
      <c r="E55" s="1940"/>
      <c r="F55" s="1940"/>
      <c r="G55" s="1940"/>
      <c r="H55" s="9"/>
      <c r="I55" s="20"/>
      <c r="J55" s="20"/>
      <c r="K55" s="790"/>
      <c r="L55" s="790"/>
      <c r="M55" s="74"/>
      <c r="N55" s="789"/>
      <c r="O55" s="781"/>
      <c r="P55" s="790"/>
      <c r="Q55" s="790"/>
      <c r="R55" s="73"/>
      <c r="S55" s="73"/>
      <c r="T55" s="73"/>
      <c r="U55" s="781"/>
      <c r="V55" s="781"/>
      <c r="W55" s="781"/>
      <c r="X55" s="781"/>
    </row>
    <row r="56" spans="2:25" x14ac:dyDescent="0.2">
      <c r="B56" s="781"/>
      <c r="C56" s="1905" t="s">
        <v>51</v>
      </c>
      <c r="D56" s="1905"/>
      <c r="E56" s="1905"/>
      <c r="F56" s="1905"/>
      <c r="G56" s="1905"/>
      <c r="H56" s="789"/>
      <c r="I56" s="1905" t="s">
        <v>173</v>
      </c>
      <c r="J56" s="1905"/>
      <c r="K56" s="1905"/>
      <c r="L56" s="1905"/>
      <c r="M56" s="34"/>
      <c r="N56" s="34"/>
      <c r="O56" s="781"/>
      <c r="P56" s="1905" t="s">
        <v>492</v>
      </c>
      <c r="Q56" s="1905"/>
      <c r="R56" s="1905"/>
      <c r="S56" s="1905"/>
      <c r="T56" s="1905"/>
      <c r="U56" s="781"/>
      <c r="V56" s="781"/>
      <c r="W56" s="781"/>
      <c r="X56" s="781"/>
      <c r="Y56" s="814" t="s">
        <v>1688</v>
      </c>
    </row>
    <row r="57" spans="2:25" x14ac:dyDescent="0.2">
      <c r="B57" s="781"/>
      <c r="C57" s="781"/>
      <c r="D57" s="34"/>
      <c r="E57" s="34"/>
      <c r="F57" s="34"/>
      <c r="G57" s="781"/>
      <c r="H57" s="1931"/>
      <c r="I57" s="1931"/>
      <c r="J57" s="781"/>
      <c r="K57" s="789"/>
      <c r="L57" s="789"/>
      <c r="M57" s="789"/>
      <c r="N57" s="789"/>
      <c r="O57" s="781"/>
      <c r="P57" s="789"/>
      <c r="Q57" s="789"/>
      <c r="R57" s="781"/>
      <c r="S57" s="781"/>
      <c r="T57" s="781"/>
      <c r="U57" s="781"/>
      <c r="V57" s="781"/>
      <c r="W57" s="781"/>
      <c r="X57" s="781"/>
    </row>
    <row r="58" spans="2:25" x14ac:dyDescent="0.2">
      <c r="B58" s="781"/>
      <c r="C58" s="781"/>
      <c r="D58" s="781"/>
      <c r="E58" s="781"/>
      <c r="F58" s="781"/>
      <c r="G58" s="781"/>
      <c r="H58" s="781"/>
      <c r="I58" s="781"/>
      <c r="J58" s="781"/>
      <c r="K58" s="781"/>
      <c r="L58" s="781"/>
      <c r="M58" s="781"/>
      <c r="N58" s="781"/>
      <c r="O58" s="781"/>
      <c r="P58" s="781"/>
      <c r="Q58" s="781"/>
      <c r="R58" s="781"/>
      <c r="S58" s="781"/>
      <c r="T58" s="781"/>
      <c r="U58" s="781"/>
      <c r="V58" s="781"/>
      <c r="W58" s="781"/>
      <c r="X58" s="781"/>
    </row>
    <row r="59" spans="2:25" x14ac:dyDescent="0.2">
      <c r="B59" s="781"/>
      <c r="C59" s="781"/>
      <c r="D59" s="781"/>
      <c r="E59" s="781"/>
      <c r="F59" s="781"/>
      <c r="G59" s="781"/>
      <c r="H59" s="781"/>
      <c r="I59" s="781"/>
      <c r="J59" s="781"/>
      <c r="K59" s="781"/>
      <c r="L59" s="781"/>
      <c r="M59" s="781"/>
      <c r="N59" s="781"/>
      <c r="O59" s="781"/>
      <c r="P59" s="781"/>
      <c r="Q59" s="781"/>
      <c r="R59" s="781"/>
      <c r="S59" s="781"/>
      <c r="T59" s="781"/>
      <c r="U59" s="781"/>
      <c r="V59" s="781"/>
      <c r="W59" s="781"/>
      <c r="X59" s="781"/>
    </row>
    <row r="60" spans="2:25" x14ac:dyDescent="0.2">
      <c r="B60" s="781"/>
      <c r="C60" s="781"/>
      <c r="D60" s="781"/>
      <c r="E60" s="781"/>
      <c r="F60" s="781"/>
      <c r="G60" s="781"/>
      <c r="H60" s="781"/>
      <c r="I60" s="781"/>
      <c r="J60" s="781"/>
      <c r="K60" s="781"/>
      <c r="L60" s="781"/>
      <c r="M60" s="781"/>
      <c r="N60" s="781"/>
      <c r="O60" s="781"/>
      <c r="P60" s="781"/>
      <c r="Q60" s="781"/>
      <c r="R60" s="781"/>
      <c r="S60" s="781"/>
      <c r="T60" s="781"/>
      <c r="U60" s="781"/>
      <c r="V60" s="781"/>
      <c r="W60" s="781"/>
      <c r="X60" s="781"/>
    </row>
    <row r="61" spans="2:25" x14ac:dyDescent="0.2">
      <c r="B61" s="781"/>
      <c r="C61" s="781"/>
      <c r="D61" s="781"/>
      <c r="E61" s="781"/>
      <c r="F61" s="781"/>
      <c r="G61" s="781"/>
      <c r="H61" s="781"/>
      <c r="I61" s="781"/>
      <c r="J61" s="781"/>
      <c r="K61" s="781"/>
      <c r="L61" s="781"/>
      <c r="M61" s="781"/>
      <c r="N61" s="781"/>
      <c r="O61" s="781"/>
      <c r="P61" s="781"/>
      <c r="Q61" s="781"/>
      <c r="R61" s="781"/>
      <c r="S61" s="781"/>
      <c r="T61" s="781"/>
      <c r="U61" s="781"/>
      <c r="V61" s="781"/>
      <c r="W61" s="781"/>
      <c r="X61" s="781"/>
    </row>
    <row r="62" spans="2:25" x14ac:dyDescent="0.2">
      <c r="B62" s="781"/>
      <c r="C62" s="781"/>
      <c r="D62" s="781"/>
      <c r="E62" s="781"/>
      <c r="F62" s="781"/>
      <c r="G62" s="781"/>
      <c r="H62" s="781"/>
      <c r="I62" s="781"/>
      <c r="J62" s="781"/>
      <c r="K62" s="781"/>
      <c r="L62" s="781"/>
      <c r="M62" s="781" t="s">
        <v>1689</v>
      </c>
      <c r="N62" s="781"/>
      <c r="O62" s="781"/>
      <c r="P62" s="781"/>
      <c r="Q62" s="781"/>
      <c r="R62" s="781"/>
      <c r="S62" s="781"/>
      <c r="T62" s="781"/>
      <c r="U62" s="781"/>
      <c r="V62" s="781"/>
      <c r="W62" s="781"/>
      <c r="X62" s="781"/>
    </row>
    <row r="71" spans="10:10" x14ac:dyDescent="0.2">
      <c r="J71" s="814" t="s">
        <v>1138</v>
      </c>
    </row>
  </sheetData>
  <mergeCells count="10">
    <mergeCell ref="C56:G56"/>
    <mergeCell ref="I56:L56"/>
    <mergeCell ref="P56:T56"/>
    <mergeCell ref="H57:I57"/>
    <mergeCell ref="B15:X15"/>
    <mergeCell ref="B16:X16"/>
    <mergeCell ref="B17:X17"/>
    <mergeCell ref="B18:X18"/>
    <mergeCell ref="B19:X19"/>
    <mergeCell ref="D55:G55"/>
  </mergeCells>
  <printOptions horizontalCentered="1"/>
  <pageMargins left="0.15748031496062992" right="0.15748031496062992" top="0.19685039370078741" bottom="0.15748031496062992" header="0.51181102362204722" footer="0.51181102362204722"/>
  <pageSetup paperSize="5" scale="60" firstPageNumber="0" fitToWidth="3" orientation="landscape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31" workbookViewId="0">
      <selection activeCell="D56" sqref="D56"/>
    </sheetView>
  </sheetViews>
  <sheetFormatPr baseColWidth="10" defaultRowHeight="12.75" x14ac:dyDescent="0.2"/>
  <cols>
    <col min="1" max="1" width="13.85546875" bestFit="1" customWidth="1"/>
    <col min="2" max="2" width="51.28515625" customWidth="1"/>
    <col min="3" max="3" width="51.85546875" customWidth="1"/>
    <col min="4" max="4" width="33.85546875" customWidth="1"/>
  </cols>
  <sheetData>
    <row r="1" spans="1:4" x14ac:dyDescent="0.2">
      <c r="A1" s="1941" t="s">
        <v>610</v>
      </c>
      <c r="B1" s="1941"/>
      <c r="C1" s="1941"/>
      <c r="D1" s="1941"/>
    </row>
    <row r="2" spans="1:4" x14ac:dyDescent="0.2">
      <c r="A2" s="1941" t="s">
        <v>611</v>
      </c>
      <c r="B2" s="1941"/>
      <c r="C2" s="1941"/>
      <c r="D2" s="1941"/>
    </row>
    <row r="5" spans="1:4" ht="38.25" x14ac:dyDescent="0.2">
      <c r="A5" s="54" t="s">
        <v>612</v>
      </c>
      <c r="B5" s="55" t="s">
        <v>613</v>
      </c>
      <c r="C5" s="55" t="s">
        <v>614</v>
      </c>
      <c r="D5" s="55" t="s">
        <v>615</v>
      </c>
    </row>
    <row r="6" spans="1:4" ht="15.75" x14ac:dyDescent="0.25">
      <c r="A6" s="56" t="s">
        <v>616</v>
      </c>
      <c r="B6" s="57" t="s">
        <v>617</v>
      </c>
      <c r="C6" s="58"/>
      <c r="D6" s="58"/>
    </row>
    <row r="7" spans="1:4" ht="25.5" x14ac:dyDescent="0.2">
      <c r="A7" s="60" t="s">
        <v>1117</v>
      </c>
      <c r="B7" s="58"/>
      <c r="C7" s="58" t="s">
        <v>1118</v>
      </c>
      <c r="D7" s="58"/>
    </row>
    <row r="8" spans="1:4" ht="15.75" x14ac:dyDescent="0.25">
      <c r="A8" s="56" t="s">
        <v>618</v>
      </c>
      <c r="B8" s="57" t="s">
        <v>619</v>
      </c>
      <c r="C8" s="58"/>
      <c r="D8" s="58"/>
    </row>
    <row r="9" spans="1:4" ht="15.75" x14ac:dyDescent="0.25">
      <c r="A9" s="56" t="s">
        <v>620</v>
      </c>
      <c r="B9" s="57" t="s">
        <v>621</v>
      </c>
      <c r="C9" s="58"/>
      <c r="D9" s="58"/>
    </row>
    <row r="10" spans="1:4" x14ac:dyDescent="0.2">
      <c r="A10" s="60" t="s">
        <v>1119</v>
      </c>
      <c r="B10" s="58"/>
      <c r="C10" s="58" t="s">
        <v>1120</v>
      </c>
      <c r="D10" s="58"/>
    </row>
    <row r="11" spans="1:4" ht="15.75" x14ac:dyDescent="0.25">
      <c r="A11" s="56" t="s">
        <v>622</v>
      </c>
      <c r="B11" s="57" t="s">
        <v>623</v>
      </c>
      <c r="C11" s="58"/>
      <c r="D11" s="58"/>
    </row>
    <row r="12" spans="1:4" ht="31.5" x14ac:dyDescent="0.25">
      <c r="A12" s="56" t="s">
        <v>624</v>
      </c>
      <c r="B12" s="57" t="s">
        <v>625</v>
      </c>
      <c r="C12" s="59"/>
      <c r="D12" s="59"/>
    </row>
    <row r="13" spans="1:4" ht="15.75" x14ac:dyDescent="0.25">
      <c r="A13" s="56" t="s">
        <v>672</v>
      </c>
      <c r="B13" s="57"/>
      <c r="C13" s="58" t="s">
        <v>679</v>
      </c>
      <c r="D13" s="59"/>
    </row>
    <row r="14" spans="1:4" ht="15.75" x14ac:dyDescent="0.25">
      <c r="A14" s="56" t="s">
        <v>626</v>
      </c>
      <c r="B14" s="57" t="s">
        <v>627</v>
      </c>
      <c r="C14" s="59"/>
      <c r="D14" s="59"/>
    </row>
    <row r="15" spans="1:4" x14ac:dyDescent="0.2">
      <c r="A15" s="60" t="s">
        <v>626</v>
      </c>
      <c r="B15" s="66" t="s">
        <v>881</v>
      </c>
      <c r="C15" s="59"/>
      <c r="D15" s="59"/>
    </row>
    <row r="16" spans="1:4" x14ac:dyDescent="0.2">
      <c r="A16" s="60" t="s">
        <v>628</v>
      </c>
      <c r="B16" s="58"/>
      <c r="C16" s="58" t="s">
        <v>673</v>
      </c>
      <c r="D16" s="58"/>
    </row>
    <row r="17" spans="1:4" x14ac:dyDescent="0.2">
      <c r="A17" s="61" t="s">
        <v>631</v>
      </c>
      <c r="B17" s="58"/>
      <c r="C17" s="58"/>
      <c r="D17" s="62" t="s">
        <v>632</v>
      </c>
    </row>
    <row r="18" spans="1:4" x14ac:dyDescent="0.2">
      <c r="A18" s="61" t="s">
        <v>633</v>
      </c>
      <c r="B18" s="58"/>
      <c r="C18" s="58"/>
      <c r="D18" s="62" t="s">
        <v>634</v>
      </c>
    </row>
    <row r="19" spans="1:4" x14ac:dyDescent="0.2">
      <c r="A19" s="61" t="s">
        <v>635</v>
      </c>
      <c r="B19" s="58"/>
      <c r="C19" s="58"/>
      <c r="D19" s="62" t="s">
        <v>636</v>
      </c>
    </row>
    <row r="20" spans="1:4" x14ac:dyDescent="0.2">
      <c r="A20" s="61" t="s">
        <v>637</v>
      </c>
      <c r="B20" s="58"/>
      <c r="C20" s="58"/>
      <c r="D20" s="62" t="s">
        <v>638</v>
      </c>
    </row>
    <row r="21" spans="1:4" x14ac:dyDescent="0.2">
      <c r="A21" s="60" t="s">
        <v>629</v>
      </c>
      <c r="B21" s="58"/>
      <c r="C21" s="58" t="s">
        <v>630</v>
      </c>
      <c r="D21" s="62"/>
    </row>
    <row r="22" spans="1:4" x14ac:dyDescent="0.2">
      <c r="A22" s="61" t="s">
        <v>639</v>
      </c>
      <c r="B22" s="58"/>
      <c r="C22" s="58" t="s">
        <v>640</v>
      </c>
      <c r="D22" s="58"/>
    </row>
    <row r="23" spans="1:4" x14ac:dyDescent="0.2">
      <c r="A23" s="60" t="s">
        <v>641</v>
      </c>
      <c r="B23" s="58"/>
      <c r="C23" s="58" t="s">
        <v>642</v>
      </c>
      <c r="D23" s="58"/>
    </row>
    <row r="24" spans="1:4" x14ac:dyDescent="0.2">
      <c r="A24" s="61" t="s">
        <v>643</v>
      </c>
      <c r="B24" s="58"/>
      <c r="C24" s="58"/>
      <c r="D24" s="62" t="s">
        <v>644</v>
      </c>
    </row>
    <row r="25" spans="1:4" x14ac:dyDescent="0.2">
      <c r="A25" s="61" t="s">
        <v>645</v>
      </c>
      <c r="B25" s="58"/>
      <c r="C25" s="58"/>
      <c r="D25" s="62" t="s">
        <v>646</v>
      </c>
    </row>
    <row r="26" spans="1:4" ht="15.75" x14ac:dyDescent="0.25">
      <c r="A26" s="56" t="s">
        <v>647</v>
      </c>
      <c r="B26" s="57" t="s">
        <v>648</v>
      </c>
      <c r="C26" s="59"/>
      <c r="D26" s="63"/>
    </row>
    <row r="27" spans="1:4" ht="15" x14ac:dyDescent="0.2">
      <c r="A27" s="61" t="s">
        <v>649</v>
      </c>
      <c r="B27" s="64"/>
      <c r="C27" s="58" t="s">
        <v>650</v>
      </c>
      <c r="D27" s="62"/>
    </row>
    <row r="28" spans="1:4" ht="15" x14ac:dyDescent="0.2">
      <c r="A28" s="61" t="s">
        <v>651</v>
      </c>
      <c r="B28" s="64"/>
      <c r="C28" s="58" t="s">
        <v>652</v>
      </c>
      <c r="D28" s="62"/>
    </row>
    <row r="29" spans="1:4" ht="15.75" x14ac:dyDescent="0.25">
      <c r="A29" s="56" t="s">
        <v>653</v>
      </c>
      <c r="B29" s="57" t="s">
        <v>654</v>
      </c>
      <c r="C29" s="59"/>
      <c r="D29" s="63"/>
    </row>
    <row r="30" spans="1:4" ht="15" x14ac:dyDescent="0.2">
      <c r="A30" s="61" t="s">
        <v>655</v>
      </c>
      <c r="B30" s="64"/>
      <c r="C30" s="58" t="s">
        <v>741</v>
      </c>
      <c r="D30" s="62"/>
    </row>
    <row r="31" spans="1:4" ht="15" x14ac:dyDescent="0.2">
      <c r="A31" s="61" t="s">
        <v>656</v>
      </c>
      <c r="B31" s="64"/>
      <c r="C31" s="58" t="s">
        <v>657</v>
      </c>
      <c r="D31" s="62"/>
    </row>
    <row r="32" spans="1:4" ht="15" x14ac:dyDescent="0.2">
      <c r="A32" s="61" t="s">
        <v>658</v>
      </c>
      <c r="B32" s="64"/>
      <c r="C32" s="58" t="s">
        <v>659</v>
      </c>
      <c r="D32" s="62"/>
    </row>
    <row r="33" spans="1:4" ht="15" x14ac:dyDescent="0.2">
      <c r="A33" s="61" t="s">
        <v>660</v>
      </c>
      <c r="B33" s="64"/>
      <c r="C33" s="58" t="s">
        <v>661</v>
      </c>
      <c r="D33" s="62"/>
    </row>
    <row r="34" spans="1:4" ht="15" x14ac:dyDescent="0.2">
      <c r="A34" s="61" t="s">
        <v>674</v>
      </c>
      <c r="B34" s="64"/>
      <c r="C34" s="58" t="s">
        <v>680</v>
      </c>
      <c r="D34" s="62"/>
    </row>
    <row r="35" spans="1:4" ht="15" x14ac:dyDescent="0.2">
      <c r="A35" s="61" t="s">
        <v>675</v>
      </c>
      <c r="B35" s="64"/>
      <c r="C35" s="58" t="s">
        <v>567</v>
      </c>
      <c r="D35" s="62"/>
    </row>
    <row r="36" spans="1:4" ht="15.75" x14ac:dyDescent="0.25">
      <c r="A36" s="56" t="s">
        <v>662</v>
      </c>
      <c r="B36" s="57" t="s">
        <v>663</v>
      </c>
      <c r="C36" s="59"/>
      <c r="D36" s="63"/>
    </row>
    <row r="37" spans="1:4" x14ac:dyDescent="0.2">
      <c r="A37" s="61" t="s">
        <v>664</v>
      </c>
      <c r="B37" s="58"/>
      <c r="C37" s="58" t="s">
        <v>665</v>
      </c>
      <c r="D37" s="62"/>
    </row>
    <row r="38" spans="1:4" ht="25.5" x14ac:dyDescent="0.2">
      <c r="A38" s="61" t="s">
        <v>666</v>
      </c>
      <c r="B38" s="58"/>
      <c r="C38" s="58" t="s">
        <v>667</v>
      </c>
      <c r="D38" s="62"/>
    </row>
    <row r="39" spans="1:4" x14ac:dyDescent="0.2">
      <c r="A39" s="61" t="s">
        <v>668</v>
      </c>
      <c r="B39" s="58"/>
      <c r="C39" s="58" t="s">
        <v>676</v>
      </c>
      <c r="D39" s="62"/>
    </row>
    <row r="40" spans="1:4" x14ac:dyDescent="0.2">
      <c r="A40" s="61" t="s">
        <v>669</v>
      </c>
      <c r="B40" s="58"/>
      <c r="C40" s="58" t="s">
        <v>670</v>
      </c>
      <c r="D40" s="62"/>
    </row>
    <row r="41" spans="1:4" ht="15.75" x14ac:dyDescent="0.25">
      <c r="A41" s="65">
        <v>10</v>
      </c>
      <c r="B41" s="57" t="s">
        <v>671</v>
      </c>
      <c r="C41" s="58"/>
      <c r="D41" s="62"/>
    </row>
    <row r="42" spans="1:4" x14ac:dyDescent="0.2">
      <c r="A42" s="60" t="s">
        <v>678</v>
      </c>
      <c r="B42" s="58"/>
      <c r="C42" s="66" t="s">
        <v>677</v>
      </c>
      <c r="D42" s="62"/>
    </row>
    <row r="43" spans="1:4" x14ac:dyDescent="0.2">
      <c r="A43" s="58"/>
      <c r="B43" s="58"/>
      <c r="C43" s="58"/>
      <c r="D43" s="58"/>
    </row>
    <row r="45" spans="1:4" x14ac:dyDescent="0.2">
      <c r="B45" s="45"/>
      <c r="C45" s="50"/>
      <c r="D45" s="44" t="s">
        <v>681</v>
      </c>
    </row>
    <row r="46" spans="1:4" x14ac:dyDescent="0.2">
      <c r="B46" s="67" t="s">
        <v>51</v>
      </c>
      <c r="C46" s="49" t="s">
        <v>155</v>
      </c>
      <c r="D46" s="37" t="s">
        <v>156</v>
      </c>
    </row>
  </sheetData>
  <mergeCells count="2">
    <mergeCell ref="A1:D1"/>
    <mergeCell ref="A2:D2"/>
  </mergeCells>
  <pageMargins left="0.70866141732283472" right="0.70866141732283472" top="0.15748031496062992" bottom="0.27559055118110237" header="0.31496062992125984" footer="0.31496062992125984"/>
  <pageSetup paperSize="9"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1363"/>
  <sheetViews>
    <sheetView topLeftCell="A185" zoomScaleNormal="100" workbookViewId="0">
      <selection activeCell="B197" sqref="B197"/>
    </sheetView>
  </sheetViews>
  <sheetFormatPr baseColWidth="10" defaultRowHeight="12.75" x14ac:dyDescent="0.2"/>
  <cols>
    <col min="1" max="1" width="10.7109375" customWidth="1"/>
    <col min="2" max="2" width="5.7109375" customWidth="1"/>
    <col min="3" max="3" width="10.7109375" customWidth="1"/>
    <col min="4" max="4" width="8.28515625" customWidth="1"/>
    <col min="5" max="5" width="6.28515625" customWidth="1"/>
    <col min="6" max="6" width="37.42578125" customWidth="1"/>
    <col min="7" max="7" width="13.7109375" customWidth="1"/>
    <col min="8" max="8" width="17.5703125" customWidth="1"/>
    <col min="9" max="9" width="32.28515625" customWidth="1"/>
    <col min="10" max="10" width="20.42578125" customWidth="1"/>
    <col min="11" max="11" width="5.7109375" customWidth="1"/>
    <col min="12" max="12" width="16.140625" customWidth="1"/>
    <col min="13" max="13" width="21.5703125" customWidth="1"/>
    <col min="14" max="14" width="14.42578125" customWidth="1"/>
    <col min="15" max="15" width="14.140625" bestFit="1" customWidth="1"/>
    <col min="16" max="16" width="12.7109375" bestFit="1" customWidth="1"/>
  </cols>
  <sheetData>
    <row r="5" spans="1:16" x14ac:dyDescent="0.2">
      <c r="A5" s="3"/>
      <c r="B5" s="3"/>
      <c r="C5" s="3"/>
      <c r="D5" s="617"/>
      <c r="E5" s="617"/>
      <c r="F5" s="3"/>
      <c r="G5" s="617"/>
      <c r="H5" s="3"/>
      <c r="I5" s="3"/>
      <c r="J5" s="3"/>
      <c r="K5" s="3"/>
      <c r="L5" s="3"/>
      <c r="M5" s="3"/>
      <c r="N5" s="3"/>
      <c r="O5" s="3"/>
      <c r="P5" s="3"/>
    </row>
    <row r="6" spans="1:16" ht="12.75" customHeight="1" x14ac:dyDescent="0.2">
      <c r="A6" s="3"/>
      <c r="B6" s="3"/>
      <c r="C6" s="3"/>
      <c r="D6" s="617"/>
      <c r="E6" s="617"/>
      <c r="F6" s="3"/>
      <c r="G6" s="617"/>
      <c r="H6" s="3"/>
      <c r="I6" s="3"/>
      <c r="J6" s="3"/>
      <c r="K6" s="3"/>
      <c r="L6" s="3"/>
      <c r="M6" s="3"/>
      <c r="N6" s="3"/>
      <c r="O6" s="3"/>
      <c r="P6" s="3"/>
    </row>
    <row r="7" spans="1:16" ht="12.75" customHeight="1" x14ac:dyDescent="0.2">
      <c r="A7" s="3"/>
      <c r="B7" s="3"/>
      <c r="C7" s="3"/>
      <c r="D7" s="617"/>
      <c r="E7" s="617"/>
      <c r="F7" s="3"/>
      <c r="G7" s="617"/>
      <c r="H7" s="3"/>
      <c r="I7" s="3"/>
      <c r="J7" s="3"/>
      <c r="K7" s="3"/>
      <c r="L7" s="3"/>
      <c r="M7" s="3"/>
      <c r="N7" s="3"/>
      <c r="O7" s="3"/>
      <c r="P7" s="3"/>
    </row>
    <row r="8" spans="1:16" ht="12.75" customHeight="1" x14ac:dyDescent="0.2">
      <c r="A8" s="3"/>
      <c r="B8" s="3"/>
      <c r="C8" s="3"/>
      <c r="D8" s="617"/>
      <c r="E8" s="617"/>
      <c r="F8" s="3"/>
      <c r="G8" s="617"/>
      <c r="H8" s="3"/>
      <c r="I8" s="3"/>
      <c r="J8" s="3"/>
      <c r="K8" s="3"/>
      <c r="L8" s="3"/>
      <c r="M8" s="3"/>
      <c r="N8" s="3"/>
      <c r="O8" s="3"/>
      <c r="P8" s="3"/>
    </row>
    <row r="9" spans="1:16" ht="12.7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12.7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12.7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12.7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2.75" customHeight="1" x14ac:dyDescent="0.2">
      <c r="A13" s="555"/>
      <c r="B13" s="555"/>
      <c r="C13" s="555"/>
      <c r="D13" s="555"/>
      <c r="E13" s="555"/>
      <c r="F13" s="555" t="s">
        <v>954</v>
      </c>
      <c r="G13" s="555"/>
      <c r="H13" s="555" t="s">
        <v>1145</v>
      </c>
      <c r="I13" s="555"/>
      <c r="J13" s="555"/>
      <c r="K13" s="555"/>
      <c r="L13" s="555"/>
      <c r="M13" s="3"/>
      <c r="N13" s="3"/>
      <c r="O13" s="3"/>
      <c r="P13" s="3"/>
    </row>
    <row r="14" spans="1:16" ht="12.75" customHeight="1" x14ac:dyDescent="0.2">
      <c r="A14" s="138"/>
      <c r="B14" s="137"/>
      <c r="C14" s="138"/>
      <c r="D14" s="138"/>
      <c r="E14" s="138"/>
      <c r="F14" s="138" t="s">
        <v>52</v>
      </c>
      <c r="G14" s="138"/>
      <c r="H14" s="138"/>
      <c r="I14" s="138"/>
      <c r="J14" s="138"/>
      <c r="K14" s="138"/>
      <c r="L14" s="138"/>
      <c r="M14" s="3"/>
      <c r="N14" s="3"/>
      <c r="O14" s="3"/>
      <c r="P14" s="3"/>
    </row>
    <row r="15" spans="1:16" ht="25.5" customHeight="1" x14ac:dyDescent="0.2">
      <c r="A15" s="140" t="s">
        <v>8</v>
      </c>
      <c r="B15" s="140" t="s">
        <v>7</v>
      </c>
      <c r="C15" s="140" t="s">
        <v>8</v>
      </c>
      <c r="D15" s="139" t="s">
        <v>9</v>
      </c>
      <c r="E15" s="139" t="s">
        <v>10</v>
      </c>
      <c r="F15" s="139" t="s">
        <v>11</v>
      </c>
      <c r="G15" s="139" t="s">
        <v>12</v>
      </c>
      <c r="H15" s="139" t="s">
        <v>13</v>
      </c>
      <c r="I15" s="139" t="s">
        <v>820</v>
      </c>
      <c r="J15" s="139" t="s">
        <v>15</v>
      </c>
      <c r="K15" s="141" t="s">
        <v>493</v>
      </c>
      <c r="L15" s="142" t="s">
        <v>494</v>
      </c>
      <c r="M15" s="3"/>
      <c r="N15" s="3"/>
      <c r="O15" s="3"/>
      <c r="P15" s="3"/>
    </row>
    <row r="16" spans="1:16" ht="12.75" customHeight="1" x14ac:dyDescent="0.2">
      <c r="A16" s="145" t="s">
        <v>7</v>
      </c>
      <c r="B16" s="145"/>
      <c r="C16" s="145" t="s">
        <v>7</v>
      </c>
      <c r="D16" s="139"/>
      <c r="E16" s="139"/>
      <c r="F16" s="139"/>
      <c r="G16" s="139"/>
      <c r="H16" s="139"/>
      <c r="I16" s="139"/>
      <c r="J16" s="139" t="s">
        <v>17</v>
      </c>
      <c r="K16" s="141" t="s">
        <v>499</v>
      </c>
      <c r="L16" s="743" t="s">
        <v>500</v>
      </c>
      <c r="M16" s="3"/>
      <c r="N16" s="3"/>
      <c r="O16" s="3"/>
      <c r="P16" s="3"/>
    </row>
    <row r="17" spans="1:17" ht="12.75" customHeight="1" x14ac:dyDescent="0.2">
      <c r="A17" s="146">
        <v>5</v>
      </c>
      <c r="B17" s="146">
        <v>4</v>
      </c>
      <c r="C17" s="146">
        <v>5</v>
      </c>
      <c r="D17" s="146">
        <v>6</v>
      </c>
      <c r="E17" s="146">
        <v>7</v>
      </c>
      <c r="F17" s="146">
        <v>8</v>
      </c>
      <c r="G17" s="146">
        <v>9</v>
      </c>
      <c r="H17" s="146">
        <v>10</v>
      </c>
      <c r="I17" s="146">
        <v>11</v>
      </c>
      <c r="J17" s="146">
        <v>12</v>
      </c>
      <c r="K17" s="728">
        <v>13</v>
      </c>
      <c r="L17" s="744">
        <v>14</v>
      </c>
      <c r="M17" s="22"/>
      <c r="N17" s="22"/>
      <c r="O17" s="22"/>
      <c r="P17" s="22"/>
    </row>
    <row r="18" spans="1:17" ht="15" x14ac:dyDescent="0.3">
      <c r="A18" s="289">
        <v>6</v>
      </c>
      <c r="B18" s="235">
        <v>61</v>
      </c>
      <c r="C18" s="289">
        <v>6</v>
      </c>
      <c r="D18" s="93"/>
      <c r="E18" s="92">
        <v>1</v>
      </c>
      <c r="F18" s="93" t="s">
        <v>955</v>
      </c>
      <c r="G18" s="92" t="s">
        <v>956</v>
      </c>
      <c r="H18" s="92" t="s">
        <v>344</v>
      </c>
      <c r="I18" s="92" t="s">
        <v>1331</v>
      </c>
      <c r="J18" s="590">
        <v>234584</v>
      </c>
      <c r="K18" s="729">
        <v>10</v>
      </c>
      <c r="L18" s="101">
        <f>IF(K18=0,"N/A",+J18/K18)</f>
        <v>23458.400000000001</v>
      </c>
      <c r="M18" s="101">
        <f>IF(K18=0,"N/A",+L18/12)</f>
        <v>1954.8666666666668</v>
      </c>
      <c r="N18" s="101"/>
      <c r="O18" s="102">
        <v>1</v>
      </c>
      <c r="P18" s="102">
        <v>2</v>
      </c>
      <c r="Q18" s="15"/>
    </row>
    <row r="19" spans="1:17" ht="15" x14ac:dyDescent="0.3">
      <c r="A19" s="113">
        <v>611</v>
      </c>
      <c r="B19" s="85">
        <v>61</v>
      </c>
      <c r="C19" s="113">
        <v>611</v>
      </c>
      <c r="D19" s="92"/>
      <c r="E19" s="92">
        <v>1</v>
      </c>
      <c r="F19" s="93" t="s">
        <v>1014</v>
      </c>
      <c r="G19" s="92" t="s">
        <v>1015</v>
      </c>
      <c r="H19" s="92" t="s">
        <v>1016</v>
      </c>
      <c r="I19" s="92" t="s">
        <v>124</v>
      </c>
      <c r="J19" s="94">
        <v>25995.01</v>
      </c>
      <c r="K19" s="729">
        <v>10</v>
      </c>
      <c r="L19" s="101">
        <f>IF(K19=0,"N/A",+J19/K19)</f>
        <v>2599.5009999999997</v>
      </c>
      <c r="M19" s="101">
        <f>IF(K19=0,"N/A",+L19/12)</f>
        <v>216.62508333333332</v>
      </c>
      <c r="N19" s="101"/>
      <c r="O19" s="187">
        <v>1</v>
      </c>
      <c r="P19" s="187">
        <v>3</v>
      </c>
      <c r="Q19" s="15"/>
    </row>
    <row r="20" spans="1:17" ht="15" x14ac:dyDescent="0.3">
      <c r="A20" s="113">
        <v>611</v>
      </c>
      <c r="B20" s="85">
        <v>61</v>
      </c>
      <c r="C20" s="113">
        <v>611</v>
      </c>
      <c r="D20" s="566"/>
      <c r="E20" s="92">
        <v>1</v>
      </c>
      <c r="F20" s="234" t="s">
        <v>582</v>
      </c>
      <c r="G20" s="92" t="s">
        <v>583</v>
      </c>
      <c r="H20" s="92" t="s">
        <v>584</v>
      </c>
      <c r="I20" s="92" t="s">
        <v>124</v>
      </c>
      <c r="J20" s="590">
        <v>26893.439999999999</v>
      </c>
      <c r="K20" s="729">
        <v>10</v>
      </c>
      <c r="L20" s="101">
        <f>IF(K20=0,"N/A",+J20/K20)</f>
        <v>2689.3440000000001</v>
      </c>
      <c r="M20" s="101">
        <f>IF(K20=0,"N/A",+L20/12)</f>
        <v>224.11199999999999</v>
      </c>
      <c r="N20" s="101"/>
      <c r="O20" s="215">
        <v>5</v>
      </c>
      <c r="P20" s="102"/>
      <c r="Q20" s="15"/>
    </row>
    <row r="21" spans="1:17" ht="15" x14ac:dyDescent="0.3">
      <c r="A21" s="113">
        <v>611</v>
      </c>
      <c r="B21" s="85">
        <v>61</v>
      </c>
      <c r="C21" s="113">
        <v>611</v>
      </c>
      <c r="D21" s="566"/>
      <c r="E21" s="92">
        <v>1</v>
      </c>
      <c r="F21" s="234" t="s">
        <v>582</v>
      </c>
      <c r="G21" s="92"/>
      <c r="H21" s="92"/>
      <c r="I21" s="92" t="s">
        <v>124</v>
      </c>
      <c r="J21" s="590">
        <v>18320</v>
      </c>
      <c r="K21" s="729">
        <v>10</v>
      </c>
      <c r="L21" s="101">
        <f>IF(K21=0,"N/A",+J21/K21)</f>
        <v>1832</v>
      </c>
      <c r="M21" s="101">
        <f>IF(K21=0,"N/A",+L21/12)</f>
        <v>152.66666666666666</v>
      </c>
      <c r="N21" s="101"/>
      <c r="O21" s="215">
        <v>8</v>
      </c>
      <c r="P21" s="102">
        <v>5</v>
      </c>
      <c r="Q21" s="15"/>
    </row>
    <row r="22" spans="1:17" ht="15" x14ac:dyDescent="0.3">
      <c r="A22" s="113">
        <v>611</v>
      </c>
      <c r="B22" s="85">
        <v>61</v>
      </c>
      <c r="C22" s="113">
        <v>611</v>
      </c>
      <c r="D22" s="566"/>
      <c r="E22" s="92">
        <v>1</v>
      </c>
      <c r="F22" s="234" t="s">
        <v>582</v>
      </c>
      <c r="G22" s="92"/>
      <c r="H22" s="92"/>
      <c r="I22" s="92" t="s">
        <v>124</v>
      </c>
      <c r="J22" s="590">
        <v>27202</v>
      </c>
      <c r="K22" s="729">
        <v>10</v>
      </c>
      <c r="L22" s="101">
        <f>IF(K22=0,"N/A",+J22/K22)</f>
        <v>2720.2</v>
      </c>
      <c r="M22" s="101">
        <f>IF(K22=0,"N/A",+L22/12)</f>
        <v>226.68333333333331</v>
      </c>
      <c r="N22" s="101">
        <f>+M22+M21+M20+M19</f>
        <v>820.08708333333334</v>
      </c>
      <c r="O22" s="215">
        <v>3</v>
      </c>
      <c r="P22" s="102">
        <v>10</v>
      </c>
      <c r="Q22" s="15"/>
    </row>
    <row r="23" spans="1:17" ht="15" x14ac:dyDescent="0.3">
      <c r="A23" s="113">
        <v>611</v>
      </c>
      <c r="B23" s="235">
        <v>61</v>
      </c>
      <c r="C23" s="113">
        <v>611</v>
      </c>
      <c r="D23" s="92"/>
      <c r="E23" s="92">
        <v>2</v>
      </c>
      <c r="F23" s="93" t="s">
        <v>944</v>
      </c>
      <c r="G23" s="92"/>
      <c r="H23" s="92" t="s">
        <v>344</v>
      </c>
      <c r="I23" s="92" t="s">
        <v>562</v>
      </c>
      <c r="J23" s="94">
        <v>19600</v>
      </c>
      <c r="K23" s="729">
        <v>10</v>
      </c>
      <c r="L23" s="101"/>
      <c r="M23" s="101"/>
      <c r="N23" s="101"/>
      <c r="O23" s="187">
        <v>10</v>
      </c>
      <c r="P23" s="187"/>
      <c r="Q23" s="15"/>
    </row>
    <row r="24" spans="1:17" ht="15" x14ac:dyDescent="0.3">
      <c r="A24" s="113">
        <v>611</v>
      </c>
      <c r="B24" s="85">
        <v>61</v>
      </c>
      <c r="C24" s="113">
        <v>611</v>
      </c>
      <c r="D24" s="92"/>
      <c r="E24" s="92">
        <v>2</v>
      </c>
      <c r="F24" s="93" t="s">
        <v>563</v>
      </c>
      <c r="G24" s="92" t="s">
        <v>560</v>
      </c>
      <c r="H24" s="92" t="s">
        <v>561</v>
      </c>
      <c r="I24" s="92" t="s">
        <v>562</v>
      </c>
      <c r="J24" s="590">
        <v>853.38</v>
      </c>
      <c r="K24" s="729">
        <v>5</v>
      </c>
      <c r="L24" s="101">
        <f>IF(K24=0,"N/A",+J24/K24)</f>
        <v>170.67599999999999</v>
      </c>
      <c r="M24" s="101">
        <f t="shared" ref="M24:M52" si="0">IF(K24=0,"N/A",+L24/12)</f>
        <v>14.222999999999999</v>
      </c>
      <c r="N24" s="101">
        <f>+M24</f>
        <v>14.222999999999999</v>
      </c>
      <c r="O24" s="187">
        <v>5</v>
      </c>
      <c r="P24" s="187"/>
      <c r="Q24" s="15"/>
    </row>
    <row r="25" spans="1:17" ht="15" x14ac:dyDescent="0.3">
      <c r="A25" s="289">
        <v>611</v>
      </c>
      <c r="B25" s="235">
        <v>61</v>
      </c>
      <c r="C25" s="289">
        <v>611</v>
      </c>
      <c r="D25" s="92"/>
      <c r="E25" s="92">
        <v>1</v>
      </c>
      <c r="F25" s="234" t="s">
        <v>775</v>
      </c>
      <c r="G25" s="92"/>
      <c r="H25" s="92" t="s">
        <v>776</v>
      </c>
      <c r="I25" s="92" t="s">
        <v>385</v>
      </c>
      <c r="J25" s="590">
        <v>3800</v>
      </c>
      <c r="K25" s="730">
        <v>10</v>
      </c>
      <c r="L25" s="101">
        <f>IF(K25=0,"N/A",+J25/K25)</f>
        <v>380</v>
      </c>
      <c r="M25" s="101">
        <f t="shared" si="0"/>
        <v>31.666666666666668</v>
      </c>
      <c r="N25" s="101"/>
      <c r="O25" s="102">
        <v>3</v>
      </c>
      <c r="P25" s="102">
        <v>9</v>
      </c>
      <c r="Q25" s="15"/>
    </row>
    <row r="26" spans="1:17" ht="15" x14ac:dyDescent="0.3">
      <c r="A26" s="235">
        <v>611</v>
      </c>
      <c r="B26" s="235">
        <v>61</v>
      </c>
      <c r="C26" s="235">
        <v>611</v>
      </c>
      <c r="D26" s="85"/>
      <c r="E26" s="85">
        <v>1</v>
      </c>
      <c r="F26" s="96" t="s">
        <v>733</v>
      </c>
      <c r="G26" s="85" t="s">
        <v>734</v>
      </c>
      <c r="H26" s="85"/>
      <c r="I26" s="85" t="s">
        <v>385</v>
      </c>
      <c r="J26" s="97">
        <v>31500</v>
      </c>
      <c r="K26" s="259">
        <v>10</v>
      </c>
      <c r="L26" s="101">
        <f>IF(K26=0,"N/A",+J26/K26)</f>
        <v>3150</v>
      </c>
      <c r="M26" s="101">
        <f t="shared" si="0"/>
        <v>262.5</v>
      </c>
      <c r="N26" s="101">
        <f>+M25+M26</f>
        <v>294.16666666666669</v>
      </c>
      <c r="O26" s="102">
        <v>4</v>
      </c>
      <c r="P26" s="102">
        <v>9</v>
      </c>
      <c r="Q26" s="15"/>
    </row>
    <row r="27" spans="1:17" ht="15" x14ac:dyDescent="0.3">
      <c r="A27" s="289">
        <v>611</v>
      </c>
      <c r="B27" s="235">
        <v>61</v>
      </c>
      <c r="C27" s="289">
        <v>611</v>
      </c>
      <c r="D27" s="92"/>
      <c r="E27" s="92">
        <v>1</v>
      </c>
      <c r="F27" s="234" t="s">
        <v>917</v>
      </c>
      <c r="G27" s="92"/>
      <c r="H27" s="92"/>
      <c r="I27" s="92" t="s">
        <v>567</v>
      </c>
      <c r="J27" s="322">
        <v>29779.67</v>
      </c>
      <c r="K27" s="730">
        <v>10</v>
      </c>
      <c r="L27" s="101">
        <f t="shared" ref="L27:L44" si="1">IF(K27=0,"N/A",+J26/K27)</f>
        <v>3150</v>
      </c>
      <c r="M27" s="101">
        <f t="shared" si="0"/>
        <v>262.5</v>
      </c>
      <c r="N27" s="101"/>
      <c r="O27" s="102">
        <v>2</v>
      </c>
      <c r="P27" s="102">
        <v>3</v>
      </c>
      <c r="Q27" s="15"/>
    </row>
    <row r="28" spans="1:17" ht="15" x14ac:dyDescent="0.3">
      <c r="A28" s="289">
        <v>611</v>
      </c>
      <c r="B28" s="235">
        <v>61</v>
      </c>
      <c r="C28" s="289">
        <v>611</v>
      </c>
      <c r="D28" s="92"/>
      <c r="E28" s="92">
        <v>1</v>
      </c>
      <c r="F28" s="234" t="s">
        <v>916</v>
      </c>
      <c r="G28" s="92"/>
      <c r="H28" s="92" t="s">
        <v>791</v>
      </c>
      <c r="I28" s="92" t="s">
        <v>393</v>
      </c>
      <c r="J28" s="590">
        <v>57000</v>
      </c>
      <c r="K28" s="730">
        <v>10</v>
      </c>
      <c r="L28" s="101">
        <f t="shared" si="1"/>
        <v>2977.9669999999996</v>
      </c>
      <c r="M28" s="101">
        <f t="shared" si="0"/>
        <v>248.16391666666664</v>
      </c>
      <c r="N28" s="101"/>
      <c r="O28" s="102">
        <v>2</v>
      </c>
      <c r="P28" s="102">
        <v>4</v>
      </c>
      <c r="Q28" s="15"/>
    </row>
    <row r="29" spans="1:17" ht="15" x14ac:dyDescent="0.3">
      <c r="A29" s="289">
        <v>611</v>
      </c>
      <c r="B29" s="85">
        <v>61</v>
      </c>
      <c r="C29" s="289">
        <v>611</v>
      </c>
      <c r="D29" s="566"/>
      <c r="E29" s="92">
        <v>2</v>
      </c>
      <c r="F29" s="93" t="s">
        <v>902</v>
      </c>
      <c r="G29" s="92"/>
      <c r="H29" s="92" t="s">
        <v>742</v>
      </c>
      <c r="I29" s="92" t="s">
        <v>567</v>
      </c>
      <c r="J29" s="590">
        <v>25026.42</v>
      </c>
      <c r="K29" s="729">
        <v>10</v>
      </c>
      <c r="L29" s="101">
        <f t="shared" si="1"/>
        <v>5700</v>
      </c>
      <c r="M29" s="101">
        <f t="shared" si="0"/>
        <v>475</v>
      </c>
      <c r="N29" s="101"/>
      <c r="O29" s="102">
        <v>2</v>
      </c>
      <c r="P29" s="102">
        <v>6</v>
      </c>
      <c r="Q29" s="15"/>
    </row>
    <row r="30" spans="1:17" ht="15" x14ac:dyDescent="0.3">
      <c r="A30" s="113">
        <v>611</v>
      </c>
      <c r="B30" s="85">
        <v>61</v>
      </c>
      <c r="C30" s="113">
        <v>611</v>
      </c>
      <c r="D30" s="566"/>
      <c r="E30" s="92">
        <v>1</v>
      </c>
      <c r="F30" s="234" t="s">
        <v>945</v>
      </c>
      <c r="G30" s="92"/>
      <c r="H30" s="92"/>
      <c r="I30" s="92" t="s">
        <v>567</v>
      </c>
      <c r="J30" s="590">
        <v>23152.53</v>
      </c>
      <c r="K30" s="729">
        <v>10</v>
      </c>
      <c r="L30" s="101">
        <f t="shared" si="1"/>
        <v>2502.6419999999998</v>
      </c>
      <c r="M30" s="101">
        <f t="shared" si="0"/>
        <v>208.55349999999999</v>
      </c>
      <c r="N30" s="101"/>
      <c r="O30" s="102">
        <v>3</v>
      </c>
      <c r="P30" s="102">
        <v>9</v>
      </c>
      <c r="Q30" s="15"/>
    </row>
    <row r="31" spans="1:17" ht="15" x14ac:dyDescent="0.3">
      <c r="A31" s="289">
        <v>611</v>
      </c>
      <c r="B31" s="85">
        <v>61</v>
      </c>
      <c r="C31" s="289">
        <v>611</v>
      </c>
      <c r="D31" s="373"/>
      <c r="E31" s="399">
        <v>1</v>
      </c>
      <c r="F31" s="96" t="s">
        <v>788</v>
      </c>
      <c r="G31" s="85" t="s">
        <v>789</v>
      </c>
      <c r="H31" s="85" t="s">
        <v>790</v>
      </c>
      <c r="I31" s="92" t="s">
        <v>393</v>
      </c>
      <c r="J31" s="97">
        <v>20000</v>
      </c>
      <c r="K31" s="731">
        <v>10</v>
      </c>
      <c r="L31" s="101">
        <f t="shared" si="1"/>
        <v>2315.2529999999997</v>
      </c>
      <c r="M31" s="101">
        <f t="shared" si="0"/>
        <v>192.93774999999997</v>
      </c>
      <c r="N31" s="101"/>
      <c r="O31" s="102">
        <v>3</v>
      </c>
      <c r="P31" s="102">
        <v>5</v>
      </c>
      <c r="Q31" s="15"/>
    </row>
    <row r="32" spans="1:17" ht="15" x14ac:dyDescent="0.3">
      <c r="A32" s="618">
        <v>611</v>
      </c>
      <c r="B32" s="92">
        <v>61</v>
      </c>
      <c r="C32" s="618">
        <v>611</v>
      </c>
      <c r="D32" s="566"/>
      <c r="E32" s="92">
        <v>1</v>
      </c>
      <c r="F32" s="93" t="s">
        <v>343</v>
      </c>
      <c r="G32" s="92"/>
      <c r="H32" s="92" t="s">
        <v>344</v>
      </c>
      <c r="I32" s="92" t="s">
        <v>567</v>
      </c>
      <c r="J32" s="94">
        <v>14235.87</v>
      </c>
      <c r="K32" s="729">
        <v>10</v>
      </c>
      <c r="L32" s="101">
        <f t="shared" si="1"/>
        <v>2000</v>
      </c>
      <c r="M32" s="101">
        <f t="shared" si="0"/>
        <v>166.66666666666666</v>
      </c>
      <c r="N32" s="101"/>
      <c r="O32" s="102">
        <v>4</v>
      </c>
      <c r="P32" s="102">
        <v>1</v>
      </c>
      <c r="Q32" s="15"/>
    </row>
    <row r="33" spans="1:17" ht="15" x14ac:dyDescent="0.3">
      <c r="A33" s="244">
        <v>611</v>
      </c>
      <c r="B33" s="244">
        <v>61</v>
      </c>
      <c r="C33" s="244">
        <v>611</v>
      </c>
      <c r="D33" s="93"/>
      <c r="E33" s="92">
        <v>1</v>
      </c>
      <c r="F33" s="93" t="s">
        <v>387</v>
      </c>
      <c r="G33" s="92" t="s">
        <v>805</v>
      </c>
      <c r="H33" s="92" t="s">
        <v>804</v>
      </c>
      <c r="I33" s="92" t="s">
        <v>567</v>
      </c>
      <c r="J33" s="590">
        <v>23659.65</v>
      </c>
      <c r="K33" s="729">
        <v>10</v>
      </c>
      <c r="L33" s="101">
        <f t="shared" si="1"/>
        <v>1423.587</v>
      </c>
      <c r="M33" s="101">
        <f t="shared" si="0"/>
        <v>118.63225</v>
      </c>
      <c r="N33" s="101"/>
      <c r="O33" s="102">
        <v>3</v>
      </c>
      <c r="P33" s="102">
        <v>4</v>
      </c>
      <c r="Q33" s="15"/>
    </row>
    <row r="34" spans="1:17" ht="15" x14ac:dyDescent="0.3">
      <c r="A34" s="244">
        <v>611</v>
      </c>
      <c r="B34" s="92">
        <v>61</v>
      </c>
      <c r="C34" s="244">
        <v>611</v>
      </c>
      <c r="D34" s="399"/>
      <c r="E34" s="399">
        <v>1</v>
      </c>
      <c r="F34" s="234" t="s">
        <v>568</v>
      </c>
      <c r="G34" s="92"/>
      <c r="H34" s="92" t="s">
        <v>791</v>
      </c>
      <c r="I34" s="92" t="s">
        <v>567</v>
      </c>
      <c r="J34" s="94">
        <v>13840</v>
      </c>
      <c r="K34" s="731">
        <v>10</v>
      </c>
      <c r="L34" s="101">
        <f t="shared" si="1"/>
        <v>2365.9650000000001</v>
      </c>
      <c r="M34" s="101">
        <f t="shared" si="0"/>
        <v>197.16375000000002</v>
      </c>
      <c r="N34" s="101"/>
      <c r="O34" s="102">
        <v>3</v>
      </c>
      <c r="P34" s="102">
        <v>5</v>
      </c>
      <c r="Q34" s="15"/>
    </row>
    <row r="35" spans="1:17" ht="15" x14ac:dyDescent="0.3">
      <c r="A35" s="244">
        <v>611</v>
      </c>
      <c r="B35" s="244">
        <v>61</v>
      </c>
      <c r="C35" s="244">
        <v>611</v>
      </c>
      <c r="D35" s="93"/>
      <c r="E35" s="92">
        <v>1</v>
      </c>
      <c r="F35" s="93" t="s">
        <v>387</v>
      </c>
      <c r="G35" s="92" t="s">
        <v>783</v>
      </c>
      <c r="H35" s="92" t="s">
        <v>388</v>
      </c>
      <c r="I35" s="92" t="s">
        <v>567</v>
      </c>
      <c r="J35" s="94">
        <v>13838.99</v>
      </c>
      <c r="K35" s="729">
        <v>10</v>
      </c>
      <c r="L35" s="101">
        <f t="shared" si="1"/>
        <v>1384</v>
      </c>
      <c r="M35" s="101">
        <f t="shared" si="0"/>
        <v>115.33333333333333</v>
      </c>
      <c r="N35" s="101"/>
      <c r="O35" s="102">
        <v>3</v>
      </c>
      <c r="P35" s="102">
        <v>7</v>
      </c>
      <c r="Q35" s="15"/>
    </row>
    <row r="36" spans="1:17" ht="15" x14ac:dyDescent="0.3">
      <c r="A36" s="244">
        <v>611</v>
      </c>
      <c r="B36" s="244">
        <v>61</v>
      </c>
      <c r="C36" s="244">
        <v>611</v>
      </c>
      <c r="D36" s="93"/>
      <c r="E36" s="92">
        <v>1</v>
      </c>
      <c r="F36" s="93" t="s">
        <v>387</v>
      </c>
      <c r="G36" s="92" t="s">
        <v>783</v>
      </c>
      <c r="H36" s="92" t="s">
        <v>388</v>
      </c>
      <c r="I36" s="92" t="s">
        <v>567</v>
      </c>
      <c r="J36" s="590">
        <v>15800</v>
      </c>
      <c r="K36" s="729">
        <v>10</v>
      </c>
      <c r="L36" s="101">
        <f t="shared" si="1"/>
        <v>1383.8989999999999</v>
      </c>
      <c r="M36" s="101">
        <f t="shared" si="0"/>
        <v>115.32491666666665</v>
      </c>
      <c r="N36" s="101"/>
      <c r="O36" s="102">
        <v>3</v>
      </c>
      <c r="P36" s="102">
        <v>7</v>
      </c>
      <c r="Q36" s="15"/>
    </row>
    <row r="37" spans="1:17" ht="15" x14ac:dyDescent="0.3">
      <c r="A37" s="244">
        <v>611</v>
      </c>
      <c r="B37" s="92">
        <v>61</v>
      </c>
      <c r="C37" s="244">
        <v>611</v>
      </c>
      <c r="D37" s="566"/>
      <c r="E37" s="92">
        <v>1</v>
      </c>
      <c r="F37" s="93" t="s">
        <v>568</v>
      </c>
      <c r="G37" s="92" t="s">
        <v>569</v>
      </c>
      <c r="H37" s="92"/>
      <c r="I37" s="92" t="s">
        <v>567</v>
      </c>
      <c r="J37" s="590">
        <v>15800</v>
      </c>
      <c r="K37" s="729">
        <v>10</v>
      </c>
      <c r="L37" s="101">
        <f t="shared" si="1"/>
        <v>1580</v>
      </c>
      <c r="M37" s="101">
        <f t="shared" si="0"/>
        <v>131.66666666666666</v>
      </c>
      <c r="N37" s="101"/>
      <c r="O37" s="102">
        <v>4</v>
      </c>
      <c r="P37" s="102">
        <v>11</v>
      </c>
      <c r="Q37" s="15"/>
    </row>
    <row r="38" spans="1:17" ht="15" x14ac:dyDescent="0.3">
      <c r="A38" s="244">
        <v>611</v>
      </c>
      <c r="B38" s="92">
        <v>61</v>
      </c>
      <c r="C38" s="244">
        <v>611</v>
      </c>
      <c r="D38" s="566"/>
      <c r="E38" s="92">
        <v>1</v>
      </c>
      <c r="F38" s="93" t="s">
        <v>396</v>
      </c>
      <c r="G38" s="92"/>
      <c r="H38" s="92" t="s">
        <v>742</v>
      </c>
      <c r="I38" s="92" t="s">
        <v>567</v>
      </c>
      <c r="J38" s="590">
        <v>24400</v>
      </c>
      <c r="K38" s="729">
        <v>10</v>
      </c>
      <c r="L38" s="101">
        <f t="shared" si="1"/>
        <v>1580</v>
      </c>
      <c r="M38" s="101">
        <f t="shared" si="0"/>
        <v>131.66666666666666</v>
      </c>
      <c r="N38" s="101"/>
      <c r="O38" s="102">
        <v>4</v>
      </c>
      <c r="P38" s="102">
        <v>4</v>
      </c>
      <c r="Q38" s="15"/>
    </row>
    <row r="39" spans="1:17" ht="15" x14ac:dyDescent="0.3">
      <c r="A39" s="244">
        <v>611</v>
      </c>
      <c r="B39" s="244">
        <v>61</v>
      </c>
      <c r="C39" s="244">
        <v>611</v>
      </c>
      <c r="D39" s="93"/>
      <c r="E39" s="92">
        <v>1</v>
      </c>
      <c r="F39" s="93" t="s">
        <v>396</v>
      </c>
      <c r="G39" s="92">
        <v>2047123310</v>
      </c>
      <c r="H39" s="92" t="s">
        <v>397</v>
      </c>
      <c r="I39" s="92" t="s">
        <v>567</v>
      </c>
      <c r="J39" s="94">
        <v>308821.36</v>
      </c>
      <c r="K39" s="729">
        <v>10</v>
      </c>
      <c r="L39" s="101">
        <f t="shared" si="1"/>
        <v>2440</v>
      </c>
      <c r="M39" s="101">
        <f t="shared" si="0"/>
        <v>203.33333333333334</v>
      </c>
      <c r="N39" s="101"/>
      <c r="O39" s="102">
        <v>7</v>
      </c>
      <c r="P39" s="102"/>
      <c r="Q39" s="15"/>
    </row>
    <row r="40" spans="1:17" ht="15" x14ac:dyDescent="0.3">
      <c r="A40" s="244">
        <v>611</v>
      </c>
      <c r="B40" s="92">
        <v>61</v>
      </c>
      <c r="C40" s="244">
        <v>611</v>
      </c>
      <c r="D40" s="566"/>
      <c r="E40" s="92">
        <v>1</v>
      </c>
      <c r="F40" s="93" t="s">
        <v>390</v>
      </c>
      <c r="G40" s="92" t="s">
        <v>407</v>
      </c>
      <c r="H40" s="92" t="s">
        <v>392</v>
      </c>
      <c r="I40" s="92" t="s">
        <v>567</v>
      </c>
      <c r="J40" s="94">
        <v>16500</v>
      </c>
      <c r="K40" s="729">
        <v>10</v>
      </c>
      <c r="L40" s="101">
        <f t="shared" si="1"/>
        <v>30882.135999999999</v>
      </c>
      <c r="M40" s="101">
        <f t="shared" si="0"/>
        <v>2573.5113333333334</v>
      </c>
      <c r="N40" s="101"/>
      <c r="O40" s="102">
        <v>5</v>
      </c>
      <c r="P40" s="102">
        <v>3</v>
      </c>
      <c r="Q40" s="15"/>
    </row>
    <row r="41" spans="1:17" ht="15" x14ac:dyDescent="0.3">
      <c r="A41" s="235">
        <v>611</v>
      </c>
      <c r="B41" s="235">
        <v>61</v>
      </c>
      <c r="C41" s="235">
        <v>611</v>
      </c>
      <c r="D41" s="87"/>
      <c r="E41" s="85">
        <v>1</v>
      </c>
      <c r="F41" s="87" t="s">
        <v>389</v>
      </c>
      <c r="G41" s="85"/>
      <c r="H41" s="85" t="s">
        <v>595</v>
      </c>
      <c r="I41" s="92" t="s">
        <v>567</v>
      </c>
      <c r="J41" s="111">
        <v>22000</v>
      </c>
      <c r="K41" s="729">
        <v>10</v>
      </c>
      <c r="L41" s="101">
        <f t="shared" si="1"/>
        <v>1650</v>
      </c>
      <c r="M41" s="101">
        <f t="shared" si="0"/>
        <v>137.5</v>
      </c>
      <c r="N41" s="101"/>
      <c r="O41" s="102">
        <v>6</v>
      </c>
      <c r="P41" s="102">
        <v>2</v>
      </c>
      <c r="Q41" s="15"/>
    </row>
    <row r="42" spans="1:17" ht="15" x14ac:dyDescent="0.3">
      <c r="A42" s="235">
        <v>611</v>
      </c>
      <c r="B42" s="235">
        <v>61</v>
      </c>
      <c r="C42" s="235">
        <v>611</v>
      </c>
      <c r="D42" s="85">
        <v>1</v>
      </c>
      <c r="E42" s="85">
        <v>1</v>
      </c>
      <c r="F42" s="87" t="s">
        <v>389</v>
      </c>
      <c r="G42" s="85"/>
      <c r="H42" s="85" t="s">
        <v>395</v>
      </c>
      <c r="I42" s="92" t="s">
        <v>567</v>
      </c>
      <c r="J42" s="111">
        <v>16412</v>
      </c>
      <c r="K42" s="729">
        <v>10</v>
      </c>
      <c r="L42" s="101">
        <f t="shared" si="1"/>
        <v>2200</v>
      </c>
      <c r="M42" s="101">
        <f t="shared" si="0"/>
        <v>183.33333333333334</v>
      </c>
      <c r="N42" s="101"/>
      <c r="O42" s="102">
        <v>10</v>
      </c>
      <c r="P42" s="102"/>
      <c r="Q42" s="15"/>
    </row>
    <row r="43" spans="1:17" ht="15" x14ac:dyDescent="0.3">
      <c r="A43" s="244">
        <v>611</v>
      </c>
      <c r="B43" s="244">
        <v>61</v>
      </c>
      <c r="C43" s="244">
        <v>611</v>
      </c>
      <c r="D43" s="93"/>
      <c r="E43" s="92">
        <v>1</v>
      </c>
      <c r="F43" s="93" t="s">
        <v>390</v>
      </c>
      <c r="G43" s="92" t="s">
        <v>391</v>
      </c>
      <c r="H43" s="92" t="s">
        <v>392</v>
      </c>
      <c r="I43" s="92" t="s">
        <v>393</v>
      </c>
      <c r="J43" s="590">
        <v>2817.41</v>
      </c>
      <c r="K43" s="729">
        <v>10</v>
      </c>
      <c r="L43" s="101">
        <f t="shared" si="1"/>
        <v>1641.2</v>
      </c>
      <c r="M43" s="101">
        <f t="shared" si="0"/>
        <v>136.76666666666668</v>
      </c>
      <c r="N43" s="101"/>
      <c r="O43" s="102">
        <v>10</v>
      </c>
      <c r="P43" s="102"/>
      <c r="Q43" s="15"/>
    </row>
    <row r="44" spans="1:17" ht="15" x14ac:dyDescent="0.3">
      <c r="A44" s="244">
        <v>611</v>
      </c>
      <c r="B44" s="244">
        <v>61</v>
      </c>
      <c r="C44" s="244">
        <v>611</v>
      </c>
      <c r="D44" s="93"/>
      <c r="E44" s="92">
        <v>1</v>
      </c>
      <c r="F44" s="93" t="s">
        <v>387</v>
      </c>
      <c r="G44" s="92" t="s">
        <v>394</v>
      </c>
      <c r="H44" s="92" t="s">
        <v>388</v>
      </c>
      <c r="I44" s="92" t="s">
        <v>393</v>
      </c>
      <c r="J44" s="590">
        <v>2124</v>
      </c>
      <c r="K44" s="729">
        <v>10</v>
      </c>
      <c r="L44" s="101">
        <f t="shared" si="1"/>
        <v>281.74099999999999</v>
      </c>
      <c r="M44" s="101">
        <f t="shared" si="0"/>
        <v>23.478416666666664</v>
      </c>
      <c r="N44" s="101"/>
      <c r="O44" s="102">
        <v>10</v>
      </c>
      <c r="P44" s="102"/>
      <c r="Q44" s="15"/>
    </row>
    <row r="45" spans="1:17" ht="15" x14ac:dyDescent="0.3">
      <c r="A45" s="523">
        <v>611</v>
      </c>
      <c r="B45" s="710">
        <v>61</v>
      </c>
      <c r="C45" s="523">
        <v>611</v>
      </c>
      <c r="D45" s="106"/>
      <c r="E45" s="105">
        <v>3</v>
      </c>
      <c r="F45" s="106" t="s">
        <v>889</v>
      </c>
      <c r="G45" s="105"/>
      <c r="H45" s="105" t="s">
        <v>890</v>
      </c>
      <c r="I45" s="92" t="s">
        <v>1331</v>
      </c>
      <c r="J45" s="597">
        <v>2124</v>
      </c>
      <c r="K45" s="729">
        <v>10</v>
      </c>
      <c r="L45" s="101">
        <f t="shared" ref="L45:L52" si="2">IF(K45=0,"N/A",+J45/K45)</f>
        <v>212.4</v>
      </c>
      <c r="M45" s="101">
        <f t="shared" si="0"/>
        <v>17.7</v>
      </c>
      <c r="N45" s="101"/>
      <c r="O45" s="102">
        <v>2</v>
      </c>
      <c r="P45" s="102">
        <v>8</v>
      </c>
      <c r="Q45" s="15"/>
    </row>
    <row r="46" spans="1:17" ht="15" x14ac:dyDescent="0.3">
      <c r="A46" s="92">
        <v>611</v>
      </c>
      <c r="B46" s="92">
        <v>61</v>
      </c>
      <c r="C46" s="92">
        <v>611</v>
      </c>
      <c r="D46" s="92"/>
      <c r="E46" s="92">
        <v>1</v>
      </c>
      <c r="F46" s="234" t="s">
        <v>777</v>
      </c>
      <c r="G46" s="566"/>
      <c r="H46" s="566"/>
      <c r="I46" s="92" t="s">
        <v>768</v>
      </c>
      <c r="J46" s="590">
        <v>8076.87</v>
      </c>
      <c r="K46" s="730">
        <v>10</v>
      </c>
      <c r="L46" s="101">
        <f t="shared" si="2"/>
        <v>807.68700000000001</v>
      </c>
      <c r="M46" s="101">
        <f t="shared" si="0"/>
        <v>67.307249999999996</v>
      </c>
      <c r="N46" s="101"/>
      <c r="O46" s="187">
        <v>3</v>
      </c>
      <c r="P46" s="187">
        <v>9</v>
      </c>
      <c r="Q46" s="15"/>
    </row>
    <row r="47" spans="1:17" ht="15" x14ac:dyDescent="0.3">
      <c r="A47" s="92">
        <v>611</v>
      </c>
      <c r="B47" s="92">
        <v>61</v>
      </c>
      <c r="C47" s="92">
        <v>611</v>
      </c>
      <c r="D47" s="92"/>
      <c r="E47" s="92">
        <v>1</v>
      </c>
      <c r="F47" s="234" t="s">
        <v>765</v>
      </c>
      <c r="G47" s="566"/>
      <c r="H47" s="566"/>
      <c r="I47" s="92" t="s">
        <v>768</v>
      </c>
      <c r="J47" s="590">
        <v>14380.88</v>
      </c>
      <c r="K47" s="730">
        <v>10</v>
      </c>
      <c r="L47" s="101">
        <f t="shared" si="2"/>
        <v>1438.088</v>
      </c>
      <c r="M47" s="101">
        <f t="shared" si="0"/>
        <v>119.84066666666666</v>
      </c>
      <c r="N47" s="101"/>
      <c r="O47" s="187">
        <v>3</v>
      </c>
      <c r="P47" s="187">
        <v>10</v>
      </c>
      <c r="Q47" s="15"/>
    </row>
    <row r="48" spans="1:17" ht="15" x14ac:dyDescent="0.3">
      <c r="A48" s="92">
        <v>611</v>
      </c>
      <c r="B48" s="92">
        <v>61</v>
      </c>
      <c r="C48" s="92">
        <v>611</v>
      </c>
      <c r="D48" s="92"/>
      <c r="E48" s="92">
        <v>1</v>
      </c>
      <c r="F48" s="234" t="s">
        <v>766</v>
      </c>
      <c r="G48" s="566"/>
      <c r="H48" s="566"/>
      <c r="I48" s="92" t="s">
        <v>768</v>
      </c>
      <c r="J48" s="590">
        <v>21073.72</v>
      </c>
      <c r="K48" s="730">
        <v>10</v>
      </c>
      <c r="L48" s="101">
        <f t="shared" si="2"/>
        <v>2107.3720000000003</v>
      </c>
      <c r="M48" s="101">
        <f t="shared" si="0"/>
        <v>175.61433333333335</v>
      </c>
      <c r="N48" s="101"/>
      <c r="O48" s="187">
        <v>3</v>
      </c>
      <c r="P48" s="187">
        <v>10</v>
      </c>
      <c r="Q48" s="15"/>
    </row>
    <row r="49" spans="1:17" ht="15" x14ac:dyDescent="0.3">
      <c r="A49" s="92">
        <v>611</v>
      </c>
      <c r="B49" s="92">
        <v>61</v>
      </c>
      <c r="C49" s="92">
        <v>611</v>
      </c>
      <c r="D49" s="92"/>
      <c r="E49" s="92">
        <v>1</v>
      </c>
      <c r="F49" s="234" t="s">
        <v>767</v>
      </c>
      <c r="G49" s="566"/>
      <c r="H49" s="566"/>
      <c r="I49" s="92" t="s">
        <v>768</v>
      </c>
      <c r="J49" s="590">
        <v>4953.2</v>
      </c>
      <c r="K49" s="730">
        <v>10</v>
      </c>
      <c r="L49" s="101">
        <f t="shared" si="2"/>
        <v>495.32</v>
      </c>
      <c r="M49" s="101">
        <f t="shared" si="0"/>
        <v>41.276666666666664</v>
      </c>
      <c r="N49" s="101"/>
      <c r="O49" s="187">
        <v>3</v>
      </c>
      <c r="P49" s="187">
        <v>10</v>
      </c>
      <c r="Q49" s="15"/>
    </row>
    <row r="50" spans="1:17" ht="15" x14ac:dyDescent="0.3">
      <c r="A50" s="108">
        <v>611</v>
      </c>
      <c r="B50" s="108">
        <v>61</v>
      </c>
      <c r="C50" s="108">
        <v>611</v>
      </c>
      <c r="D50" s="108"/>
      <c r="E50" s="108">
        <v>1</v>
      </c>
      <c r="F50" s="233" t="s">
        <v>775</v>
      </c>
      <c r="G50" s="342"/>
      <c r="H50" s="108" t="s">
        <v>890</v>
      </c>
      <c r="I50" s="92" t="s">
        <v>1121</v>
      </c>
      <c r="J50" s="588">
        <v>2832</v>
      </c>
      <c r="K50" s="730">
        <v>10</v>
      </c>
      <c r="L50" s="101">
        <f t="shared" si="2"/>
        <v>283.2</v>
      </c>
      <c r="M50" s="101">
        <f t="shared" si="0"/>
        <v>23.599999999999998</v>
      </c>
      <c r="N50" s="101"/>
      <c r="O50" s="187">
        <v>2</v>
      </c>
      <c r="P50" s="187">
        <v>2</v>
      </c>
      <c r="Q50" s="15"/>
    </row>
    <row r="51" spans="1:17" ht="15" x14ac:dyDescent="0.3">
      <c r="A51" s="559">
        <v>611</v>
      </c>
      <c r="B51" s="253">
        <v>61</v>
      </c>
      <c r="C51" s="559">
        <v>611</v>
      </c>
      <c r="D51" s="253"/>
      <c r="E51" s="253">
        <v>1</v>
      </c>
      <c r="F51" s="252" t="s">
        <v>1122</v>
      </c>
      <c r="G51" s="260"/>
      <c r="H51" s="85" t="s">
        <v>1124</v>
      </c>
      <c r="I51" s="92" t="s">
        <v>1123</v>
      </c>
      <c r="J51" s="97">
        <v>199629.7</v>
      </c>
      <c r="K51" s="259">
        <v>10</v>
      </c>
      <c r="L51" s="101">
        <f t="shared" si="2"/>
        <v>19962.97</v>
      </c>
      <c r="M51" s="101">
        <f t="shared" si="0"/>
        <v>1663.5808333333334</v>
      </c>
      <c r="N51" s="101"/>
      <c r="O51" s="187">
        <v>1</v>
      </c>
      <c r="P51" s="187"/>
      <c r="Q51" s="15"/>
    </row>
    <row r="52" spans="1:17" ht="15" x14ac:dyDescent="0.3">
      <c r="A52" s="235">
        <v>611</v>
      </c>
      <c r="B52" s="235">
        <v>61</v>
      </c>
      <c r="C52" s="235">
        <v>611</v>
      </c>
      <c r="D52" s="85"/>
      <c r="E52" s="85">
        <v>1</v>
      </c>
      <c r="F52" s="252" t="s">
        <v>918</v>
      </c>
      <c r="G52" s="524"/>
      <c r="H52" s="105"/>
      <c r="I52" s="92" t="s">
        <v>768</v>
      </c>
      <c r="J52" s="322">
        <v>27824.400000000001</v>
      </c>
      <c r="K52" s="730">
        <v>10</v>
      </c>
      <c r="L52" s="101">
        <f t="shared" si="2"/>
        <v>2782.44</v>
      </c>
      <c r="M52" s="101">
        <f t="shared" si="0"/>
        <v>231.87</v>
      </c>
      <c r="N52" s="101">
        <f>+M52+M51+M50+M49+M48+M47+M46</f>
        <v>2323.0897499999996</v>
      </c>
      <c r="O52" s="102">
        <v>2</v>
      </c>
      <c r="P52" s="102">
        <v>3</v>
      </c>
      <c r="Q52" s="15"/>
    </row>
    <row r="53" spans="1:17" ht="15" x14ac:dyDescent="0.3">
      <c r="A53" s="656"/>
      <c r="B53" s="656"/>
      <c r="C53" s="656"/>
      <c r="D53" s="657"/>
      <c r="E53" s="657"/>
      <c r="F53" s="663" t="s">
        <v>1336</v>
      </c>
      <c r="G53" s="658"/>
      <c r="H53" s="658"/>
      <c r="I53" s="659"/>
      <c r="J53" s="660"/>
      <c r="K53" s="732"/>
      <c r="L53" s="666">
        <f>SUM(L18:L52)</f>
        <v>132547.98799999998</v>
      </c>
      <c r="M53" s="666"/>
      <c r="N53" s="101"/>
      <c r="O53" s="102"/>
      <c r="P53" s="102"/>
    </row>
    <row r="54" spans="1:17" ht="15" x14ac:dyDescent="0.3">
      <c r="A54" s="85">
        <v>612</v>
      </c>
      <c r="B54" s="85">
        <v>61</v>
      </c>
      <c r="C54" s="85">
        <v>612</v>
      </c>
      <c r="D54" s="85"/>
      <c r="E54" s="85">
        <v>1</v>
      </c>
      <c r="F54" s="87" t="s">
        <v>321</v>
      </c>
      <c r="G54" s="85"/>
      <c r="H54" s="85"/>
      <c r="I54" s="113" t="s">
        <v>1105</v>
      </c>
      <c r="J54" s="322">
        <v>3500</v>
      </c>
      <c r="K54" s="729">
        <v>10</v>
      </c>
      <c r="L54" s="101"/>
      <c r="M54" s="708"/>
      <c r="N54" s="708"/>
      <c r="O54" s="708"/>
      <c r="P54" s="708"/>
    </row>
    <row r="55" spans="1:17" ht="15" x14ac:dyDescent="0.3">
      <c r="A55" s="85">
        <v>612</v>
      </c>
      <c r="B55" s="85">
        <v>61</v>
      </c>
      <c r="C55" s="85">
        <v>612</v>
      </c>
      <c r="D55" s="85"/>
      <c r="E55" s="85">
        <v>1</v>
      </c>
      <c r="F55" s="96" t="s">
        <v>716</v>
      </c>
      <c r="G55" s="85"/>
      <c r="H55" s="85"/>
      <c r="I55" s="113" t="s">
        <v>1105</v>
      </c>
      <c r="J55" s="508">
        <v>6570</v>
      </c>
      <c r="K55" s="729">
        <v>10</v>
      </c>
      <c r="L55" s="101"/>
      <c r="M55" s="708"/>
      <c r="N55" s="708"/>
      <c r="O55" s="708"/>
      <c r="P55" s="708"/>
    </row>
    <row r="56" spans="1:17" ht="15" x14ac:dyDescent="0.3">
      <c r="A56" s="85">
        <v>612</v>
      </c>
      <c r="B56" s="85">
        <v>61</v>
      </c>
      <c r="C56" s="85">
        <v>612</v>
      </c>
      <c r="D56" s="85"/>
      <c r="E56" s="85">
        <v>1</v>
      </c>
      <c r="F56" s="96" t="s">
        <v>717</v>
      </c>
      <c r="G56" s="85"/>
      <c r="H56" s="85"/>
      <c r="I56" s="113" t="s">
        <v>1105</v>
      </c>
      <c r="J56" s="111">
        <v>6570</v>
      </c>
      <c r="K56" s="733">
        <v>10</v>
      </c>
      <c r="L56" s="101"/>
      <c r="M56" s="708"/>
      <c r="N56" s="708"/>
      <c r="O56" s="708"/>
      <c r="P56" s="708"/>
    </row>
    <row r="57" spans="1:17" ht="15" x14ac:dyDescent="0.3">
      <c r="A57" s="85">
        <v>612</v>
      </c>
      <c r="B57" s="85">
        <v>61</v>
      </c>
      <c r="C57" s="85">
        <v>612</v>
      </c>
      <c r="D57" s="85"/>
      <c r="E57" s="85">
        <v>1</v>
      </c>
      <c r="F57" s="87" t="s">
        <v>319</v>
      </c>
      <c r="G57" s="85"/>
      <c r="H57" s="191" t="s">
        <v>399</v>
      </c>
      <c r="I57" s="113" t="s">
        <v>1105</v>
      </c>
      <c r="J57" s="595">
        <v>2615</v>
      </c>
      <c r="K57" s="729">
        <v>5</v>
      </c>
      <c r="L57" s="101">
        <f>IF(K57=0,"N/A",+J57/K57)</f>
        <v>523</v>
      </c>
      <c r="M57" s="708"/>
      <c r="N57" s="708"/>
      <c r="O57" s="708"/>
      <c r="P57" s="708"/>
    </row>
    <row r="58" spans="1:17" ht="15" x14ac:dyDescent="0.3">
      <c r="A58" s="85">
        <v>612</v>
      </c>
      <c r="B58" s="85">
        <v>61</v>
      </c>
      <c r="C58" s="85">
        <v>612</v>
      </c>
      <c r="D58" s="87"/>
      <c r="E58" s="85">
        <v>1</v>
      </c>
      <c r="F58" s="324" t="s">
        <v>457</v>
      </c>
      <c r="G58" s="553"/>
      <c r="H58" s="108" t="s">
        <v>456</v>
      </c>
      <c r="I58" s="92" t="s">
        <v>1105</v>
      </c>
      <c r="J58" s="94">
        <v>11820.4</v>
      </c>
      <c r="K58" s="729">
        <v>5</v>
      </c>
      <c r="L58" s="101"/>
      <c r="M58" s="708"/>
      <c r="N58" s="708"/>
      <c r="O58" s="708"/>
      <c r="P58" s="708"/>
    </row>
    <row r="59" spans="1:17" ht="15" x14ac:dyDescent="0.3">
      <c r="A59" s="108">
        <v>612</v>
      </c>
      <c r="B59" s="108">
        <v>61</v>
      </c>
      <c r="C59" s="108">
        <v>612</v>
      </c>
      <c r="D59" s="109"/>
      <c r="E59" s="108">
        <v>4</v>
      </c>
      <c r="F59" s="109" t="s">
        <v>458</v>
      </c>
      <c r="G59" s="92"/>
      <c r="H59" s="92" t="s">
        <v>459</v>
      </c>
      <c r="I59" s="92" t="s">
        <v>1105</v>
      </c>
      <c r="J59" s="94">
        <v>11484</v>
      </c>
      <c r="K59" s="729">
        <v>5</v>
      </c>
      <c r="L59" s="101"/>
      <c r="M59" s="708"/>
      <c r="N59" s="708"/>
      <c r="O59" s="708"/>
      <c r="P59" s="708"/>
    </row>
    <row r="60" spans="1:17" ht="15" x14ac:dyDescent="0.3">
      <c r="A60" s="92">
        <v>612</v>
      </c>
      <c r="B60" s="92">
        <v>61</v>
      </c>
      <c r="C60" s="92">
        <v>612</v>
      </c>
      <c r="D60" s="93"/>
      <c r="E60" s="92">
        <v>1</v>
      </c>
      <c r="F60" s="93" t="s">
        <v>754</v>
      </c>
      <c r="G60" s="92"/>
      <c r="H60" s="92"/>
      <c r="I60" s="92" t="s">
        <v>1105</v>
      </c>
      <c r="J60" s="94">
        <v>1972</v>
      </c>
      <c r="K60" s="729">
        <v>5</v>
      </c>
      <c r="L60" s="101"/>
      <c r="M60" s="708"/>
      <c r="N60" s="708"/>
      <c r="O60" s="708"/>
      <c r="P60" s="708"/>
    </row>
    <row r="61" spans="1:17" ht="15" x14ac:dyDescent="0.3">
      <c r="A61" s="92">
        <v>612</v>
      </c>
      <c r="B61" s="92">
        <v>61</v>
      </c>
      <c r="C61" s="92">
        <v>612</v>
      </c>
      <c r="D61" s="93"/>
      <c r="E61" s="92">
        <v>1</v>
      </c>
      <c r="F61" s="93" t="s">
        <v>460</v>
      </c>
      <c r="G61" s="92"/>
      <c r="H61" s="92"/>
      <c r="I61" s="92" t="s">
        <v>1105</v>
      </c>
      <c r="J61" s="94">
        <v>1846.93</v>
      </c>
      <c r="K61" s="729">
        <v>5</v>
      </c>
      <c r="L61" s="101"/>
      <c r="M61" s="708"/>
      <c r="N61" s="708"/>
      <c r="O61" s="708"/>
      <c r="P61" s="708"/>
    </row>
    <row r="62" spans="1:17" ht="15" x14ac:dyDescent="0.3">
      <c r="A62" s="92">
        <v>612</v>
      </c>
      <c r="B62" s="92">
        <v>61</v>
      </c>
      <c r="C62" s="92">
        <v>612</v>
      </c>
      <c r="D62" s="93"/>
      <c r="E62" s="92">
        <v>1</v>
      </c>
      <c r="F62" s="93" t="s">
        <v>461</v>
      </c>
      <c r="G62" s="92"/>
      <c r="H62" s="92"/>
      <c r="I62" s="92" t="s">
        <v>1105</v>
      </c>
      <c r="J62" s="94">
        <v>34.799999999999997</v>
      </c>
      <c r="K62" s="729">
        <v>5</v>
      </c>
      <c r="L62" s="101"/>
      <c r="M62" s="708"/>
      <c r="N62" s="708"/>
      <c r="O62" s="708"/>
      <c r="P62" s="708"/>
    </row>
    <row r="63" spans="1:17" ht="15" x14ac:dyDescent="0.3">
      <c r="A63" s="85">
        <v>612</v>
      </c>
      <c r="B63" s="85">
        <v>61</v>
      </c>
      <c r="C63" s="85">
        <v>612</v>
      </c>
      <c r="D63" s="87"/>
      <c r="E63" s="85">
        <v>1</v>
      </c>
      <c r="F63" s="87" t="s">
        <v>462</v>
      </c>
      <c r="G63" s="85"/>
      <c r="H63" s="85"/>
      <c r="I63" s="92" t="s">
        <v>1105</v>
      </c>
      <c r="J63" s="111">
        <v>1856</v>
      </c>
      <c r="K63" s="733">
        <v>5</v>
      </c>
      <c r="L63" s="101"/>
      <c r="M63" s="708"/>
      <c r="N63" s="708"/>
      <c r="O63" s="708"/>
      <c r="P63" s="708"/>
    </row>
    <row r="64" spans="1:17" ht="15" x14ac:dyDescent="0.3">
      <c r="A64" s="105">
        <v>612</v>
      </c>
      <c r="B64" s="524">
        <v>61</v>
      </c>
      <c r="C64" s="105">
        <v>612</v>
      </c>
      <c r="D64" s="106"/>
      <c r="E64" s="105">
        <v>1</v>
      </c>
      <c r="F64" s="106" t="s">
        <v>462</v>
      </c>
      <c r="G64" s="105"/>
      <c r="H64" s="105" t="s">
        <v>463</v>
      </c>
      <c r="I64" s="92" t="s">
        <v>1105</v>
      </c>
      <c r="J64" s="107">
        <v>14000</v>
      </c>
      <c r="K64" s="734">
        <v>5</v>
      </c>
      <c r="L64" s="101"/>
      <c r="M64" s="708"/>
      <c r="N64" s="708"/>
      <c r="O64" s="708"/>
      <c r="P64" s="708"/>
    </row>
    <row r="65" spans="1:16" ht="15" x14ac:dyDescent="0.3">
      <c r="A65" s="105">
        <v>612</v>
      </c>
      <c r="B65" s="524">
        <v>61</v>
      </c>
      <c r="C65" s="105">
        <v>612</v>
      </c>
      <c r="D65" s="106"/>
      <c r="E65" s="105">
        <v>1</v>
      </c>
      <c r="F65" s="106" t="s">
        <v>1335</v>
      </c>
      <c r="G65" s="105"/>
      <c r="H65" s="105" t="s">
        <v>464</v>
      </c>
      <c r="I65" s="105" t="s">
        <v>1105</v>
      </c>
      <c r="J65" s="107">
        <v>904.8</v>
      </c>
      <c r="K65" s="734">
        <v>5</v>
      </c>
      <c r="L65" s="101"/>
      <c r="M65" s="708"/>
      <c r="N65" s="708"/>
      <c r="O65" s="708"/>
      <c r="P65" s="708"/>
    </row>
    <row r="66" spans="1:16" ht="15" x14ac:dyDescent="0.3">
      <c r="A66" s="85">
        <v>612</v>
      </c>
      <c r="B66" s="85">
        <v>61</v>
      </c>
      <c r="C66" s="85">
        <v>612</v>
      </c>
      <c r="D66" s="227"/>
      <c r="E66" s="85">
        <v>1</v>
      </c>
      <c r="F66" s="87" t="s">
        <v>406</v>
      </c>
      <c r="G66" s="190" t="s">
        <v>530</v>
      </c>
      <c r="H66" s="191" t="s">
        <v>68</v>
      </c>
      <c r="I66" s="87" t="s">
        <v>697</v>
      </c>
      <c r="J66" s="195">
        <v>37995</v>
      </c>
      <c r="K66" s="733">
        <v>5</v>
      </c>
      <c r="L66" s="101">
        <f>IF(K66=0,"N/A",+J66/K66)</f>
        <v>7599</v>
      </c>
      <c r="M66" s="708"/>
      <c r="N66" s="708"/>
      <c r="O66" s="708"/>
      <c r="P66" s="708"/>
    </row>
    <row r="67" spans="1:16" ht="15" x14ac:dyDescent="0.3">
      <c r="A67" s="92">
        <v>612</v>
      </c>
      <c r="B67" s="92">
        <v>61</v>
      </c>
      <c r="C67" s="92">
        <v>612</v>
      </c>
      <c r="D67" s="92"/>
      <c r="E67" s="92">
        <v>1</v>
      </c>
      <c r="F67" s="93" t="s">
        <v>532</v>
      </c>
      <c r="G67" s="574" t="s">
        <v>531</v>
      </c>
      <c r="H67" s="585"/>
      <c r="I67" s="87" t="s">
        <v>697</v>
      </c>
      <c r="J67" s="595">
        <v>3040</v>
      </c>
      <c r="K67" s="729">
        <v>5</v>
      </c>
      <c r="L67" s="101">
        <f>IF(K67=0,"N/A",+J67/K67)</f>
        <v>608</v>
      </c>
      <c r="M67" s="708"/>
      <c r="N67" s="708"/>
      <c r="O67" s="708"/>
      <c r="P67" s="708"/>
    </row>
    <row r="68" spans="1:16" ht="15" x14ac:dyDescent="0.3">
      <c r="A68" s="85">
        <v>612</v>
      </c>
      <c r="B68" s="85">
        <v>61</v>
      </c>
      <c r="C68" s="85">
        <v>612</v>
      </c>
      <c r="D68" s="231"/>
      <c r="E68" s="85">
        <v>1</v>
      </c>
      <c r="F68" s="96" t="s">
        <v>698</v>
      </c>
      <c r="G68" s="85" t="s">
        <v>685</v>
      </c>
      <c r="H68" s="85" t="s">
        <v>686</v>
      </c>
      <c r="I68" s="85" t="s">
        <v>454</v>
      </c>
      <c r="J68" s="97">
        <v>3495</v>
      </c>
      <c r="K68" s="733">
        <v>5</v>
      </c>
      <c r="L68" s="101">
        <f>IF(K68=0,"N/A",+J68/K68)</f>
        <v>699</v>
      </c>
      <c r="M68" s="101">
        <f>IF(K68=0,"N/A",+L68/12)</f>
        <v>58.25</v>
      </c>
      <c r="N68" s="101">
        <f>+M68</f>
        <v>58.25</v>
      </c>
      <c r="O68" s="215">
        <v>4</v>
      </c>
      <c r="P68" s="102">
        <v>10</v>
      </c>
    </row>
    <row r="69" spans="1:16" ht="15" x14ac:dyDescent="0.3">
      <c r="A69" s="85">
        <v>612</v>
      </c>
      <c r="B69" s="85">
        <v>61</v>
      </c>
      <c r="C69" s="85">
        <v>612</v>
      </c>
      <c r="D69" s="87"/>
      <c r="E69" s="85">
        <v>1</v>
      </c>
      <c r="F69" s="87" t="s">
        <v>458</v>
      </c>
      <c r="G69" s="85"/>
      <c r="H69" s="85" t="s">
        <v>459</v>
      </c>
      <c r="I69" s="85" t="s">
        <v>454</v>
      </c>
      <c r="J69" s="111">
        <v>11484</v>
      </c>
      <c r="K69" s="733">
        <v>5</v>
      </c>
      <c r="L69" s="101"/>
      <c r="M69" s="101"/>
      <c r="N69" s="101"/>
      <c r="O69" s="215">
        <v>5</v>
      </c>
      <c r="P69" s="102"/>
    </row>
    <row r="70" spans="1:16" ht="15" customHeight="1" x14ac:dyDescent="0.3">
      <c r="A70" s="85">
        <v>612</v>
      </c>
      <c r="B70" s="85">
        <v>61</v>
      </c>
      <c r="C70" s="85">
        <v>612</v>
      </c>
      <c r="D70" s="260"/>
      <c r="E70" s="85">
        <v>1</v>
      </c>
      <c r="F70" s="96" t="s">
        <v>308</v>
      </c>
      <c r="G70" s="300"/>
      <c r="H70" s="112" t="s">
        <v>38</v>
      </c>
      <c r="I70" s="85" t="s">
        <v>936</v>
      </c>
      <c r="J70" s="111">
        <v>5900</v>
      </c>
      <c r="K70" s="733">
        <v>3</v>
      </c>
      <c r="L70" s="101">
        <f>IF(K70=0,"N/A",+J70/K70)</f>
        <v>1966.6666666666667</v>
      </c>
      <c r="M70" s="101">
        <f>IF(K70=0,"N/A",+L70/12)</f>
        <v>163.88888888888889</v>
      </c>
      <c r="N70" s="101"/>
      <c r="O70" s="187">
        <v>2</v>
      </c>
      <c r="P70" s="187">
        <v>6</v>
      </c>
    </row>
    <row r="71" spans="1:16" ht="15" customHeight="1" x14ac:dyDescent="0.3">
      <c r="A71" s="85">
        <v>612</v>
      </c>
      <c r="B71" s="85">
        <v>61</v>
      </c>
      <c r="C71" s="85">
        <v>612</v>
      </c>
      <c r="D71" s="260"/>
      <c r="E71" s="85">
        <v>1</v>
      </c>
      <c r="F71" s="87" t="s">
        <v>800</v>
      </c>
      <c r="G71" s="260"/>
      <c r="H71" s="85"/>
      <c r="I71" s="85" t="s">
        <v>936</v>
      </c>
      <c r="J71" s="111">
        <f>36452.3+24301.53</f>
        <v>60753.83</v>
      </c>
      <c r="K71" s="733">
        <v>3</v>
      </c>
      <c r="L71" s="101">
        <f>IF(K71=0,"N/A",+J71/K71)</f>
        <v>20251.276666666668</v>
      </c>
      <c r="M71" s="101">
        <f>IF(K71=0,"N/A",+L71/12)</f>
        <v>1687.6063888888891</v>
      </c>
      <c r="N71" s="101">
        <f>+M71</f>
        <v>1687.6063888888891</v>
      </c>
      <c r="O71" s="187">
        <v>3</v>
      </c>
      <c r="P71" s="187">
        <v>3</v>
      </c>
    </row>
    <row r="72" spans="1:16" ht="15" customHeight="1" x14ac:dyDescent="0.3">
      <c r="A72" s="85">
        <v>612</v>
      </c>
      <c r="B72" s="85">
        <v>61</v>
      </c>
      <c r="C72" s="85">
        <v>612</v>
      </c>
      <c r="D72" s="260"/>
      <c r="E72" s="85">
        <v>1</v>
      </c>
      <c r="F72" s="87" t="s">
        <v>966</v>
      </c>
      <c r="G72" s="260"/>
      <c r="H72" s="85" t="s">
        <v>36</v>
      </c>
      <c r="I72" s="85" t="s">
        <v>936</v>
      </c>
      <c r="J72" s="111">
        <v>39873.65</v>
      </c>
      <c r="K72" s="733">
        <v>3</v>
      </c>
      <c r="L72" s="101"/>
      <c r="M72" s="101"/>
      <c r="N72" s="101"/>
      <c r="O72" s="187">
        <v>3</v>
      </c>
      <c r="P72" s="187"/>
    </row>
    <row r="73" spans="1:16" ht="15" customHeight="1" x14ac:dyDescent="0.3">
      <c r="A73" s="85">
        <v>612</v>
      </c>
      <c r="B73" s="85">
        <v>61</v>
      </c>
      <c r="C73" s="85">
        <v>612</v>
      </c>
      <c r="D73" s="85"/>
      <c r="E73" s="85">
        <v>1</v>
      </c>
      <c r="F73" s="96" t="s">
        <v>857</v>
      </c>
      <c r="G73" s="85" t="s">
        <v>264</v>
      </c>
      <c r="H73" s="85" t="s">
        <v>167</v>
      </c>
      <c r="I73" s="85" t="s">
        <v>597</v>
      </c>
      <c r="J73" s="111">
        <v>43995.32</v>
      </c>
      <c r="K73" s="733">
        <v>5</v>
      </c>
      <c r="L73" s="101">
        <f t="shared" ref="L73:L80" si="3">IF(K73=0,"N/A",+J73/K73)</f>
        <v>8799.0640000000003</v>
      </c>
      <c r="M73" s="708"/>
      <c r="N73" s="708"/>
      <c r="O73" s="708"/>
      <c r="P73" s="708"/>
    </row>
    <row r="74" spans="1:16" ht="15" customHeight="1" x14ac:dyDescent="0.3">
      <c r="A74" s="85">
        <v>612</v>
      </c>
      <c r="B74" s="85">
        <v>61</v>
      </c>
      <c r="C74" s="85">
        <v>612</v>
      </c>
      <c r="D74" s="85"/>
      <c r="E74" s="85">
        <v>1</v>
      </c>
      <c r="F74" s="96" t="s">
        <v>857</v>
      </c>
      <c r="G74" s="85" t="s">
        <v>265</v>
      </c>
      <c r="H74" s="85" t="s">
        <v>266</v>
      </c>
      <c r="I74" s="85" t="s">
        <v>597</v>
      </c>
      <c r="J74" s="111">
        <v>43995.32</v>
      </c>
      <c r="K74" s="733">
        <v>5</v>
      </c>
      <c r="L74" s="101">
        <f t="shared" si="3"/>
        <v>8799.0640000000003</v>
      </c>
      <c r="M74" s="708"/>
      <c r="N74" s="708"/>
      <c r="O74" s="708"/>
      <c r="P74" s="708"/>
    </row>
    <row r="75" spans="1:16" ht="15" customHeight="1" x14ac:dyDescent="0.3">
      <c r="A75" s="85">
        <v>612</v>
      </c>
      <c r="B75" s="85">
        <v>61</v>
      </c>
      <c r="C75" s="85">
        <v>612</v>
      </c>
      <c r="D75" s="85"/>
      <c r="E75" s="85">
        <v>1</v>
      </c>
      <c r="F75" s="96" t="s">
        <v>267</v>
      </c>
      <c r="G75" s="85"/>
      <c r="H75" s="85" t="s">
        <v>268</v>
      </c>
      <c r="I75" s="85" t="s">
        <v>597</v>
      </c>
      <c r="J75" s="111">
        <v>18241</v>
      </c>
      <c r="K75" s="733">
        <v>5</v>
      </c>
      <c r="L75" s="101">
        <f t="shared" si="3"/>
        <v>3648.2</v>
      </c>
      <c r="M75" s="708"/>
      <c r="N75" s="708"/>
      <c r="O75" s="708"/>
      <c r="P75" s="708"/>
    </row>
    <row r="76" spans="1:16" ht="15" customHeight="1" x14ac:dyDescent="0.3">
      <c r="A76" s="235">
        <v>612</v>
      </c>
      <c r="B76" s="235">
        <v>61</v>
      </c>
      <c r="C76" s="235">
        <v>612</v>
      </c>
      <c r="D76" s="85"/>
      <c r="E76" s="86">
        <v>1</v>
      </c>
      <c r="F76" s="185" t="s">
        <v>919</v>
      </c>
      <c r="G76" s="86"/>
      <c r="H76" s="86" t="s">
        <v>167</v>
      </c>
      <c r="I76" s="86" t="s">
        <v>942</v>
      </c>
      <c r="J76" s="271">
        <v>24984</v>
      </c>
      <c r="K76" s="259">
        <v>10</v>
      </c>
      <c r="L76" s="101">
        <f t="shared" si="3"/>
        <v>2498.4</v>
      </c>
      <c r="M76" s="101">
        <f>IF(K76=0,"N/A",+L76/12)</f>
        <v>208.20000000000002</v>
      </c>
      <c r="N76" s="101">
        <f>+M76</f>
        <v>208.20000000000002</v>
      </c>
      <c r="O76" s="187">
        <v>2</v>
      </c>
      <c r="P76" s="187">
        <v>2</v>
      </c>
    </row>
    <row r="77" spans="1:16" ht="15" customHeight="1" x14ac:dyDescent="0.3">
      <c r="A77" s="85">
        <v>612</v>
      </c>
      <c r="B77" s="85">
        <v>61</v>
      </c>
      <c r="C77" s="85">
        <v>612</v>
      </c>
      <c r="D77" s="85"/>
      <c r="E77" s="85">
        <v>1</v>
      </c>
      <c r="F77" s="87" t="s">
        <v>919</v>
      </c>
      <c r="G77" s="85"/>
      <c r="H77" s="85" t="s">
        <v>167</v>
      </c>
      <c r="I77" s="85" t="s">
        <v>320</v>
      </c>
      <c r="J77" s="97">
        <v>33446.99</v>
      </c>
      <c r="K77" s="733">
        <v>10</v>
      </c>
      <c r="L77" s="101">
        <f t="shared" si="3"/>
        <v>3344.6989999999996</v>
      </c>
      <c r="M77" s="101">
        <f>IF(K77=0,"N/A",+L77/12)</f>
        <v>278.72491666666662</v>
      </c>
      <c r="N77" s="101"/>
      <c r="O77" s="187">
        <v>2</v>
      </c>
      <c r="P77" s="187">
        <v>2</v>
      </c>
    </row>
    <row r="78" spans="1:16" ht="15" customHeight="1" x14ac:dyDescent="0.3">
      <c r="A78" s="85">
        <v>612</v>
      </c>
      <c r="B78" s="85">
        <v>61</v>
      </c>
      <c r="C78" s="85">
        <v>612</v>
      </c>
      <c r="D78" s="85">
        <v>126038</v>
      </c>
      <c r="E78" s="85">
        <v>1</v>
      </c>
      <c r="F78" s="87" t="s">
        <v>406</v>
      </c>
      <c r="G78" s="85"/>
      <c r="H78" s="85" t="s">
        <v>399</v>
      </c>
      <c r="I78" s="85" t="s">
        <v>320</v>
      </c>
      <c r="J78" s="351">
        <v>48558.76</v>
      </c>
      <c r="K78" s="733">
        <v>5</v>
      </c>
      <c r="L78" s="101">
        <f t="shared" si="3"/>
        <v>9711.7520000000004</v>
      </c>
      <c r="M78" s="101">
        <f>IF(K78=0,"N/A",+L78/12)</f>
        <v>809.3126666666667</v>
      </c>
      <c r="N78" s="101"/>
      <c r="O78" s="187">
        <v>5</v>
      </c>
      <c r="P78" s="187"/>
    </row>
    <row r="79" spans="1:16" ht="15.75" customHeight="1" x14ac:dyDescent="0.3">
      <c r="A79" s="85">
        <v>612</v>
      </c>
      <c r="B79" s="85">
        <v>61</v>
      </c>
      <c r="C79" s="85">
        <v>612</v>
      </c>
      <c r="D79" s="85"/>
      <c r="E79" s="85">
        <v>3</v>
      </c>
      <c r="F79" s="87" t="s">
        <v>726</v>
      </c>
      <c r="G79" s="85"/>
      <c r="H79" s="85"/>
      <c r="I79" s="85" t="s">
        <v>336</v>
      </c>
      <c r="J79" s="111">
        <v>29928</v>
      </c>
      <c r="K79" s="733">
        <v>5</v>
      </c>
      <c r="L79" s="101">
        <f t="shared" si="3"/>
        <v>5985.6</v>
      </c>
      <c r="M79" s="101">
        <f>IF(K79=0,"N/A",+L79/12)</f>
        <v>498.8</v>
      </c>
      <c r="N79" s="101"/>
      <c r="O79" s="187">
        <v>4</v>
      </c>
      <c r="P79" s="187">
        <v>3</v>
      </c>
    </row>
    <row r="80" spans="1:16" ht="15" customHeight="1" x14ac:dyDescent="0.3">
      <c r="A80" s="85">
        <v>612</v>
      </c>
      <c r="B80" s="85">
        <v>61</v>
      </c>
      <c r="C80" s="85">
        <v>612</v>
      </c>
      <c r="D80" s="85"/>
      <c r="E80" s="85">
        <v>1</v>
      </c>
      <c r="F80" s="87" t="s">
        <v>774</v>
      </c>
      <c r="G80" s="85"/>
      <c r="H80" s="85"/>
      <c r="I80" s="85" t="s">
        <v>336</v>
      </c>
      <c r="J80" s="111">
        <v>2161.02</v>
      </c>
      <c r="K80" s="733">
        <v>10</v>
      </c>
      <c r="L80" s="101">
        <f t="shared" si="3"/>
        <v>216.102</v>
      </c>
      <c r="M80" s="101">
        <f>IF(K80=0,"N/A",+L80/12)</f>
        <v>18.008500000000002</v>
      </c>
      <c r="N80" s="101">
        <f>+M25+M30+M70+M80+M79</f>
        <v>920.91755555555551</v>
      </c>
      <c r="O80" s="187">
        <v>8</v>
      </c>
      <c r="P80" s="187">
        <v>5</v>
      </c>
    </row>
    <row r="81" spans="1:18" ht="15" customHeight="1" x14ac:dyDescent="0.3">
      <c r="A81" s="657"/>
      <c r="B81" s="657"/>
      <c r="C81" s="657"/>
      <c r="D81" s="657"/>
      <c r="E81" s="657"/>
      <c r="F81" s="663" t="s">
        <v>1337</v>
      </c>
      <c r="G81" s="657"/>
      <c r="H81" s="657"/>
      <c r="I81" s="657"/>
      <c r="J81" s="664"/>
      <c r="K81" s="735"/>
      <c r="L81" s="666">
        <f>SUM(L54:L80)</f>
        <v>74649.824333333338</v>
      </c>
      <c r="M81" s="101"/>
      <c r="N81" s="101"/>
      <c r="O81" s="187"/>
      <c r="P81" s="187"/>
    </row>
    <row r="82" spans="1:18" ht="15" customHeight="1" x14ac:dyDescent="0.3">
      <c r="A82" s="235">
        <v>613</v>
      </c>
      <c r="B82" s="85">
        <v>61</v>
      </c>
      <c r="C82" s="235">
        <v>613</v>
      </c>
      <c r="D82" s="87"/>
      <c r="E82" s="85">
        <v>1</v>
      </c>
      <c r="F82" s="87" t="s">
        <v>370</v>
      </c>
      <c r="G82" s="85">
        <v>1245</v>
      </c>
      <c r="H82" s="85" t="s">
        <v>134</v>
      </c>
      <c r="I82" s="85" t="s">
        <v>727</v>
      </c>
      <c r="J82" s="351">
        <v>477.12</v>
      </c>
      <c r="K82" s="733">
        <v>10</v>
      </c>
      <c r="L82" s="101"/>
      <c r="M82" s="101"/>
      <c r="N82" s="101"/>
      <c r="O82" s="187">
        <v>10</v>
      </c>
      <c r="P82" s="187"/>
    </row>
    <row r="83" spans="1:18" ht="15" customHeight="1" x14ac:dyDescent="0.25">
      <c r="A83" s="389">
        <v>613</v>
      </c>
      <c r="B83" s="389">
        <v>61</v>
      </c>
      <c r="C83" s="389">
        <v>613</v>
      </c>
      <c r="D83" s="389"/>
      <c r="E83" s="389">
        <v>1</v>
      </c>
      <c r="F83" s="457" t="s">
        <v>471</v>
      </c>
      <c r="G83" s="529" t="s">
        <v>466</v>
      </c>
      <c r="H83" s="390" t="s">
        <v>489</v>
      </c>
      <c r="I83" s="389" t="s">
        <v>863</v>
      </c>
      <c r="J83" s="530">
        <v>1256400</v>
      </c>
      <c r="K83" s="736">
        <v>5</v>
      </c>
      <c r="L83" s="393">
        <f>+'VEHICULOS ACTUALIZADOS'!R25</f>
        <v>261307.31200000001</v>
      </c>
      <c r="M83" s="22"/>
      <c r="N83" s="22"/>
      <c r="O83" s="392">
        <v>5</v>
      </c>
      <c r="P83" s="393"/>
    </row>
    <row r="84" spans="1:18" ht="15" customHeight="1" x14ac:dyDescent="0.25">
      <c r="A84" s="515">
        <v>613</v>
      </c>
      <c r="B84" s="515">
        <v>61</v>
      </c>
      <c r="C84" s="515">
        <v>613</v>
      </c>
      <c r="D84" s="515"/>
      <c r="E84" s="515">
        <v>1</v>
      </c>
      <c r="F84" s="513" t="s">
        <v>471</v>
      </c>
      <c r="G84" s="636" t="s">
        <v>476</v>
      </c>
      <c r="H84" s="514" t="s">
        <v>1142</v>
      </c>
      <c r="I84" s="389" t="s">
        <v>479</v>
      </c>
      <c r="J84" s="530">
        <v>195874</v>
      </c>
      <c r="K84" s="737">
        <v>5</v>
      </c>
      <c r="L84" s="393">
        <f>+'VEHICULOS ACTUALIZADOS'!R26</f>
        <v>50000</v>
      </c>
      <c r="M84" s="22"/>
      <c r="N84" s="22"/>
      <c r="O84" s="392">
        <v>5</v>
      </c>
      <c r="P84" s="393"/>
    </row>
    <row r="85" spans="1:18" ht="15" customHeight="1" x14ac:dyDescent="0.25">
      <c r="A85" s="515">
        <v>613</v>
      </c>
      <c r="B85" s="515">
        <v>61</v>
      </c>
      <c r="C85" s="515">
        <v>613</v>
      </c>
      <c r="D85" s="515"/>
      <c r="E85" s="515">
        <v>1</v>
      </c>
      <c r="F85" s="513" t="s">
        <v>471</v>
      </c>
      <c r="G85" s="636" t="s">
        <v>486</v>
      </c>
      <c r="H85" s="514" t="s">
        <v>877</v>
      </c>
      <c r="I85" s="389" t="s">
        <v>871</v>
      </c>
      <c r="J85" s="530"/>
      <c r="K85" s="737">
        <v>5</v>
      </c>
      <c r="L85" s="393">
        <f>+'VEHICULOS ACTUALIZADOS'!R27</f>
        <v>50000</v>
      </c>
      <c r="M85" s="22"/>
      <c r="N85" s="22"/>
      <c r="O85" s="392">
        <v>5</v>
      </c>
      <c r="P85" s="393"/>
    </row>
    <row r="86" spans="1:18" ht="15" customHeight="1" x14ac:dyDescent="0.25">
      <c r="A86" s="515">
        <v>613</v>
      </c>
      <c r="B86" s="515">
        <v>61</v>
      </c>
      <c r="C86" s="515">
        <v>613</v>
      </c>
      <c r="D86" s="515"/>
      <c r="E86" s="515">
        <v>1</v>
      </c>
      <c r="F86" s="513" t="s">
        <v>475</v>
      </c>
      <c r="G86" s="636" t="s">
        <v>474</v>
      </c>
      <c r="H86" s="514" t="s">
        <v>473</v>
      </c>
      <c r="I86" s="389" t="s">
        <v>882</v>
      </c>
      <c r="J86" s="530">
        <v>830000</v>
      </c>
      <c r="K86" s="737">
        <v>5</v>
      </c>
      <c r="L86" s="389"/>
      <c r="M86" s="22"/>
      <c r="N86" s="22"/>
      <c r="O86" s="392">
        <v>5</v>
      </c>
      <c r="P86" s="393"/>
    </row>
    <row r="87" spans="1:18" ht="15" customHeight="1" x14ac:dyDescent="0.25">
      <c r="A87" s="515">
        <v>613</v>
      </c>
      <c r="B87" s="515">
        <v>61</v>
      </c>
      <c r="C87" s="515">
        <v>613</v>
      </c>
      <c r="D87" s="515"/>
      <c r="E87" s="515">
        <v>1</v>
      </c>
      <c r="F87" s="513" t="s">
        <v>475</v>
      </c>
      <c r="G87" s="636" t="s">
        <v>476</v>
      </c>
      <c r="H87" s="514" t="s">
        <v>477</v>
      </c>
      <c r="I87" s="389" t="s">
        <v>878</v>
      </c>
      <c r="J87" s="530">
        <v>75000</v>
      </c>
      <c r="K87" s="737">
        <v>5</v>
      </c>
      <c r="L87" s="389"/>
      <c r="M87" s="22"/>
      <c r="N87" s="22"/>
      <c r="O87" s="392">
        <v>5</v>
      </c>
      <c r="P87" s="393"/>
    </row>
    <row r="88" spans="1:18" ht="15" customHeight="1" x14ac:dyDescent="0.25">
      <c r="A88" s="515">
        <v>613</v>
      </c>
      <c r="B88" s="515">
        <v>61</v>
      </c>
      <c r="C88" s="515">
        <v>613</v>
      </c>
      <c r="D88" s="515"/>
      <c r="E88" s="515">
        <v>1</v>
      </c>
      <c r="F88" s="513" t="s">
        <v>813</v>
      </c>
      <c r="G88" s="636" t="s">
        <v>474</v>
      </c>
      <c r="H88" s="514" t="s">
        <v>811</v>
      </c>
      <c r="I88" s="389"/>
      <c r="J88" s="530"/>
      <c r="K88" s="737">
        <v>5</v>
      </c>
      <c r="L88" s="389"/>
      <c r="M88" s="22"/>
      <c r="N88" s="22"/>
      <c r="O88" s="392">
        <v>5</v>
      </c>
      <c r="P88" s="393"/>
    </row>
    <row r="89" spans="1:18" ht="15" customHeight="1" x14ac:dyDescent="0.25">
      <c r="A89" s="515">
        <v>613</v>
      </c>
      <c r="B89" s="515">
        <v>61</v>
      </c>
      <c r="C89" s="515">
        <v>613</v>
      </c>
      <c r="D89" s="515"/>
      <c r="E89" s="515">
        <v>1</v>
      </c>
      <c r="F89" s="513" t="s">
        <v>746</v>
      </c>
      <c r="G89" s="636" t="s">
        <v>747</v>
      </c>
      <c r="H89" s="514" t="s">
        <v>748</v>
      </c>
      <c r="I89" s="389"/>
      <c r="J89" s="530"/>
      <c r="K89" s="737">
        <v>5</v>
      </c>
      <c r="L89" s="389"/>
      <c r="M89" s="22"/>
      <c r="N89" s="22"/>
      <c r="O89" s="392">
        <v>5</v>
      </c>
      <c r="P89" s="393"/>
    </row>
    <row r="90" spans="1:18" ht="15" customHeight="1" x14ac:dyDescent="0.25">
      <c r="A90" s="515">
        <v>613</v>
      </c>
      <c r="B90" s="515">
        <v>61</v>
      </c>
      <c r="C90" s="515">
        <v>613</v>
      </c>
      <c r="D90" s="515"/>
      <c r="E90" s="515">
        <v>1</v>
      </c>
      <c r="F90" s="513" t="s">
        <v>810</v>
      </c>
      <c r="G90" s="636" t="s">
        <v>476</v>
      </c>
      <c r="H90" s="514" t="s">
        <v>481</v>
      </c>
      <c r="I90" s="389" t="s">
        <v>873</v>
      </c>
      <c r="J90" s="530">
        <v>75000</v>
      </c>
      <c r="K90" s="737">
        <v>5</v>
      </c>
      <c r="L90" s="389"/>
      <c r="M90" s="22"/>
      <c r="N90" s="22"/>
      <c r="O90" s="392">
        <v>5</v>
      </c>
      <c r="P90" s="393"/>
    </row>
    <row r="91" spans="1:18" ht="15" customHeight="1" x14ac:dyDescent="0.25">
      <c r="A91" s="515">
        <v>613</v>
      </c>
      <c r="B91" s="515">
        <v>61</v>
      </c>
      <c r="C91" s="515">
        <v>613</v>
      </c>
      <c r="D91" s="515"/>
      <c r="E91" s="515">
        <v>1</v>
      </c>
      <c r="F91" s="513" t="s">
        <v>947</v>
      </c>
      <c r="G91" s="636" t="s">
        <v>483</v>
      </c>
      <c r="H91" s="514" t="s">
        <v>484</v>
      </c>
      <c r="I91" s="389" t="s">
        <v>485</v>
      </c>
      <c r="J91" s="530">
        <v>50000</v>
      </c>
      <c r="K91" s="737">
        <v>5</v>
      </c>
      <c r="L91" s="389"/>
      <c r="M91" s="22"/>
      <c r="N91" s="22"/>
      <c r="O91" s="392">
        <v>5</v>
      </c>
      <c r="P91" s="393"/>
    </row>
    <row r="92" spans="1:18" ht="15" customHeight="1" x14ac:dyDescent="0.25">
      <c r="A92" s="389">
        <v>613</v>
      </c>
      <c r="B92" s="389">
        <v>61</v>
      </c>
      <c r="C92" s="389">
        <v>613</v>
      </c>
      <c r="D92" s="389"/>
      <c r="E92" s="389">
        <v>1</v>
      </c>
      <c r="F92" s="457" t="s">
        <v>743</v>
      </c>
      <c r="G92" s="529" t="s">
        <v>744</v>
      </c>
      <c r="H92" s="457">
        <v>61762</v>
      </c>
      <c r="I92" s="389"/>
      <c r="J92" s="530">
        <v>450000</v>
      </c>
      <c r="K92" s="736">
        <v>5</v>
      </c>
      <c r="L92" s="393"/>
      <c r="M92" s="22"/>
      <c r="N92" s="22"/>
      <c r="O92" s="392">
        <v>5</v>
      </c>
      <c r="P92" s="393"/>
    </row>
    <row r="93" spans="1:18" ht="15" customHeight="1" x14ac:dyDescent="0.25">
      <c r="A93" s="389">
        <v>613</v>
      </c>
      <c r="B93" s="389">
        <v>61</v>
      </c>
      <c r="C93" s="389">
        <v>613</v>
      </c>
      <c r="D93" s="389"/>
      <c r="E93" s="389">
        <v>1</v>
      </c>
      <c r="F93" s="457" t="s">
        <v>807</v>
      </c>
      <c r="G93" s="531" t="s">
        <v>808</v>
      </c>
      <c r="H93" s="531" t="s">
        <v>809</v>
      </c>
      <c r="I93" s="389"/>
      <c r="J93" s="532">
        <v>44965</v>
      </c>
      <c r="K93" s="738">
        <v>5</v>
      </c>
      <c r="L93" s="393">
        <f>+'VEHICULOS ACTUALIZADOS'!R38</f>
        <v>0</v>
      </c>
      <c r="M93" s="22"/>
      <c r="N93" s="22"/>
      <c r="O93" s="392">
        <v>5</v>
      </c>
      <c r="P93" s="393"/>
    </row>
    <row r="94" spans="1:18" ht="15" customHeight="1" x14ac:dyDescent="0.25">
      <c r="A94" s="389">
        <v>613</v>
      </c>
      <c r="B94" s="389">
        <v>61</v>
      </c>
      <c r="C94" s="389">
        <v>613</v>
      </c>
      <c r="D94" s="389"/>
      <c r="E94" s="389">
        <v>1</v>
      </c>
      <c r="F94" s="457" t="s">
        <v>879</v>
      </c>
      <c r="G94" s="529" t="s">
        <v>488</v>
      </c>
      <c r="H94" s="457" t="s">
        <v>491</v>
      </c>
      <c r="I94" s="389" t="s">
        <v>880</v>
      </c>
      <c r="J94" s="530">
        <v>33500</v>
      </c>
      <c r="K94" s="736">
        <v>5</v>
      </c>
      <c r="L94" s="393"/>
      <c r="M94" s="22"/>
      <c r="N94" s="22"/>
      <c r="O94" s="392">
        <v>5</v>
      </c>
      <c r="P94" s="393"/>
    </row>
    <row r="95" spans="1:18" ht="15.75" x14ac:dyDescent="0.3">
      <c r="A95" s="669"/>
      <c r="B95" s="669"/>
      <c r="C95" s="669"/>
      <c r="D95" s="669"/>
      <c r="E95" s="669"/>
      <c r="F95" s="663" t="s">
        <v>1338</v>
      </c>
      <c r="G95" s="667"/>
      <c r="H95" s="668"/>
      <c r="I95" s="669"/>
      <c r="J95" s="669"/>
      <c r="K95" s="739"/>
      <c r="L95" s="706">
        <f>SUM(L82:L94)</f>
        <v>361307.31200000003</v>
      </c>
      <c r="M95" s="149"/>
      <c r="N95" s="149"/>
      <c r="O95" s="150">
        <v>3</v>
      </c>
      <c r="P95" s="150"/>
    </row>
    <row r="96" spans="1:18" ht="15" x14ac:dyDescent="0.3">
      <c r="A96" s="85">
        <v>614</v>
      </c>
      <c r="B96" s="147">
        <v>61</v>
      </c>
      <c r="C96" s="85">
        <v>614</v>
      </c>
      <c r="D96" s="500"/>
      <c r="E96" s="147">
        <v>2</v>
      </c>
      <c r="F96" s="148" t="s">
        <v>340</v>
      </c>
      <c r="G96" s="500"/>
      <c r="H96" s="147" t="s">
        <v>73</v>
      </c>
      <c r="I96" s="147" t="s">
        <v>927</v>
      </c>
      <c r="J96" s="169">
        <v>331.76</v>
      </c>
      <c r="K96" s="740">
        <v>3</v>
      </c>
      <c r="L96" s="161"/>
      <c r="M96" s="161"/>
      <c r="N96" s="161"/>
      <c r="O96" s="163">
        <v>3</v>
      </c>
      <c r="P96" s="163"/>
      <c r="Q96" s="15"/>
      <c r="R96" s="15"/>
    </row>
    <row r="97" spans="1:18" ht="15" x14ac:dyDescent="0.3">
      <c r="A97" s="92">
        <v>614</v>
      </c>
      <c r="B97" s="151">
        <v>61</v>
      </c>
      <c r="C97" s="92">
        <v>614</v>
      </c>
      <c r="D97" s="156"/>
      <c r="E97" s="151">
        <v>1</v>
      </c>
      <c r="F97" s="152" t="s">
        <v>30</v>
      </c>
      <c r="G97" s="156"/>
      <c r="H97" s="151" t="s">
        <v>399</v>
      </c>
      <c r="I97" s="147" t="s">
        <v>927</v>
      </c>
      <c r="J97" s="153">
        <v>2237.64</v>
      </c>
      <c r="K97" s="741">
        <v>3</v>
      </c>
      <c r="L97" s="161"/>
      <c r="M97" s="161">
        <f>IF(K98=0,"N/A",+L98/12)</f>
        <v>168.75</v>
      </c>
      <c r="N97" s="161">
        <f>+M97+J83+J93+J94</f>
        <v>1335033.75</v>
      </c>
      <c r="O97" s="533">
        <v>3</v>
      </c>
      <c r="P97" s="163"/>
      <c r="Q97" s="15"/>
      <c r="R97" s="15"/>
    </row>
    <row r="98" spans="1:18" ht="15" x14ac:dyDescent="0.3">
      <c r="A98" s="85">
        <v>614</v>
      </c>
      <c r="B98" s="147">
        <v>61</v>
      </c>
      <c r="C98" s="85">
        <v>614</v>
      </c>
      <c r="D98" s="147"/>
      <c r="E98" s="147">
        <v>1</v>
      </c>
      <c r="F98" s="157" t="s">
        <v>822</v>
      </c>
      <c r="G98" s="147"/>
      <c r="H98" s="147" t="s">
        <v>823</v>
      </c>
      <c r="I98" s="147" t="s">
        <v>927</v>
      </c>
      <c r="J98" s="158">
        <v>6075</v>
      </c>
      <c r="K98" s="584">
        <v>3</v>
      </c>
      <c r="L98" s="161">
        <f>IF(K98=0,"N/A",+J98/K98)</f>
        <v>2025</v>
      </c>
      <c r="M98" s="161"/>
      <c r="N98" s="161"/>
      <c r="O98" s="163">
        <v>3</v>
      </c>
      <c r="P98" s="163"/>
      <c r="Q98" s="15"/>
      <c r="R98" s="15"/>
    </row>
    <row r="99" spans="1:18" ht="15" x14ac:dyDescent="0.3">
      <c r="A99" s="167">
        <v>614</v>
      </c>
      <c r="B99" s="167">
        <v>61</v>
      </c>
      <c r="C99" s="167">
        <v>614</v>
      </c>
      <c r="D99" s="167"/>
      <c r="E99" s="167">
        <v>1</v>
      </c>
      <c r="F99" s="502" t="s">
        <v>785</v>
      </c>
      <c r="G99" s="167"/>
      <c r="H99" s="167" t="s">
        <v>418</v>
      </c>
      <c r="I99" s="167" t="s">
        <v>165</v>
      </c>
      <c r="J99" s="168">
        <v>6583</v>
      </c>
      <c r="K99" s="741">
        <v>3</v>
      </c>
      <c r="L99" s="161"/>
      <c r="M99" s="161"/>
      <c r="N99" s="161"/>
      <c r="O99" s="163">
        <v>3</v>
      </c>
      <c r="P99" s="163"/>
      <c r="Q99" s="15"/>
      <c r="R99" s="15"/>
    </row>
    <row r="100" spans="1:18" ht="15" x14ac:dyDescent="0.3">
      <c r="A100" s="151">
        <v>614</v>
      </c>
      <c r="B100" s="151">
        <v>61</v>
      </c>
      <c r="C100" s="151">
        <v>614</v>
      </c>
      <c r="D100" s="151"/>
      <c r="E100" s="151">
        <v>1</v>
      </c>
      <c r="F100" s="148" t="s">
        <v>88</v>
      </c>
      <c r="G100" s="151"/>
      <c r="H100" s="151" t="s">
        <v>77</v>
      </c>
      <c r="I100" s="151" t="s">
        <v>165</v>
      </c>
      <c r="J100" s="153">
        <v>207.22</v>
      </c>
      <c r="K100" s="741">
        <v>3</v>
      </c>
      <c r="L100" s="161"/>
      <c r="M100" s="161"/>
      <c r="N100" s="161"/>
      <c r="O100" s="163">
        <v>3</v>
      </c>
      <c r="P100" s="163"/>
      <c r="Q100" s="15"/>
      <c r="R100" s="15"/>
    </row>
    <row r="101" spans="1:18" ht="15" x14ac:dyDescent="0.3">
      <c r="A101" s="151">
        <v>614</v>
      </c>
      <c r="B101" s="151">
        <v>61</v>
      </c>
      <c r="C101" s="151">
        <v>614</v>
      </c>
      <c r="D101" s="151"/>
      <c r="E101" s="151">
        <v>1</v>
      </c>
      <c r="F101" s="148" t="s">
        <v>30</v>
      </c>
      <c r="G101" s="151"/>
      <c r="H101" s="151" t="s">
        <v>75</v>
      </c>
      <c r="I101" s="151" t="s">
        <v>165</v>
      </c>
      <c r="J101" s="153">
        <v>2541.84</v>
      </c>
      <c r="K101" s="741">
        <v>3</v>
      </c>
      <c r="L101" s="161"/>
      <c r="M101" s="161"/>
      <c r="N101" s="161"/>
      <c r="O101" s="163">
        <v>3</v>
      </c>
      <c r="P101" s="163"/>
      <c r="Q101" s="15"/>
      <c r="R101" s="15"/>
    </row>
    <row r="102" spans="1:18" ht="15" x14ac:dyDescent="0.3">
      <c r="A102" s="164">
        <v>614</v>
      </c>
      <c r="B102" s="164">
        <v>61</v>
      </c>
      <c r="C102" s="164">
        <v>614</v>
      </c>
      <c r="D102" s="164"/>
      <c r="E102" s="164">
        <v>1</v>
      </c>
      <c r="F102" s="501" t="s">
        <v>31</v>
      </c>
      <c r="G102" s="164"/>
      <c r="H102" s="164" t="s">
        <v>73</v>
      </c>
      <c r="I102" s="164" t="s">
        <v>165</v>
      </c>
      <c r="J102" s="166">
        <v>11405.56</v>
      </c>
      <c r="K102" s="742">
        <v>3</v>
      </c>
      <c r="L102" s="161"/>
      <c r="M102" s="161"/>
      <c r="N102" s="161"/>
      <c r="O102" s="163">
        <v>3</v>
      </c>
      <c r="P102" s="163"/>
      <c r="Q102" s="15"/>
      <c r="R102" s="15"/>
    </row>
    <row r="103" spans="1:18" ht="15" x14ac:dyDescent="0.3">
      <c r="A103" s="147">
        <v>614</v>
      </c>
      <c r="B103" s="147">
        <v>61</v>
      </c>
      <c r="C103" s="147">
        <v>614</v>
      </c>
      <c r="D103" s="147"/>
      <c r="E103" s="147">
        <v>1</v>
      </c>
      <c r="F103" s="148" t="s">
        <v>41</v>
      </c>
      <c r="G103" s="147" t="s">
        <v>441</v>
      </c>
      <c r="H103" s="147" t="s">
        <v>42</v>
      </c>
      <c r="I103" s="147" t="s">
        <v>165</v>
      </c>
      <c r="J103" s="169">
        <v>3712</v>
      </c>
      <c r="K103" s="740">
        <v>3</v>
      </c>
      <c r="L103" s="161"/>
      <c r="M103" s="161"/>
      <c r="N103" s="161"/>
      <c r="O103" s="163">
        <v>3</v>
      </c>
      <c r="P103" s="163"/>
      <c r="Q103" s="15"/>
      <c r="R103" s="15"/>
    </row>
    <row r="104" spans="1:18" ht="15" x14ac:dyDescent="0.3">
      <c r="A104" s="147">
        <v>614</v>
      </c>
      <c r="B104" s="147">
        <v>61</v>
      </c>
      <c r="C104" s="147">
        <v>614</v>
      </c>
      <c r="D104" s="500"/>
      <c r="E104" s="147">
        <v>1</v>
      </c>
      <c r="F104" s="148" t="s">
        <v>60</v>
      </c>
      <c r="G104" s="500"/>
      <c r="H104" s="147" t="s">
        <v>683</v>
      </c>
      <c r="I104" s="147" t="s">
        <v>165</v>
      </c>
      <c r="J104" s="169">
        <v>2957.73</v>
      </c>
      <c r="K104" s="740">
        <v>3</v>
      </c>
      <c r="L104" s="161"/>
      <c r="M104" s="161"/>
      <c r="N104" s="161"/>
      <c r="O104" s="163">
        <v>3</v>
      </c>
      <c r="P104" s="163"/>
      <c r="Q104" s="15"/>
      <c r="R104" s="15"/>
    </row>
    <row r="105" spans="1:18" ht="15" x14ac:dyDescent="0.3">
      <c r="A105" s="147">
        <v>614</v>
      </c>
      <c r="B105" s="147">
        <v>61</v>
      </c>
      <c r="C105" s="147">
        <v>614</v>
      </c>
      <c r="D105" s="147"/>
      <c r="E105" s="147">
        <v>1</v>
      </c>
      <c r="F105" s="148" t="s">
        <v>78</v>
      </c>
      <c r="G105" s="147"/>
      <c r="H105" s="147" t="s">
        <v>79</v>
      </c>
      <c r="I105" s="147" t="s">
        <v>165</v>
      </c>
      <c r="J105" s="169">
        <v>5220</v>
      </c>
      <c r="K105" s="740">
        <v>3</v>
      </c>
      <c r="L105" s="161"/>
      <c r="M105" s="708"/>
      <c r="N105" s="708"/>
      <c r="O105" s="708"/>
      <c r="P105" s="708"/>
      <c r="Q105" s="15"/>
      <c r="R105" s="15"/>
    </row>
    <row r="106" spans="1:18" ht="15" x14ac:dyDescent="0.3">
      <c r="A106" s="92">
        <v>614</v>
      </c>
      <c r="B106" s="92">
        <v>61</v>
      </c>
      <c r="C106" s="92">
        <v>614</v>
      </c>
      <c r="D106" s="566"/>
      <c r="E106" s="92">
        <v>1</v>
      </c>
      <c r="F106" s="234" t="s">
        <v>546</v>
      </c>
      <c r="G106" s="566"/>
      <c r="H106" s="92" t="s">
        <v>950</v>
      </c>
      <c r="I106" s="85" t="s">
        <v>1105</v>
      </c>
      <c r="J106" s="94">
        <v>6184.96</v>
      </c>
      <c r="K106" s="729">
        <v>3</v>
      </c>
      <c r="L106" s="101"/>
      <c r="M106" s="708"/>
      <c r="N106" s="708"/>
      <c r="O106" s="708"/>
      <c r="P106" s="708"/>
      <c r="Q106" s="15"/>
      <c r="R106" s="15"/>
    </row>
    <row r="107" spans="1:18" ht="15" x14ac:dyDescent="0.3">
      <c r="A107" s="92">
        <v>614</v>
      </c>
      <c r="B107" s="92">
        <v>61</v>
      </c>
      <c r="C107" s="92">
        <v>614</v>
      </c>
      <c r="D107" s="566"/>
      <c r="E107" s="92">
        <v>1</v>
      </c>
      <c r="F107" s="234" t="s">
        <v>31</v>
      </c>
      <c r="G107" s="566"/>
      <c r="H107" s="92" t="s">
        <v>545</v>
      </c>
      <c r="I107" s="259" t="s">
        <v>1105</v>
      </c>
      <c r="J107" s="94">
        <v>15343.32</v>
      </c>
      <c r="K107" s="95">
        <v>3</v>
      </c>
      <c r="L107" s="103"/>
      <c r="M107" s="708"/>
      <c r="N107" s="708"/>
      <c r="O107" s="708"/>
      <c r="P107" s="708"/>
      <c r="Q107" s="15"/>
      <c r="R107" s="15"/>
    </row>
    <row r="108" spans="1:18" ht="15" x14ac:dyDescent="0.3">
      <c r="A108" s="113">
        <v>614</v>
      </c>
      <c r="B108" s="85">
        <v>61</v>
      </c>
      <c r="C108" s="113">
        <v>614</v>
      </c>
      <c r="D108" s="241"/>
      <c r="E108" s="85">
        <v>1</v>
      </c>
      <c r="F108" s="96" t="s">
        <v>524</v>
      </c>
      <c r="G108" s="85"/>
      <c r="H108" s="85" t="s">
        <v>72</v>
      </c>
      <c r="I108" s="259" t="s">
        <v>1105</v>
      </c>
      <c r="J108" s="111">
        <v>20598</v>
      </c>
      <c r="K108" s="112">
        <v>3</v>
      </c>
      <c r="L108" s="101"/>
      <c r="M108" s="708"/>
      <c r="N108" s="708"/>
      <c r="O108" s="708"/>
      <c r="P108" s="708"/>
      <c r="Q108" s="15"/>
      <c r="R108" s="15"/>
    </row>
    <row r="109" spans="1:18" ht="15" customHeight="1" x14ac:dyDescent="0.3">
      <c r="A109" s="113">
        <v>614</v>
      </c>
      <c r="B109" s="85">
        <v>61</v>
      </c>
      <c r="C109" s="113">
        <v>614</v>
      </c>
      <c r="D109" s="241"/>
      <c r="E109" s="85">
        <v>1</v>
      </c>
      <c r="F109" s="96" t="s">
        <v>30</v>
      </c>
      <c r="G109" s="85"/>
      <c r="H109" s="85"/>
      <c r="I109" s="711" t="s">
        <v>450</v>
      </c>
      <c r="J109" s="351">
        <v>2832</v>
      </c>
      <c r="K109" s="85">
        <v>3</v>
      </c>
      <c r="L109" s="101">
        <f>IF(K109=0,"N/A",+J109/K109)</f>
        <v>944</v>
      </c>
      <c r="M109" s="708"/>
      <c r="N109" s="708"/>
      <c r="O109" s="708"/>
      <c r="P109" s="708"/>
      <c r="Q109" s="15"/>
      <c r="R109" s="15"/>
    </row>
    <row r="110" spans="1:18" ht="15" customHeight="1" x14ac:dyDescent="0.3">
      <c r="A110" s="113">
        <v>614</v>
      </c>
      <c r="B110" s="85">
        <v>61</v>
      </c>
      <c r="C110" s="113">
        <v>614</v>
      </c>
      <c r="D110" s="579"/>
      <c r="E110" s="108">
        <v>1</v>
      </c>
      <c r="F110" s="109" t="s">
        <v>432</v>
      </c>
      <c r="G110" s="301"/>
      <c r="H110" s="108" t="s">
        <v>418</v>
      </c>
      <c r="I110" s="712" t="s">
        <v>450</v>
      </c>
      <c r="J110" s="111">
        <v>5675</v>
      </c>
      <c r="K110" s="193">
        <v>3</v>
      </c>
      <c r="L110" s="101"/>
      <c r="M110" s="708"/>
      <c r="N110" s="708"/>
      <c r="O110" s="708"/>
      <c r="P110" s="708"/>
      <c r="Q110" s="15"/>
      <c r="R110" s="15"/>
    </row>
    <row r="111" spans="1:18" ht="15" customHeight="1" x14ac:dyDescent="0.3">
      <c r="A111" s="92">
        <v>614</v>
      </c>
      <c r="B111" s="92">
        <v>61</v>
      </c>
      <c r="C111" s="92">
        <v>614</v>
      </c>
      <c r="D111" s="579"/>
      <c r="E111" s="92">
        <v>1</v>
      </c>
      <c r="F111" s="93" t="s">
        <v>88</v>
      </c>
      <c r="G111" s="92" t="s">
        <v>446</v>
      </c>
      <c r="H111" s="92" t="s">
        <v>77</v>
      </c>
      <c r="I111" s="712" t="s">
        <v>450</v>
      </c>
      <c r="J111" s="111">
        <v>178.64</v>
      </c>
      <c r="K111" s="193">
        <v>3</v>
      </c>
      <c r="L111" s="101"/>
      <c r="M111" s="707"/>
      <c r="N111" s="707"/>
      <c r="O111" s="707"/>
      <c r="P111" s="707"/>
      <c r="Q111" s="15"/>
      <c r="R111" s="15"/>
    </row>
    <row r="112" spans="1:18" ht="15" customHeight="1" x14ac:dyDescent="0.3">
      <c r="A112" s="113">
        <v>614</v>
      </c>
      <c r="B112" s="85">
        <v>61</v>
      </c>
      <c r="C112" s="113">
        <v>614</v>
      </c>
      <c r="D112" s="713"/>
      <c r="E112" s="85">
        <v>1</v>
      </c>
      <c r="F112" s="87" t="s">
        <v>31</v>
      </c>
      <c r="G112" s="85"/>
      <c r="H112" s="85" t="s">
        <v>445</v>
      </c>
      <c r="I112" s="712" t="s">
        <v>450</v>
      </c>
      <c r="J112" s="111">
        <v>6395</v>
      </c>
      <c r="K112" s="193">
        <v>3</v>
      </c>
      <c r="L112" s="103"/>
      <c r="M112" s="101">
        <f>IF(K113=0,"N/A",+L113/12)</f>
        <v>135.16666666666666</v>
      </c>
      <c r="N112" s="101"/>
      <c r="O112" s="187">
        <v>3</v>
      </c>
      <c r="P112" s="187"/>
      <c r="Q112" s="15"/>
      <c r="R112" s="15"/>
    </row>
    <row r="113" spans="1:18" ht="15" customHeight="1" x14ac:dyDescent="0.3">
      <c r="A113" s="289">
        <v>614</v>
      </c>
      <c r="B113" s="235">
        <v>61</v>
      </c>
      <c r="C113" s="289">
        <v>614</v>
      </c>
      <c r="D113" s="242"/>
      <c r="E113" s="244">
        <v>1</v>
      </c>
      <c r="F113" s="234" t="s">
        <v>126</v>
      </c>
      <c r="G113" s="93"/>
      <c r="H113" s="92" t="s">
        <v>28</v>
      </c>
      <c r="I113" s="85" t="s">
        <v>930</v>
      </c>
      <c r="J113" s="110">
        <v>4866</v>
      </c>
      <c r="K113" s="95">
        <v>3</v>
      </c>
      <c r="L113" s="101">
        <f>IF(K113=0,"N/A",+J113/K113)</f>
        <v>1622</v>
      </c>
      <c r="M113" s="101">
        <f>IF(K114=0,"N/A",+L114/12)</f>
        <v>47.138888888888886</v>
      </c>
      <c r="N113" s="101"/>
      <c r="O113" s="187">
        <v>3</v>
      </c>
      <c r="P113" s="187"/>
      <c r="Q113" s="15"/>
      <c r="R113" s="15"/>
    </row>
    <row r="114" spans="1:18" ht="15" customHeight="1" x14ac:dyDescent="0.3">
      <c r="A114" s="289">
        <v>614</v>
      </c>
      <c r="B114" s="235">
        <v>61</v>
      </c>
      <c r="C114" s="289">
        <v>614</v>
      </c>
      <c r="D114" s="242"/>
      <c r="E114" s="244">
        <v>1</v>
      </c>
      <c r="F114" s="234" t="s">
        <v>31</v>
      </c>
      <c r="G114" s="93"/>
      <c r="H114" s="92"/>
      <c r="I114" s="85" t="s">
        <v>930</v>
      </c>
      <c r="J114" s="94">
        <v>1697</v>
      </c>
      <c r="K114" s="95">
        <v>3</v>
      </c>
      <c r="L114" s="101">
        <f>IF(K114=0,"N/A",+J114/K114)</f>
        <v>565.66666666666663</v>
      </c>
      <c r="M114" s="101">
        <f>IF(K115=0,"N/A",+L115/12)</f>
        <v>423.25</v>
      </c>
      <c r="N114" s="101"/>
      <c r="O114" s="187">
        <v>3</v>
      </c>
      <c r="P114" s="187"/>
      <c r="Q114" s="15"/>
      <c r="R114" s="15"/>
    </row>
    <row r="115" spans="1:18" ht="15" customHeight="1" x14ac:dyDescent="0.3">
      <c r="A115" s="503">
        <v>614</v>
      </c>
      <c r="B115" s="249">
        <v>61</v>
      </c>
      <c r="C115" s="503">
        <v>614</v>
      </c>
      <c r="D115" s="625"/>
      <c r="E115" s="249">
        <v>1</v>
      </c>
      <c r="F115" s="252" t="s">
        <v>30</v>
      </c>
      <c r="G115" s="262"/>
      <c r="H115" s="253" t="s">
        <v>73</v>
      </c>
      <c r="I115" s="253" t="s">
        <v>930</v>
      </c>
      <c r="J115" s="266">
        <v>15237</v>
      </c>
      <c r="K115" s="255">
        <v>3</v>
      </c>
      <c r="L115" s="101">
        <f>IF(K115=0,"N/A",+J115/K115)</f>
        <v>5079</v>
      </c>
      <c r="M115" s="101">
        <f>IF(K116=0,"N/A",+L116/12)</f>
        <v>48.583333333333336</v>
      </c>
      <c r="N115" s="101">
        <f>+M112+M113+M114+M115</f>
        <v>654.13888888888891</v>
      </c>
      <c r="O115" s="187">
        <v>3</v>
      </c>
      <c r="P115" s="187"/>
      <c r="Q115" s="15"/>
      <c r="R115" s="15"/>
    </row>
    <row r="116" spans="1:18" ht="15" customHeight="1" x14ac:dyDescent="0.3">
      <c r="A116" s="235">
        <v>614</v>
      </c>
      <c r="B116" s="235">
        <v>61</v>
      </c>
      <c r="C116" s="235">
        <v>614</v>
      </c>
      <c r="D116" s="235"/>
      <c r="E116" s="235">
        <v>1</v>
      </c>
      <c r="F116" s="96" t="s">
        <v>781</v>
      </c>
      <c r="G116" s="85"/>
      <c r="H116" s="85" t="s">
        <v>73</v>
      </c>
      <c r="I116" s="85" t="s">
        <v>930</v>
      </c>
      <c r="J116" s="111">
        <v>1749</v>
      </c>
      <c r="K116" s="112">
        <v>3</v>
      </c>
      <c r="L116" s="101">
        <f>IF(K116=0,"N/A",+J116/K116)</f>
        <v>583</v>
      </c>
      <c r="M116" s="101"/>
      <c r="N116" s="101"/>
      <c r="O116" s="187">
        <v>3</v>
      </c>
      <c r="P116" s="187"/>
      <c r="Q116" s="15"/>
      <c r="R116" s="15"/>
    </row>
    <row r="117" spans="1:18" ht="15" customHeight="1" x14ac:dyDescent="0.3">
      <c r="A117" s="235">
        <v>614</v>
      </c>
      <c r="B117" s="235">
        <v>61</v>
      </c>
      <c r="C117" s="235">
        <v>614</v>
      </c>
      <c r="D117" s="235"/>
      <c r="E117" s="235">
        <v>1</v>
      </c>
      <c r="F117" s="96" t="s">
        <v>60</v>
      </c>
      <c r="G117" s="85"/>
      <c r="H117" s="85" t="s">
        <v>696</v>
      </c>
      <c r="I117" s="85" t="s">
        <v>930</v>
      </c>
      <c r="J117" s="111">
        <v>1406</v>
      </c>
      <c r="K117" s="112">
        <v>3</v>
      </c>
      <c r="L117" s="101"/>
      <c r="M117" s="101">
        <f>IF(K118=0,"N/A",+L118/12)</f>
        <v>132.47222222222223</v>
      </c>
      <c r="N117" s="101"/>
      <c r="O117" s="187">
        <v>1</v>
      </c>
      <c r="P117" s="187">
        <v>6</v>
      </c>
      <c r="Q117" s="15"/>
      <c r="R117" s="15"/>
    </row>
    <row r="118" spans="1:18" ht="15" customHeight="1" x14ac:dyDescent="0.3">
      <c r="A118" s="85">
        <v>614</v>
      </c>
      <c r="B118" s="235">
        <v>61</v>
      </c>
      <c r="C118" s="85">
        <v>614</v>
      </c>
      <c r="D118" s="87"/>
      <c r="E118" s="85">
        <v>1</v>
      </c>
      <c r="F118" s="87" t="s">
        <v>991</v>
      </c>
      <c r="G118" s="85"/>
      <c r="H118" s="87" t="s">
        <v>28</v>
      </c>
      <c r="I118" s="85" t="s">
        <v>965</v>
      </c>
      <c r="J118" s="111">
        <v>4769</v>
      </c>
      <c r="K118" s="193">
        <v>3</v>
      </c>
      <c r="L118" s="101">
        <f>IF(K118=0,"N/A",+J118/K118)</f>
        <v>1589.6666666666667</v>
      </c>
      <c r="M118" s="101">
        <f>IF(K119=0,"N/A",+L119/12)</f>
        <v>39.027777777777779</v>
      </c>
      <c r="N118" s="101"/>
      <c r="O118" s="187">
        <v>1</v>
      </c>
      <c r="P118" s="187">
        <v>6</v>
      </c>
      <c r="Q118" s="15"/>
      <c r="R118" s="15"/>
    </row>
    <row r="119" spans="1:18" ht="15" customHeight="1" x14ac:dyDescent="0.3">
      <c r="A119" s="85">
        <v>614</v>
      </c>
      <c r="B119" s="235">
        <v>61</v>
      </c>
      <c r="C119" s="85">
        <v>614</v>
      </c>
      <c r="D119" s="87"/>
      <c r="E119" s="85">
        <v>1</v>
      </c>
      <c r="F119" s="87" t="s">
        <v>30</v>
      </c>
      <c r="G119" s="85"/>
      <c r="H119" s="87" t="s">
        <v>73</v>
      </c>
      <c r="I119" s="85" t="s">
        <v>965</v>
      </c>
      <c r="J119" s="111">
        <v>1405</v>
      </c>
      <c r="K119" s="193">
        <v>3</v>
      </c>
      <c r="L119" s="101">
        <f>IF(K119=0,"N/A",+J119/K119)</f>
        <v>468.33333333333331</v>
      </c>
      <c r="M119" s="101">
        <f>IF(K120=0,"N/A",+L120/12)</f>
        <v>177.11111111111111</v>
      </c>
      <c r="N119" s="101"/>
      <c r="O119" s="187">
        <v>1</v>
      </c>
      <c r="P119" s="187">
        <v>6</v>
      </c>
      <c r="Q119" s="15"/>
      <c r="R119" s="15"/>
    </row>
    <row r="120" spans="1:18" ht="15" x14ac:dyDescent="0.3">
      <c r="A120" s="85">
        <v>614</v>
      </c>
      <c r="B120" s="235">
        <v>61</v>
      </c>
      <c r="C120" s="85">
        <v>614</v>
      </c>
      <c r="D120" s="87"/>
      <c r="E120" s="85">
        <v>1</v>
      </c>
      <c r="F120" s="87" t="s">
        <v>31</v>
      </c>
      <c r="G120" s="85"/>
      <c r="H120" s="87"/>
      <c r="I120" s="85" t="s">
        <v>965</v>
      </c>
      <c r="J120" s="111">
        <v>6376</v>
      </c>
      <c r="K120" s="193">
        <v>3</v>
      </c>
      <c r="L120" s="101">
        <f>IF(K120=0,"N/A",+J120/K120)</f>
        <v>2125.3333333333335</v>
      </c>
      <c r="M120" s="101">
        <f>IF(K121=0,"N/A",+L121/12)</f>
        <v>10.861111111111112</v>
      </c>
      <c r="N120" s="101">
        <f>+M117+M118+M119+M120</f>
        <v>359.47222222222217</v>
      </c>
      <c r="O120" s="187">
        <v>1</v>
      </c>
      <c r="P120" s="187">
        <v>6</v>
      </c>
      <c r="Q120" s="15"/>
      <c r="R120" s="15"/>
    </row>
    <row r="121" spans="1:18" ht="15" customHeight="1" x14ac:dyDescent="0.3">
      <c r="A121" s="85">
        <v>614</v>
      </c>
      <c r="B121" s="235">
        <v>61</v>
      </c>
      <c r="C121" s="85">
        <v>614</v>
      </c>
      <c r="D121" s="87"/>
      <c r="E121" s="85">
        <v>1</v>
      </c>
      <c r="F121" s="87" t="s">
        <v>992</v>
      </c>
      <c r="G121" s="85"/>
      <c r="H121" s="87"/>
      <c r="I121" s="85" t="s">
        <v>965</v>
      </c>
      <c r="J121" s="111">
        <v>391</v>
      </c>
      <c r="K121" s="193">
        <v>3</v>
      </c>
      <c r="L121" s="101">
        <f>IF(K121=0,"N/A",+J121/K121)</f>
        <v>130.33333333333334</v>
      </c>
      <c r="M121" s="393"/>
      <c r="N121" s="393"/>
      <c r="O121" s="459">
        <v>3</v>
      </c>
      <c r="P121" s="459"/>
      <c r="Q121" s="15"/>
      <c r="R121" s="15"/>
    </row>
    <row r="122" spans="1:18" ht="15" customHeight="1" x14ac:dyDescent="0.25">
      <c r="A122" s="451">
        <v>614</v>
      </c>
      <c r="B122" s="451">
        <v>61</v>
      </c>
      <c r="C122" s="451">
        <v>614</v>
      </c>
      <c r="D122" s="464"/>
      <c r="E122" s="451">
        <v>1</v>
      </c>
      <c r="F122" s="390" t="s">
        <v>533</v>
      </c>
      <c r="G122" s="389" t="s">
        <v>985</v>
      </c>
      <c r="H122" s="389" t="s">
        <v>535</v>
      </c>
      <c r="I122" s="389" t="s">
        <v>181</v>
      </c>
      <c r="J122" s="391">
        <v>6339.4</v>
      </c>
      <c r="K122" s="392">
        <v>3</v>
      </c>
      <c r="L122" s="393"/>
      <c r="M122" s="393"/>
      <c r="N122" s="393"/>
      <c r="O122" s="459">
        <v>3</v>
      </c>
      <c r="P122" s="459"/>
      <c r="Q122" s="15"/>
      <c r="R122" s="15"/>
    </row>
    <row r="123" spans="1:18" ht="15" customHeight="1" x14ac:dyDescent="0.25">
      <c r="A123" s="451">
        <v>614</v>
      </c>
      <c r="B123" s="451">
        <v>61</v>
      </c>
      <c r="C123" s="451">
        <v>614</v>
      </c>
      <c r="D123" s="464"/>
      <c r="E123" s="451">
        <v>1</v>
      </c>
      <c r="F123" s="390" t="s">
        <v>31</v>
      </c>
      <c r="G123" s="388"/>
      <c r="H123" s="389" t="s">
        <v>445</v>
      </c>
      <c r="I123" s="389" t="s">
        <v>181</v>
      </c>
      <c r="J123" s="391">
        <v>11136</v>
      </c>
      <c r="K123" s="392">
        <v>3</v>
      </c>
      <c r="L123" s="393"/>
      <c r="M123" s="393"/>
      <c r="N123" s="393"/>
      <c r="O123" s="459">
        <v>3</v>
      </c>
      <c r="P123" s="459"/>
      <c r="Q123" s="15"/>
      <c r="R123" s="15"/>
    </row>
    <row r="124" spans="1:18" ht="15" customHeight="1" x14ac:dyDescent="0.25">
      <c r="A124" s="451">
        <v>614</v>
      </c>
      <c r="B124" s="451">
        <v>61</v>
      </c>
      <c r="C124" s="451">
        <v>614</v>
      </c>
      <c r="D124" s="464"/>
      <c r="E124" s="451">
        <v>1</v>
      </c>
      <c r="F124" s="390" t="s">
        <v>534</v>
      </c>
      <c r="G124" s="388"/>
      <c r="H124" s="389" t="s">
        <v>73</v>
      </c>
      <c r="I124" s="389" t="s">
        <v>181</v>
      </c>
      <c r="J124" s="391">
        <v>1781.76</v>
      </c>
      <c r="K124" s="392">
        <v>3</v>
      </c>
      <c r="L124" s="393"/>
      <c r="M124" s="393">
        <f>IF(K125=0,"N/A",+L125/12)</f>
        <v>119.6388888888889</v>
      </c>
      <c r="N124" s="393">
        <f>+M124</f>
        <v>119.6388888888889</v>
      </c>
      <c r="O124" s="459">
        <v>2</v>
      </c>
      <c r="P124" s="459">
        <v>7</v>
      </c>
      <c r="Q124" s="15"/>
      <c r="R124" s="15"/>
    </row>
    <row r="125" spans="1:18" ht="15" customHeight="1" x14ac:dyDescent="0.25">
      <c r="A125" s="451">
        <v>614</v>
      </c>
      <c r="B125" s="451">
        <v>61</v>
      </c>
      <c r="C125" s="451">
        <v>614</v>
      </c>
      <c r="D125" s="451"/>
      <c r="E125" s="451">
        <v>1</v>
      </c>
      <c r="F125" s="457" t="s">
        <v>891</v>
      </c>
      <c r="G125" s="389" t="s">
        <v>892</v>
      </c>
      <c r="H125" s="389" t="s">
        <v>134</v>
      </c>
      <c r="I125" s="389" t="s">
        <v>181</v>
      </c>
      <c r="J125" s="466">
        <v>4307</v>
      </c>
      <c r="K125" s="392">
        <v>3</v>
      </c>
      <c r="L125" s="393">
        <f>IF(K125=0,"N/A",+J125/K125)</f>
        <v>1435.6666666666667</v>
      </c>
      <c r="M125" s="393"/>
      <c r="N125" s="393"/>
      <c r="O125" s="459">
        <v>3</v>
      </c>
      <c r="P125" s="459"/>
      <c r="Q125" s="15"/>
      <c r="R125" s="15"/>
    </row>
    <row r="126" spans="1:18" ht="15" customHeight="1" x14ac:dyDescent="0.25">
      <c r="A126" s="451">
        <v>614</v>
      </c>
      <c r="B126" s="451">
        <v>61</v>
      </c>
      <c r="C126" s="451">
        <v>614</v>
      </c>
      <c r="D126" s="465"/>
      <c r="E126" s="451">
        <v>1</v>
      </c>
      <c r="F126" s="390" t="s">
        <v>130</v>
      </c>
      <c r="G126" s="389"/>
      <c r="H126" s="389" t="s">
        <v>536</v>
      </c>
      <c r="I126" s="389" t="s">
        <v>183</v>
      </c>
      <c r="J126" s="391">
        <v>2198.1999999999998</v>
      </c>
      <c r="K126" s="392">
        <v>3</v>
      </c>
      <c r="L126" s="393"/>
      <c r="M126" s="393">
        <f>IF(K127=0,"N/A",+L127/12)</f>
        <v>0</v>
      </c>
      <c r="N126" s="393"/>
      <c r="O126" s="459"/>
      <c r="P126" s="459"/>
      <c r="Q126" s="15"/>
      <c r="R126" s="15"/>
    </row>
    <row r="127" spans="1:18" ht="15" customHeight="1" x14ac:dyDescent="0.25">
      <c r="A127" s="389">
        <v>614</v>
      </c>
      <c r="B127" s="389">
        <v>61</v>
      </c>
      <c r="C127" s="389">
        <v>614</v>
      </c>
      <c r="D127" s="389"/>
      <c r="E127" s="389">
        <v>1</v>
      </c>
      <c r="F127" s="390" t="s">
        <v>296</v>
      </c>
      <c r="G127" s="389"/>
      <c r="H127" s="389"/>
      <c r="I127" s="389" t="s">
        <v>183</v>
      </c>
      <c r="J127" s="391"/>
      <c r="K127" s="392">
        <v>10</v>
      </c>
      <c r="L127" s="393">
        <f>IF(K127=0,"N/A",+J127/K127)</f>
        <v>0</v>
      </c>
      <c r="M127" s="393"/>
      <c r="N127" s="393"/>
      <c r="O127" s="459">
        <v>10</v>
      </c>
      <c r="P127" s="459"/>
      <c r="Q127" s="15"/>
      <c r="R127" s="15"/>
    </row>
    <row r="128" spans="1:18" ht="15" customHeight="1" x14ac:dyDescent="0.25">
      <c r="A128" s="451">
        <v>614</v>
      </c>
      <c r="B128" s="451">
        <v>61</v>
      </c>
      <c r="C128" s="451">
        <v>614</v>
      </c>
      <c r="D128" s="450"/>
      <c r="E128" s="451">
        <v>1</v>
      </c>
      <c r="F128" s="390" t="s">
        <v>1157</v>
      </c>
      <c r="G128" s="389"/>
      <c r="H128" s="389" t="s">
        <v>26</v>
      </c>
      <c r="I128" s="389" t="s">
        <v>1171</v>
      </c>
      <c r="J128" s="391">
        <v>1750</v>
      </c>
      <c r="K128" s="392">
        <v>10</v>
      </c>
      <c r="L128" s="393"/>
      <c r="M128" s="393">
        <f>IF(K129=0,"N/A",+L129/12)</f>
        <v>155.03888888888886</v>
      </c>
      <c r="N128" s="393"/>
      <c r="O128" s="450">
        <v>2</v>
      </c>
      <c r="P128" s="459">
        <v>11</v>
      </c>
      <c r="Q128" s="15"/>
      <c r="R128" s="15"/>
    </row>
    <row r="129" spans="1:18" ht="15" customHeight="1" x14ac:dyDescent="0.25">
      <c r="A129" s="451">
        <v>614</v>
      </c>
      <c r="B129" s="451">
        <v>61</v>
      </c>
      <c r="C129" s="451">
        <v>614</v>
      </c>
      <c r="D129" s="451"/>
      <c r="E129" s="451">
        <v>1</v>
      </c>
      <c r="F129" s="390" t="s">
        <v>31</v>
      </c>
      <c r="G129" s="389"/>
      <c r="H129" s="389"/>
      <c r="I129" s="389" t="s">
        <v>188</v>
      </c>
      <c r="J129" s="391">
        <v>5581.4</v>
      </c>
      <c r="K129" s="392">
        <v>3</v>
      </c>
      <c r="L129" s="393">
        <f>IF(K129=0,"N/A",+J129/K129)</f>
        <v>1860.4666666666665</v>
      </c>
      <c r="M129" s="393">
        <f>IF(K130=0,"N/A",+L130/12)</f>
        <v>147.87305555555557</v>
      </c>
      <c r="N129" s="393"/>
      <c r="O129" s="459">
        <v>3</v>
      </c>
      <c r="P129" s="459"/>
      <c r="Q129" s="15"/>
      <c r="R129" s="15"/>
    </row>
    <row r="130" spans="1:18" ht="15" customHeight="1" x14ac:dyDescent="0.25">
      <c r="A130" s="451">
        <v>614</v>
      </c>
      <c r="B130" s="451">
        <v>61</v>
      </c>
      <c r="C130" s="451">
        <v>614</v>
      </c>
      <c r="D130" s="451"/>
      <c r="E130" s="451">
        <v>1</v>
      </c>
      <c r="F130" s="457" t="s">
        <v>792</v>
      </c>
      <c r="G130" s="389"/>
      <c r="H130" s="389"/>
      <c r="I130" s="389" t="s">
        <v>188</v>
      </c>
      <c r="J130" s="466">
        <v>5323.43</v>
      </c>
      <c r="K130" s="392">
        <v>3</v>
      </c>
      <c r="L130" s="393">
        <f>IF(K130=0,"N/A",+J130/K130)</f>
        <v>1774.4766666666667</v>
      </c>
      <c r="M130" s="393"/>
      <c r="N130" s="393"/>
      <c r="O130" s="459">
        <v>10</v>
      </c>
      <c r="P130" s="459"/>
      <c r="Q130" s="15"/>
      <c r="R130" s="15"/>
    </row>
    <row r="131" spans="1:18" ht="15" customHeight="1" x14ac:dyDescent="0.25">
      <c r="A131" s="451">
        <v>614</v>
      </c>
      <c r="B131" s="451">
        <v>61</v>
      </c>
      <c r="C131" s="451">
        <v>614</v>
      </c>
      <c r="D131" s="451"/>
      <c r="E131" s="451">
        <v>1</v>
      </c>
      <c r="F131" s="390" t="s">
        <v>932</v>
      </c>
      <c r="G131" s="389"/>
      <c r="H131" s="389"/>
      <c r="I131" s="389" t="s">
        <v>830</v>
      </c>
      <c r="J131" s="391">
        <v>6324.99</v>
      </c>
      <c r="K131" s="392">
        <v>10</v>
      </c>
      <c r="L131" s="393"/>
      <c r="M131" s="393"/>
      <c r="N131" s="393"/>
      <c r="O131" s="459">
        <v>10</v>
      </c>
      <c r="P131" s="459"/>
      <c r="Q131" s="15"/>
      <c r="R131" s="15"/>
    </row>
    <row r="132" spans="1:18" ht="15" x14ac:dyDescent="0.25">
      <c r="A132" s="451">
        <v>614</v>
      </c>
      <c r="B132" s="451">
        <v>61</v>
      </c>
      <c r="C132" s="451">
        <v>614</v>
      </c>
      <c r="D132" s="451"/>
      <c r="E132" s="451">
        <v>1</v>
      </c>
      <c r="F132" s="390" t="s">
        <v>30</v>
      </c>
      <c r="G132" s="389"/>
      <c r="H132" s="389" t="s">
        <v>412</v>
      </c>
      <c r="I132" s="389" t="s">
        <v>830</v>
      </c>
      <c r="J132" s="391">
        <v>1895</v>
      </c>
      <c r="K132" s="392">
        <v>10</v>
      </c>
      <c r="L132" s="393"/>
      <c r="M132" s="393"/>
      <c r="N132" s="393"/>
      <c r="O132" s="459">
        <v>3</v>
      </c>
      <c r="P132" s="459"/>
      <c r="Q132" s="15"/>
      <c r="R132" s="15"/>
    </row>
    <row r="133" spans="1:18" ht="15.75" x14ac:dyDescent="0.3">
      <c r="A133" s="85">
        <v>614</v>
      </c>
      <c r="B133" s="85">
        <v>61</v>
      </c>
      <c r="C133" s="85">
        <v>614</v>
      </c>
      <c r="D133" s="87"/>
      <c r="E133" s="85">
        <v>1</v>
      </c>
      <c r="F133" s="96" t="s">
        <v>687</v>
      </c>
      <c r="G133" s="389"/>
      <c r="H133" s="389" t="s">
        <v>549</v>
      </c>
      <c r="I133" s="389" t="s">
        <v>830</v>
      </c>
      <c r="J133" s="111">
        <v>12500</v>
      </c>
      <c r="K133" s="392">
        <v>3</v>
      </c>
      <c r="L133" s="393"/>
      <c r="M133" s="393"/>
      <c r="N133" s="393"/>
      <c r="O133" s="459">
        <v>3</v>
      </c>
      <c r="P133" s="459"/>
      <c r="Q133" s="15"/>
      <c r="R133" s="15"/>
    </row>
    <row r="134" spans="1:18" ht="15.75" x14ac:dyDescent="0.3">
      <c r="A134" s="235">
        <v>614</v>
      </c>
      <c r="B134" s="235">
        <v>61</v>
      </c>
      <c r="C134" s="235">
        <v>614</v>
      </c>
      <c r="D134" s="235"/>
      <c r="E134" s="235">
        <v>1</v>
      </c>
      <c r="F134" s="87" t="s">
        <v>88</v>
      </c>
      <c r="G134" s="85"/>
      <c r="H134" s="85" t="s">
        <v>289</v>
      </c>
      <c r="I134" s="85" t="s">
        <v>183</v>
      </c>
      <c r="J134" s="111">
        <v>175</v>
      </c>
      <c r="K134" s="392">
        <v>3</v>
      </c>
      <c r="L134" s="393"/>
      <c r="M134" s="101"/>
      <c r="N134" s="101"/>
      <c r="O134" s="102">
        <v>3</v>
      </c>
      <c r="P134" s="102"/>
      <c r="Q134" s="15"/>
      <c r="R134" s="15"/>
    </row>
    <row r="135" spans="1:18" ht="15" customHeight="1" x14ac:dyDescent="0.3">
      <c r="A135" s="235">
        <v>614</v>
      </c>
      <c r="B135" s="235">
        <v>61</v>
      </c>
      <c r="C135" s="235">
        <v>614</v>
      </c>
      <c r="D135" s="235"/>
      <c r="E135" s="235">
        <v>2</v>
      </c>
      <c r="F135" s="87" t="s">
        <v>135</v>
      </c>
      <c r="G135" s="85"/>
      <c r="H135" s="85" t="s">
        <v>73</v>
      </c>
      <c r="I135" s="85" t="s">
        <v>183</v>
      </c>
      <c r="J135" s="111">
        <v>450</v>
      </c>
      <c r="K135" s="112">
        <v>3</v>
      </c>
      <c r="L135" s="101"/>
      <c r="M135" s="708"/>
      <c r="N135" s="708"/>
      <c r="O135" s="708"/>
      <c r="P135" s="708"/>
      <c r="Q135" s="15"/>
      <c r="R135" s="15"/>
    </row>
    <row r="136" spans="1:18" ht="15" customHeight="1" x14ac:dyDescent="0.25">
      <c r="A136" s="407">
        <v>614</v>
      </c>
      <c r="B136" s="407">
        <v>61</v>
      </c>
      <c r="C136" s="407">
        <v>614</v>
      </c>
      <c r="D136" s="415"/>
      <c r="E136" s="407">
        <v>1</v>
      </c>
      <c r="F136" s="714" t="s">
        <v>30</v>
      </c>
      <c r="G136" s="415"/>
      <c r="H136" s="407" t="s">
        <v>129</v>
      </c>
      <c r="I136" s="407" t="s">
        <v>440</v>
      </c>
      <c r="J136" s="715">
        <v>2831</v>
      </c>
      <c r="K136" s="413">
        <v>3</v>
      </c>
      <c r="L136" s="409">
        <f>IF(K136=0,"N/A",+J136/K136)</f>
        <v>943.66666666666663</v>
      </c>
      <c r="M136" s="708"/>
      <c r="N136" s="708"/>
      <c r="O136" s="708"/>
      <c r="P136" s="708"/>
      <c r="Q136" s="15"/>
      <c r="R136" s="15"/>
    </row>
    <row r="137" spans="1:18" ht="15" customHeight="1" x14ac:dyDescent="0.25">
      <c r="A137" s="407">
        <v>614</v>
      </c>
      <c r="B137" s="407">
        <v>61</v>
      </c>
      <c r="C137" s="407">
        <v>614</v>
      </c>
      <c r="D137" s="415"/>
      <c r="E137" s="407">
        <v>1</v>
      </c>
      <c r="F137" s="714" t="s">
        <v>533</v>
      </c>
      <c r="G137" s="415"/>
      <c r="H137" s="407" t="s">
        <v>418</v>
      </c>
      <c r="I137" s="407" t="s">
        <v>440</v>
      </c>
      <c r="J137" s="715">
        <v>6370.72</v>
      </c>
      <c r="K137" s="413">
        <v>3</v>
      </c>
      <c r="L137" s="409"/>
      <c r="M137" s="708"/>
      <c r="N137" s="708"/>
      <c r="O137" s="708"/>
      <c r="P137" s="708"/>
      <c r="Q137" s="15"/>
      <c r="R137" s="15"/>
    </row>
    <row r="138" spans="1:18" ht="15" customHeight="1" x14ac:dyDescent="0.25">
      <c r="A138" s="407">
        <v>614</v>
      </c>
      <c r="B138" s="407">
        <v>61</v>
      </c>
      <c r="C138" s="407">
        <v>614</v>
      </c>
      <c r="D138" s="415"/>
      <c r="E138" s="407">
        <v>1</v>
      </c>
      <c r="F138" s="714" t="s">
        <v>31</v>
      </c>
      <c r="G138" s="415"/>
      <c r="H138" s="407" t="s">
        <v>73</v>
      </c>
      <c r="I138" s="407" t="s">
        <v>440</v>
      </c>
      <c r="J138" s="715">
        <v>11434.12</v>
      </c>
      <c r="K138" s="413">
        <v>3</v>
      </c>
      <c r="L138" s="409"/>
      <c r="M138" s="708"/>
      <c r="N138" s="708"/>
      <c r="O138" s="708"/>
      <c r="P138" s="708"/>
      <c r="Q138" s="15"/>
      <c r="R138" s="15"/>
    </row>
    <row r="139" spans="1:18" ht="15" x14ac:dyDescent="0.3">
      <c r="A139" s="407">
        <v>614</v>
      </c>
      <c r="B139" s="407">
        <v>61</v>
      </c>
      <c r="C139" s="407">
        <v>614</v>
      </c>
      <c r="D139" s="415"/>
      <c r="E139" s="407">
        <v>1</v>
      </c>
      <c r="F139" s="714" t="s">
        <v>534</v>
      </c>
      <c r="G139" s="415"/>
      <c r="H139" s="407" t="s">
        <v>73</v>
      </c>
      <c r="I139" s="407" t="s">
        <v>440</v>
      </c>
      <c r="J139" s="715">
        <v>1734.2</v>
      </c>
      <c r="K139" s="413">
        <v>3</v>
      </c>
      <c r="L139" s="409"/>
      <c r="M139" s="161"/>
      <c r="N139" s="161"/>
      <c r="O139" s="533">
        <v>3</v>
      </c>
      <c r="P139" s="163"/>
      <c r="Q139" s="15"/>
      <c r="R139" s="15"/>
    </row>
    <row r="140" spans="1:18" ht="15" x14ac:dyDescent="0.3">
      <c r="A140" s="147">
        <v>614</v>
      </c>
      <c r="B140" s="147">
        <v>61</v>
      </c>
      <c r="C140" s="147">
        <v>614</v>
      </c>
      <c r="D140" s="147"/>
      <c r="E140" s="147">
        <v>1</v>
      </c>
      <c r="F140" s="148" t="s">
        <v>524</v>
      </c>
      <c r="G140" s="147"/>
      <c r="H140" s="147" t="s">
        <v>525</v>
      </c>
      <c r="I140" s="147" t="s">
        <v>974</v>
      </c>
      <c r="J140" s="158">
        <v>26900</v>
      </c>
      <c r="K140" s="147">
        <v>3</v>
      </c>
      <c r="L140" s="161"/>
      <c r="M140" s="101"/>
      <c r="N140" s="101"/>
      <c r="O140" s="102">
        <v>3</v>
      </c>
      <c r="P140" s="102"/>
      <c r="Q140" s="15"/>
      <c r="R140" s="15"/>
    </row>
    <row r="141" spans="1:18" ht="15" x14ac:dyDescent="0.3">
      <c r="A141" s="85">
        <v>614</v>
      </c>
      <c r="B141" s="85">
        <v>61</v>
      </c>
      <c r="C141" s="85">
        <v>614</v>
      </c>
      <c r="D141" s="227"/>
      <c r="E141" s="85">
        <v>1</v>
      </c>
      <c r="F141" s="122" t="s">
        <v>88</v>
      </c>
      <c r="G141" s="227"/>
      <c r="H141" s="85" t="s">
        <v>73</v>
      </c>
      <c r="I141" s="85" t="s">
        <v>87</v>
      </c>
      <c r="J141" s="111">
        <v>123.2</v>
      </c>
      <c r="K141" s="112">
        <v>3</v>
      </c>
      <c r="L141" s="101"/>
      <c r="M141" s="101"/>
      <c r="N141" s="101"/>
      <c r="O141" s="102">
        <v>3</v>
      </c>
      <c r="P141" s="102"/>
      <c r="Q141" s="15"/>
      <c r="R141" s="15"/>
    </row>
    <row r="142" spans="1:18" ht="15" x14ac:dyDescent="0.3">
      <c r="A142" s="85">
        <v>614</v>
      </c>
      <c r="B142" s="85">
        <v>61</v>
      </c>
      <c r="C142" s="85">
        <v>614</v>
      </c>
      <c r="D142" s="85"/>
      <c r="E142" s="85">
        <v>1</v>
      </c>
      <c r="F142" s="87" t="s">
        <v>432</v>
      </c>
      <c r="G142" s="87"/>
      <c r="H142" s="85" t="s">
        <v>28</v>
      </c>
      <c r="I142" s="85" t="s">
        <v>29</v>
      </c>
      <c r="J142" s="111">
        <v>6710</v>
      </c>
      <c r="K142" s="112">
        <v>3</v>
      </c>
      <c r="L142" s="101"/>
      <c r="M142" s="101"/>
      <c r="N142" s="101"/>
      <c r="O142" s="102">
        <v>3</v>
      </c>
      <c r="P142" s="102"/>
      <c r="Q142" s="15"/>
      <c r="R142" s="15"/>
    </row>
    <row r="143" spans="1:18" ht="15" x14ac:dyDescent="0.3">
      <c r="A143" s="85">
        <v>614</v>
      </c>
      <c r="B143" s="85">
        <v>61</v>
      </c>
      <c r="C143" s="85">
        <v>614</v>
      </c>
      <c r="D143" s="85" t="s">
        <v>89</v>
      </c>
      <c r="E143" s="85">
        <v>1</v>
      </c>
      <c r="F143" s="87" t="s">
        <v>30</v>
      </c>
      <c r="G143" s="87"/>
      <c r="H143" s="85" t="s">
        <v>549</v>
      </c>
      <c r="I143" s="85" t="s">
        <v>29</v>
      </c>
      <c r="J143" s="111">
        <v>1895</v>
      </c>
      <c r="K143" s="112">
        <v>3</v>
      </c>
      <c r="L143" s="101"/>
      <c r="M143" s="101">
        <f>IF(K144=0,"N/A",+L144/12)</f>
        <v>192.69444444444446</v>
      </c>
      <c r="N143" s="101"/>
      <c r="O143" s="102">
        <v>2</v>
      </c>
      <c r="P143" s="102">
        <v>10</v>
      </c>
      <c r="Q143" s="15"/>
      <c r="R143" s="15"/>
    </row>
    <row r="144" spans="1:18" ht="15" x14ac:dyDescent="0.3">
      <c r="A144" s="85">
        <v>614</v>
      </c>
      <c r="B144" s="85">
        <v>61</v>
      </c>
      <c r="C144" s="85">
        <v>614</v>
      </c>
      <c r="D144" s="85" t="s">
        <v>89</v>
      </c>
      <c r="E144" s="85">
        <v>1</v>
      </c>
      <c r="F144" s="87" t="s">
        <v>31</v>
      </c>
      <c r="G144" s="87"/>
      <c r="H144" s="85" t="s">
        <v>786</v>
      </c>
      <c r="I144" s="85" t="s">
        <v>29</v>
      </c>
      <c r="J144" s="111">
        <v>6937</v>
      </c>
      <c r="K144" s="112">
        <v>3</v>
      </c>
      <c r="L144" s="101">
        <f>IF(K144=0,"N/A",+J144/K144)</f>
        <v>2312.3333333333335</v>
      </c>
      <c r="M144" s="101"/>
      <c r="N144" s="101"/>
      <c r="O144" s="102">
        <v>3</v>
      </c>
      <c r="P144" s="102"/>
      <c r="Q144" s="15"/>
      <c r="R144" s="15"/>
    </row>
    <row r="145" spans="1:18" ht="15" x14ac:dyDescent="0.3">
      <c r="A145" s="85">
        <v>614</v>
      </c>
      <c r="B145" s="85">
        <v>61</v>
      </c>
      <c r="C145" s="85">
        <v>614</v>
      </c>
      <c r="D145" s="85"/>
      <c r="E145" s="85">
        <v>1</v>
      </c>
      <c r="F145" s="87" t="s">
        <v>88</v>
      </c>
      <c r="G145" s="87"/>
      <c r="H145" s="85" t="s">
        <v>77</v>
      </c>
      <c r="I145" s="85" t="s">
        <v>29</v>
      </c>
      <c r="J145" s="111">
        <v>203</v>
      </c>
      <c r="K145" s="112">
        <v>3</v>
      </c>
      <c r="L145" s="101"/>
      <c r="M145" s="101"/>
      <c r="N145" s="101"/>
      <c r="O145" s="102">
        <v>3</v>
      </c>
      <c r="P145" s="102"/>
      <c r="Q145" s="15"/>
      <c r="R145" s="15"/>
    </row>
    <row r="146" spans="1:18" ht="15" x14ac:dyDescent="0.3">
      <c r="A146" s="85">
        <v>614</v>
      </c>
      <c r="B146" s="85">
        <v>61</v>
      </c>
      <c r="C146" s="85">
        <v>614</v>
      </c>
      <c r="D146" s="85"/>
      <c r="E146" s="85">
        <v>1</v>
      </c>
      <c r="F146" s="87" t="s">
        <v>340</v>
      </c>
      <c r="G146" s="87"/>
      <c r="H146" s="85" t="s">
        <v>77</v>
      </c>
      <c r="I146" s="85" t="s">
        <v>29</v>
      </c>
      <c r="J146" s="111">
        <v>140</v>
      </c>
      <c r="K146" s="112">
        <v>3</v>
      </c>
      <c r="L146" s="101"/>
      <c r="M146" s="101">
        <f>IF(K147=0,"N/A",+L147/12)</f>
        <v>40.883333333333333</v>
      </c>
      <c r="N146" s="101">
        <f>+M143+M146</f>
        <v>233.57777777777778</v>
      </c>
      <c r="O146" s="102">
        <v>2</v>
      </c>
      <c r="P146" s="102">
        <v>8</v>
      </c>
      <c r="Q146" s="15"/>
      <c r="R146" s="15"/>
    </row>
    <row r="147" spans="1:18" ht="15" x14ac:dyDescent="0.3">
      <c r="A147" s="85">
        <v>614</v>
      </c>
      <c r="B147" s="85">
        <v>61</v>
      </c>
      <c r="C147" s="85">
        <v>614</v>
      </c>
      <c r="D147" s="85"/>
      <c r="E147" s="85">
        <v>1</v>
      </c>
      <c r="F147" s="87" t="s">
        <v>93</v>
      </c>
      <c r="G147" s="87" t="s">
        <v>436</v>
      </c>
      <c r="H147" s="85" t="s">
        <v>437</v>
      </c>
      <c r="I147" s="85" t="s">
        <v>29</v>
      </c>
      <c r="J147" s="111">
        <v>2453</v>
      </c>
      <c r="K147" s="112">
        <v>5</v>
      </c>
      <c r="L147" s="101">
        <f>IF(K147=0,"N/A",+J147/K147)</f>
        <v>490.6</v>
      </c>
      <c r="M147" s="101"/>
      <c r="N147" s="101"/>
      <c r="O147" s="102">
        <v>3</v>
      </c>
      <c r="P147" s="102"/>
      <c r="Q147" s="15"/>
      <c r="R147" s="15"/>
    </row>
    <row r="148" spans="1:18" ht="15" x14ac:dyDescent="0.3">
      <c r="A148" s="85">
        <v>614</v>
      </c>
      <c r="B148" s="85">
        <v>61</v>
      </c>
      <c r="C148" s="85">
        <v>614</v>
      </c>
      <c r="D148" s="85"/>
      <c r="E148" s="85">
        <v>1</v>
      </c>
      <c r="F148" s="87" t="s">
        <v>78</v>
      </c>
      <c r="G148" s="87"/>
      <c r="H148" s="85" t="s">
        <v>995</v>
      </c>
      <c r="I148" s="85" t="s">
        <v>29</v>
      </c>
      <c r="J148" s="111">
        <v>2043.32</v>
      </c>
      <c r="K148" s="112">
        <v>3</v>
      </c>
      <c r="L148" s="101"/>
      <c r="M148" s="101">
        <f>IF(K149=0,"N/A",+L149/12)</f>
        <v>160.46666666666667</v>
      </c>
      <c r="N148" s="313"/>
      <c r="O148" s="187">
        <v>3</v>
      </c>
      <c r="P148" s="187"/>
      <c r="Q148" s="15"/>
      <c r="R148" s="15"/>
    </row>
    <row r="149" spans="1:18" ht="15" x14ac:dyDescent="0.3">
      <c r="A149" s="85">
        <v>614</v>
      </c>
      <c r="B149" s="85">
        <v>61</v>
      </c>
      <c r="C149" s="85">
        <v>614</v>
      </c>
      <c r="D149" s="85"/>
      <c r="E149" s="85">
        <v>1</v>
      </c>
      <c r="F149" s="96" t="s">
        <v>432</v>
      </c>
      <c r="G149" s="85" t="s">
        <v>690</v>
      </c>
      <c r="H149" s="85" t="s">
        <v>412</v>
      </c>
      <c r="I149" s="85" t="s">
        <v>140</v>
      </c>
      <c r="J149" s="300">
        <v>5776.8</v>
      </c>
      <c r="K149" s="112">
        <v>3</v>
      </c>
      <c r="L149" s="101">
        <f>IF(K149=0,"N/A",+J149/K149)</f>
        <v>1925.6000000000001</v>
      </c>
      <c r="M149" s="101"/>
      <c r="N149" s="313"/>
      <c r="O149" s="187">
        <v>3</v>
      </c>
      <c r="P149" s="187"/>
      <c r="Q149" s="15"/>
      <c r="R149" s="15"/>
    </row>
    <row r="150" spans="1:18" ht="15" customHeight="1" x14ac:dyDescent="0.3">
      <c r="A150" s="85">
        <v>614</v>
      </c>
      <c r="B150" s="85">
        <v>61</v>
      </c>
      <c r="C150" s="85">
        <v>614</v>
      </c>
      <c r="D150" s="227"/>
      <c r="E150" s="85">
        <v>1</v>
      </c>
      <c r="F150" s="87" t="s">
        <v>31</v>
      </c>
      <c r="G150" s="85"/>
      <c r="H150" s="85" t="s">
        <v>73</v>
      </c>
      <c r="I150" s="85" t="s">
        <v>140</v>
      </c>
      <c r="J150" s="300">
        <v>1402.39</v>
      </c>
      <c r="K150" s="112">
        <v>3</v>
      </c>
      <c r="L150" s="101"/>
      <c r="M150" s="101">
        <f>IF(K151=0,"N/A",+L151/12)</f>
        <v>84.694444444444443</v>
      </c>
      <c r="N150" s="313">
        <f>+M148+M150</f>
        <v>245.1611111111111</v>
      </c>
      <c r="O150" s="187">
        <v>2</v>
      </c>
      <c r="P150" s="187"/>
      <c r="Q150" s="15"/>
      <c r="R150" s="15"/>
    </row>
    <row r="151" spans="1:18" ht="15" customHeight="1" x14ac:dyDescent="0.3">
      <c r="A151" s="85">
        <v>614</v>
      </c>
      <c r="B151" s="85">
        <v>61</v>
      </c>
      <c r="C151" s="85">
        <v>614</v>
      </c>
      <c r="D151" s="227"/>
      <c r="E151" s="85">
        <v>1</v>
      </c>
      <c r="F151" s="96" t="s">
        <v>30</v>
      </c>
      <c r="G151" s="227"/>
      <c r="H151" s="85" t="s">
        <v>129</v>
      </c>
      <c r="I151" s="85" t="s">
        <v>140</v>
      </c>
      <c r="J151" s="351">
        <v>3049</v>
      </c>
      <c r="K151" s="85">
        <v>3</v>
      </c>
      <c r="L151" s="101">
        <f>IF(K151=0,"N/A",+J151/K151)</f>
        <v>1016.3333333333334</v>
      </c>
      <c r="M151" s="101"/>
      <c r="N151" s="313"/>
      <c r="O151" s="187">
        <v>3</v>
      </c>
      <c r="P151" s="187"/>
      <c r="Q151" s="15"/>
      <c r="R151" s="15"/>
    </row>
    <row r="152" spans="1:18" ht="15" customHeight="1" x14ac:dyDescent="0.3">
      <c r="A152" s="85">
        <v>614</v>
      </c>
      <c r="B152" s="85">
        <v>61</v>
      </c>
      <c r="C152" s="85">
        <v>614</v>
      </c>
      <c r="D152" s="227"/>
      <c r="E152" s="85">
        <v>1</v>
      </c>
      <c r="F152" s="87" t="s">
        <v>88</v>
      </c>
      <c r="G152" s="85"/>
      <c r="H152" s="85" t="s">
        <v>77</v>
      </c>
      <c r="I152" s="85" t="s">
        <v>140</v>
      </c>
      <c r="J152" s="300">
        <v>175</v>
      </c>
      <c r="K152" s="112">
        <v>3</v>
      </c>
      <c r="L152" s="101"/>
      <c r="M152" s="101"/>
      <c r="N152" s="313"/>
      <c r="O152" s="187">
        <v>3</v>
      </c>
      <c r="P152" s="187"/>
      <c r="Q152" s="15"/>
      <c r="R152" s="15"/>
    </row>
    <row r="153" spans="1:18" ht="15" customHeight="1" x14ac:dyDescent="0.3">
      <c r="A153" s="85">
        <v>614</v>
      </c>
      <c r="B153" s="85">
        <v>61</v>
      </c>
      <c r="C153" s="85">
        <v>614</v>
      </c>
      <c r="D153" s="227"/>
      <c r="E153" s="85">
        <v>2</v>
      </c>
      <c r="F153" s="96" t="s">
        <v>142</v>
      </c>
      <c r="G153" s="85"/>
      <c r="H153" s="85" t="s">
        <v>77</v>
      </c>
      <c r="I153" s="85" t="s">
        <v>140</v>
      </c>
      <c r="J153" s="300">
        <f>450*E153</f>
        <v>900</v>
      </c>
      <c r="K153" s="112">
        <v>3</v>
      </c>
      <c r="L153" s="101"/>
      <c r="M153" s="101"/>
      <c r="N153" s="313"/>
      <c r="O153" s="187">
        <v>3</v>
      </c>
      <c r="P153" s="187"/>
      <c r="Q153" s="15"/>
      <c r="R153" s="15"/>
    </row>
    <row r="154" spans="1:18" ht="15" customHeight="1" x14ac:dyDescent="0.3">
      <c r="A154" s="85">
        <v>614</v>
      </c>
      <c r="B154" s="85">
        <v>61</v>
      </c>
      <c r="C154" s="85">
        <v>614</v>
      </c>
      <c r="D154" s="87">
        <v>125163</v>
      </c>
      <c r="E154" s="85">
        <v>1</v>
      </c>
      <c r="F154" s="87" t="s">
        <v>33</v>
      </c>
      <c r="G154" s="85" t="s">
        <v>34</v>
      </c>
      <c r="H154" s="85" t="s">
        <v>35</v>
      </c>
      <c r="I154" s="85" t="s">
        <v>140</v>
      </c>
      <c r="J154" s="309">
        <v>6496</v>
      </c>
      <c r="K154" s="112">
        <v>3</v>
      </c>
      <c r="L154" s="101"/>
      <c r="M154" s="101"/>
      <c r="N154" s="313"/>
      <c r="O154" s="187">
        <v>3</v>
      </c>
      <c r="P154" s="187"/>
      <c r="Q154" s="15"/>
      <c r="R154" s="15"/>
    </row>
    <row r="155" spans="1:18" ht="15" customHeight="1" x14ac:dyDescent="0.3">
      <c r="A155" s="85">
        <v>614</v>
      </c>
      <c r="B155" s="85">
        <v>61</v>
      </c>
      <c r="C155" s="85">
        <v>614</v>
      </c>
      <c r="D155" s="227"/>
      <c r="E155" s="85">
        <v>1</v>
      </c>
      <c r="F155" s="87" t="s">
        <v>432</v>
      </c>
      <c r="G155" s="85"/>
      <c r="H155" s="85" t="s">
        <v>418</v>
      </c>
      <c r="I155" s="85" t="s">
        <v>140</v>
      </c>
      <c r="J155" s="300">
        <v>5238.46</v>
      </c>
      <c r="K155" s="112">
        <v>3</v>
      </c>
      <c r="L155" s="101"/>
      <c r="M155" s="101"/>
      <c r="N155" s="313"/>
      <c r="O155" s="187">
        <v>3</v>
      </c>
      <c r="P155" s="187"/>
      <c r="Q155" s="15"/>
      <c r="R155" s="15"/>
    </row>
    <row r="156" spans="1:18" ht="15" customHeight="1" x14ac:dyDescent="0.3">
      <c r="A156" s="85">
        <v>614</v>
      </c>
      <c r="B156" s="85">
        <v>61</v>
      </c>
      <c r="C156" s="85">
        <v>614</v>
      </c>
      <c r="D156" s="227"/>
      <c r="E156" s="85">
        <v>1</v>
      </c>
      <c r="F156" s="87" t="s">
        <v>31</v>
      </c>
      <c r="G156" s="85"/>
      <c r="H156" s="85"/>
      <c r="I156" s="85" t="s">
        <v>140</v>
      </c>
      <c r="J156" s="300">
        <v>16900</v>
      </c>
      <c r="K156" s="112">
        <v>3</v>
      </c>
      <c r="L156" s="101"/>
      <c r="M156" s="101"/>
      <c r="N156" s="313"/>
      <c r="O156" s="187">
        <v>3</v>
      </c>
      <c r="P156" s="187"/>
      <c r="Q156" s="15"/>
      <c r="R156" s="15"/>
    </row>
    <row r="157" spans="1:18" ht="15" customHeight="1" x14ac:dyDescent="0.3">
      <c r="A157" s="85">
        <v>614</v>
      </c>
      <c r="B157" s="85">
        <v>61</v>
      </c>
      <c r="C157" s="85">
        <v>614</v>
      </c>
      <c r="D157" s="227"/>
      <c r="E157" s="85">
        <v>1</v>
      </c>
      <c r="F157" s="96" t="s">
        <v>30</v>
      </c>
      <c r="G157" s="227"/>
      <c r="H157" s="85" t="s">
        <v>73</v>
      </c>
      <c r="I157" s="85" t="s">
        <v>140</v>
      </c>
      <c r="J157" s="517">
        <v>2262</v>
      </c>
      <c r="K157" s="112">
        <v>3</v>
      </c>
      <c r="L157" s="101"/>
      <c r="M157" s="101"/>
      <c r="N157" s="313"/>
      <c r="O157" s="187">
        <v>3</v>
      </c>
      <c r="P157" s="187"/>
      <c r="Q157" s="15"/>
      <c r="R157" s="15"/>
    </row>
    <row r="158" spans="1:18" ht="15" customHeight="1" x14ac:dyDescent="0.3">
      <c r="A158" s="85">
        <v>614</v>
      </c>
      <c r="B158" s="85">
        <v>61</v>
      </c>
      <c r="C158" s="85">
        <v>614</v>
      </c>
      <c r="D158" s="227"/>
      <c r="E158" s="85">
        <v>1</v>
      </c>
      <c r="F158" s="87" t="s">
        <v>88</v>
      </c>
      <c r="G158" s="85"/>
      <c r="H158" s="85" t="s">
        <v>77</v>
      </c>
      <c r="I158" s="85" t="s">
        <v>140</v>
      </c>
      <c r="J158" s="300">
        <v>175</v>
      </c>
      <c r="K158" s="112">
        <v>3</v>
      </c>
      <c r="L158" s="101"/>
      <c r="M158" s="101"/>
      <c r="N158" s="313"/>
      <c r="O158" s="187">
        <v>3</v>
      </c>
      <c r="P158" s="187"/>
      <c r="Q158" s="15"/>
      <c r="R158" s="15"/>
    </row>
    <row r="159" spans="1:18" ht="15" customHeight="1" x14ac:dyDescent="0.3">
      <c r="A159" s="85">
        <v>614</v>
      </c>
      <c r="B159" s="85">
        <v>61</v>
      </c>
      <c r="C159" s="85">
        <v>614</v>
      </c>
      <c r="D159" s="227"/>
      <c r="E159" s="85">
        <v>2</v>
      </c>
      <c r="F159" s="96" t="s">
        <v>142</v>
      </c>
      <c r="G159" s="85"/>
      <c r="H159" s="85" t="s">
        <v>77</v>
      </c>
      <c r="I159" s="85" t="s">
        <v>140</v>
      </c>
      <c r="J159" s="300">
        <f>450*E159</f>
        <v>900</v>
      </c>
      <c r="K159" s="112">
        <v>3</v>
      </c>
      <c r="L159" s="101"/>
      <c r="M159" s="101"/>
      <c r="N159" s="313"/>
      <c r="O159" s="187">
        <v>3</v>
      </c>
      <c r="P159" s="187"/>
      <c r="Q159" s="15"/>
      <c r="R159" s="15"/>
    </row>
    <row r="160" spans="1:18" ht="15" x14ac:dyDescent="0.3">
      <c r="A160" s="85">
        <v>614</v>
      </c>
      <c r="B160" s="85">
        <v>61</v>
      </c>
      <c r="C160" s="85">
        <v>614</v>
      </c>
      <c r="D160" s="227"/>
      <c r="E160" s="85">
        <v>1</v>
      </c>
      <c r="F160" s="96" t="s">
        <v>538</v>
      </c>
      <c r="G160" s="227"/>
      <c r="H160" s="85" t="s">
        <v>118</v>
      </c>
      <c r="I160" s="85" t="s">
        <v>140</v>
      </c>
      <c r="J160" s="517">
        <v>6849.8</v>
      </c>
      <c r="K160" s="112">
        <v>3</v>
      </c>
      <c r="L160" s="101"/>
      <c r="M160" s="207"/>
      <c r="N160" s="716"/>
      <c r="O160" s="209">
        <v>3</v>
      </c>
      <c r="P160" s="209"/>
      <c r="Q160" s="15"/>
      <c r="R160" s="15"/>
    </row>
    <row r="161" spans="1:18" ht="15" customHeight="1" x14ac:dyDescent="0.3">
      <c r="A161" s="253">
        <v>614</v>
      </c>
      <c r="B161" s="253">
        <v>61</v>
      </c>
      <c r="C161" s="253">
        <v>614</v>
      </c>
      <c r="D161" s="302"/>
      <c r="E161" s="253">
        <v>1</v>
      </c>
      <c r="F161" s="252" t="s">
        <v>31</v>
      </c>
      <c r="G161" s="302"/>
      <c r="H161" s="253" t="s">
        <v>73</v>
      </c>
      <c r="I161" s="85" t="s">
        <v>140</v>
      </c>
      <c r="J161" s="717">
        <v>12156.8</v>
      </c>
      <c r="K161" s="255">
        <v>3</v>
      </c>
      <c r="L161" s="207"/>
      <c r="M161" s="101"/>
      <c r="N161" s="313"/>
      <c r="O161" s="187">
        <v>3</v>
      </c>
      <c r="P161" s="187"/>
      <c r="Q161" s="15"/>
      <c r="R161" s="15"/>
    </row>
    <row r="162" spans="1:18" ht="15" customHeight="1" x14ac:dyDescent="0.3">
      <c r="A162" s="85">
        <v>614</v>
      </c>
      <c r="B162" s="85">
        <v>61</v>
      </c>
      <c r="C162" s="85">
        <v>614</v>
      </c>
      <c r="D162" s="227"/>
      <c r="E162" s="85">
        <v>1</v>
      </c>
      <c r="F162" s="96" t="s">
        <v>30</v>
      </c>
      <c r="G162" s="227"/>
      <c r="H162" s="85" t="s">
        <v>1004</v>
      </c>
      <c r="I162" s="85" t="s">
        <v>140</v>
      </c>
      <c r="J162" s="517">
        <v>1328.2</v>
      </c>
      <c r="K162" s="112">
        <v>3</v>
      </c>
      <c r="L162" s="101"/>
      <c r="M162" s="101"/>
      <c r="N162" s="313"/>
      <c r="O162" s="187">
        <v>3</v>
      </c>
      <c r="P162" s="187"/>
      <c r="Q162" s="15"/>
      <c r="R162" s="15"/>
    </row>
    <row r="163" spans="1:18" ht="15" customHeight="1" x14ac:dyDescent="0.3">
      <c r="A163" s="85">
        <v>614</v>
      </c>
      <c r="B163" s="85">
        <v>61</v>
      </c>
      <c r="C163" s="85">
        <v>614</v>
      </c>
      <c r="D163" s="227"/>
      <c r="E163" s="85">
        <v>1</v>
      </c>
      <c r="F163" s="96" t="s">
        <v>534</v>
      </c>
      <c r="G163" s="227"/>
      <c r="H163" s="85" t="s">
        <v>536</v>
      </c>
      <c r="I163" s="85" t="s">
        <v>140</v>
      </c>
      <c r="J163" s="517">
        <v>551</v>
      </c>
      <c r="K163" s="112">
        <v>3</v>
      </c>
      <c r="L163" s="101"/>
      <c r="M163" s="101"/>
      <c r="N163" s="101"/>
      <c r="O163" s="187">
        <v>3</v>
      </c>
      <c r="P163" s="187"/>
      <c r="Q163" s="15"/>
      <c r="R163" s="15"/>
    </row>
    <row r="164" spans="1:18" ht="15" customHeight="1" x14ac:dyDescent="0.3">
      <c r="A164" s="85">
        <v>614</v>
      </c>
      <c r="B164" s="85">
        <v>61</v>
      </c>
      <c r="C164" s="85">
        <v>614</v>
      </c>
      <c r="D164" s="85"/>
      <c r="E164" s="85">
        <v>1</v>
      </c>
      <c r="F164" s="96" t="s">
        <v>432</v>
      </c>
      <c r="G164" s="85"/>
      <c r="H164" s="85" t="s">
        <v>412</v>
      </c>
      <c r="I164" s="85" t="s">
        <v>140</v>
      </c>
      <c r="J164" s="300">
        <v>9520</v>
      </c>
      <c r="K164" s="112">
        <v>3</v>
      </c>
      <c r="L164" s="101"/>
      <c r="M164" s="101">
        <f>IF(K165=0,"N/A",+L165/12)</f>
        <v>505.41694444444443</v>
      </c>
      <c r="N164" s="101"/>
      <c r="O164" s="187">
        <v>3</v>
      </c>
      <c r="P164" s="187"/>
      <c r="Q164" s="15"/>
      <c r="R164" s="15"/>
    </row>
    <row r="165" spans="1:18" ht="15" x14ac:dyDescent="0.3">
      <c r="A165" s="85">
        <v>614</v>
      </c>
      <c r="B165" s="85">
        <v>61</v>
      </c>
      <c r="C165" s="85">
        <v>614</v>
      </c>
      <c r="D165" s="227"/>
      <c r="E165" s="85">
        <v>1</v>
      </c>
      <c r="F165" s="87" t="s">
        <v>31</v>
      </c>
      <c r="G165" s="85"/>
      <c r="H165" s="85" t="s">
        <v>73</v>
      </c>
      <c r="I165" s="85" t="s">
        <v>140</v>
      </c>
      <c r="J165" s="300">
        <v>18195.009999999998</v>
      </c>
      <c r="K165" s="112">
        <v>3</v>
      </c>
      <c r="L165" s="101">
        <f>IF(K165=0,"N/A",+J165/K165)</f>
        <v>6065.0033333333331</v>
      </c>
      <c r="M165" s="101"/>
      <c r="N165" s="101"/>
      <c r="O165" s="187">
        <v>3</v>
      </c>
      <c r="P165" s="187"/>
      <c r="Q165" s="15"/>
      <c r="R165" s="15"/>
    </row>
    <row r="166" spans="1:18" ht="15" customHeight="1" x14ac:dyDescent="0.3">
      <c r="A166" s="85">
        <v>614</v>
      </c>
      <c r="B166" s="85">
        <v>61</v>
      </c>
      <c r="C166" s="85">
        <v>614</v>
      </c>
      <c r="D166" s="227"/>
      <c r="E166" s="85">
        <v>1</v>
      </c>
      <c r="F166" s="87" t="s">
        <v>30</v>
      </c>
      <c r="G166" s="85"/>
      <c r="H166" s="85" t="s">
        <v>32</v>
      </c>
      <c r="I166" s="85" t="s">
        <v>140</v>
      </c>
      <c r="J166" s="300">
        <v>1300</v>
      </c>
      <c r="K166" s="112">
        <v>3</v>
      </c>
      <c r="L166" s="101"/>
      <c r="M166" s="101">
        <f>IF(K167=0,"N/A",+L167/12)</f>
        <v>53.166666666666664</v>
      </c>
      <c r="N166" s="101"/>
      <c r="O166" s="187">
        <v>3</v>
      </c>
      <c r="P166" s="187"/>
      <c r="Q166" s="15"/>
      <c r="R166" s="15"/>
    </row>
    <row r="167" spans="1:18" ht="15" customHeight="1" x14ac:dyDescent="0.3">
      <c r="A167" s="85">
        <v>614</v>
      </c>
      <c r="B167" s="85">
        <v>61</v>
      </c>
      <c r="C167" s="85">
        <v>614</v>
      </c>
      <c r="D167" s="85"/>
      <c r="E167" s="85">
        <v>1</v>
      </c>
      <c r="F167" s="96" t="s">
        <v>770</v>
      </c>
      <c r="G167" s="85"/>
      <c r="H167" s="85" t="s">
        <v>208</v>
      </c>
      <c r="I167" s="85" t="s">
        <v>140</v>
      </c>
      <c r="J167" s="300">
        <v>1914</v>
      </c>
      <c r="K167" s="112">
        <v>3</v>
      </c>
      <c r="L167" s="101">
        <f>IF(K167=0,"N/A",+J167/K167)</f>
        <v>638</v>
      </c>
      <c r="M167" s="101"/>
      <c r="N167" s="101"/>
      <c r="O167" s="187">
        <v>3</v>
      </c>
      <c r="P167" s="187"/>
      <c r="Q167" s="15"/>
      <c r="R167" s="15"/>
    </row>
    <row r="168" spans="1:18" ht="15" customHeight="1" x14ac:dyDescent="0.3">
      <c r="A168" s="85">
        <v>614</v>
      </c>
      <c r="B168" s="85">
        <v>61</v>
      </c>
      <c r="C168" s="85">
        <v>614</v>
      </c>
      <c r="D168" s="227"/>
      <c r="E168" s="85">
        <v>1</v>
      </c>
      <c r="F168" s="87" t="s">
        <v>88</v>
      </c>
      <c r="G168" s="85"/>
      <c r="H168" s="85" t="s">
        <v>77</v>
      </c>
      <c r="I168" s="85" t="s">
        <v>140</v>
      </c>
      <c r="J168" s="300">
        <v>175</v>
      </c>
      <c r="K168" s="112">
        <v>3</v>
      </c>
      <c r="L168" s="101"/>
      <c r="M168" s="101"/>
      <c r="N168" s="101"/>
      <c r="O168" s="187">
        <v>3</v>
      </c>
      <c r="P168" s="187"/>
      <c r="Q168" s="15"/>
      <c r="R168" s="15"/>
    </row>
    <row r="169" spans="1:18" ht="15" customHeight="1" x14ac:dyDescent="0.3">
      <c r="A169" s="85">
        <v>614</v>
      </c>
      <c r="B169" s="85">
        <v>61</v>
      </c>
      <c r="C169" s="85">
        <v>614</v>
      </c>
      <c r="D169" s="227"/>
      <c r="E169" s="85">
        <v>2</v>
      </c>
      <c r="F169" s="96" t="s">
        <v>142</v>
      </c>
      <c r="G169" s="85"/>
      <c r="H169" s="85" t="s">
        <v>77</v>
      </c>
      <c r="I169" s="85" t="s">
        <v>140</v>
      </c>
      <c r="J169" s="300">
        <f>450*E169</f>
        <v>900</v>
      </c>
      <c r="K169" s="112">
        <v>3</v>
      </c>
      <c r="L169" s="101"/>
      <c r="M169" s="101"/>
      <c r="N169" s="101"/>
      <c r="O169" s="187">
        <v>3</v>
      </c>
      <c r="P169" s="187"/>
      <c r="Q169" s="15"/>
      <c r="R169" s="15"/>
    </row>
    <row r="170" spans="1:18" ht="15" customHeight="1" x14ac:dyDescent="0.3">
      <c r="A170" s="235">
        <v>614</v>
      </c>
      <c r="B170" s="235">
        <v>61</v>
      </c>
      <c r="C170" s="235">
        <v>614</v>
      </c>
      <c r="D170" s="85"/>
      <c r="E170" s="85">
        <v>1</v>
      </c>
      <c r="F170" s="87" t="s">
        <v>932</v>
      </c>
      <c r="G170" s="87"/>
      <c r="H170" s="122" t="s">
        <v>399</v>
      </c>
      <c r="I170" s="85" t="s">
        <v>140</v>
      </c>
      <c r="J170" s="718">
        <v>6637.64</v>
      </c>
      <c r="K170" s="85">
        <v>3</v>
      </c>
      <c r="L170" s="101"/>
      <c r="M170" s="101"/>
      <c r="N170" s="101"/>
      <c r="O170" s="187">
        <v>3</v>
      </c>
      <c r="P170" s="187"/>
      <c r="Q170" s="15"/>
      <c r="R170" s="15"/>
    </row>
    <row r="171" spans="1:18" ht="15" customHeight="1" x14ac:dyDescent="0.3">
      <c r="A171" s="85">
        <v>614</v>
      </c>
      <c r="B171" s="235">
        <v>61</v>
      </c>
      <c r="C171" s="85">
        <v>614</v>
      </c>
      <c r="D171" s="500"/>
      <c r="E171" s="147">
        <v>1</v>
      </c>
      <c r="F171" s="148" t="s">
        <v>31</v>
      </c>
      <c r="G171" s="500"/>
      <c r="H171" s="147" t="s">
        <v>73</v>
      </c>
      <c r="I171" s="85" t="s">
        <v>140</v>
      </c>
      <c r="J171" s="169">
        <v>11445.11</v>
      </c>
      <c r="K171" s="170">
        <v>3</v>
      </c>
      <c r="L171" s="101"/>
      <c r="M171" s="101">
        <f>IF(K172=0,"N/A",+L172/12)</f>
        <v>358.1944444444444</v>
      </c>
      <c r="N171" s="101">
        <f>+M155+M157+M171</f>
        <v>358.1944444444444</v>
      </c>
      <c r="O171" s="187">
        <v>1</v>
      </c>
      <c r="P171" s="187">
        <v>9</v>
      </c>
      <c r="Q171" s="15"/>
      <c r="R171" s="15"/>
    </row>
    <row r="172" spans="1:18" ht="15" customHeight="1" x14ac:dyDescent="0.3">
      <c r="A172" s="235">
        <v>614</v>
      </c>
      <c r="B172" s="235">
        <v>61</v>
      </c>
      <c r="C172" s="235">
        <v>614</v>
      </c>
      <c r="D172" s="85"/>
      <c r="E172" s="85">
        <v>1</v>
      </c>
      <c r="F172" s="87" t="s">
        <v>999</v>
      </c>
      <c r="G172" s="85" t="s">
        <v>1010</v>
      </c>
      <c r="H172" s="85" t="s">
        <v>1000</v>
      </c>
      <c r="I172" s="85" t="s">
        <v>140</v>
      </c>
      <c r="J172" s="309">
        <v>12895</v>
      </c>
      <c r="K172" s="112">
        <v>3</v>
      </c>
      <c r="L172" s="101">
        <f>IF(K172=0,"N/A",+J172/K172)</f>
        <v>4298.333333333333</v>
      </c>
      <c r="M172" s="708"/>
      <c r="N172" s="708"/>
      <c r="O172" s="708"/>
      <c r="P172" s="708"/>
      <c r="Q172" s="15"/>
      <c r="R172" s="15"/>
    </row>
    <row r="173" spans="1:18" ht="15" customHeight="1" x14ac:dyDescent="0.3">
      <c r="A173" s="85">
        <v>614</v>
      </c>
      <c r="B173" s="85">
        <v>61</v>
      </c>
      <c r="C173" s="85">
        <v>614</v>
      </c>
      <c r="D173" s="87"/>
      <c r="E173" s="85">
        <v>1</v>
      </c>
      <c r="F173" s="96" t="s">
        <v>126</v>
      </c>
      <c r="G173" s="85" t="s">
        <v>127</v>
      </c>
      <c r="H173" s="85" t="s">
        <v>28</v>
      </c>
      <c r="I173" s="85" t="s">
        <v>933</v>
      </c>
      <c r="J173" s="111">
        <v>8353.24</v>
      </c>
      <c r="K173" s="112">
        <v>3</v>
      </c>
      <c r="L173" s="101"/>
      <c r="M173" s="708"/>
      <c r="N173" s="708"/>
      <c r="O173" s="708"/>
      <c r="P173" s="708"/>
      <c r="Q173" s="15"/>
      <c r="R173" s="15"/>
    </row>
    <row r="174" spans="1:18" ht="15" customHeight="1" x14ac:dyDescent="0.3">
      <c r="A174" s="85">
        <v>614</v>
      </c>
      <c r="B174" s="85">
        <v>61</v>
      </c>
      <c r="C174" s="85">
        <v>614</v>
      </c>
      <c r="D174" s="203"/>
      <c r="E174" s="85">
        <v>1</v>
      </c>
      <c r="F174" s="96" t="s">
        <v>688</v>
      </c>
      <c r="G174" s="85"/>
      <c r="H174" s="85" t="s">
        <v>129</v>
      </c>
      <c r="I174" s="85" t="s">
        <v>933</v>
      </c>
      <c r="J174" s="111">
        <v>1934.76</v>
      </c>
      <c r="K174" s="112">
        <v>3</v>
      </c>
      <c r="L174" s="101"/>
      <c r="M174" s="708"/>
      <c r="N174" s="708"/>
      <c r="O174" s="708"/>
      <c r="P174" s="708"/>
      <c r="Q174" s="15"/>
      <c r="R174" s="15"/>
    </row>
    <row r="175" spans="1:18" ht="15" customHeight="1" x14ac:dyDescent="0.3">
      <c r="A175" s="85">
        <v>614</v>
      </c>
      <c r="B175" s="85">
        <v>61</v>
      </c>
      <c r="C175" s="85">
        <v>614</v>
      </c>
      <c r="D175" s="87"/>
      <c r="E175" s="85">
        <v>1</v>
      </c>
      <c r="F175" s="96" t="s">
        <v>130</v>
      </c>
      <c r="G175" s="85">
        <v>1020</v>
      </c>
      <c r="H175" s="85" t="s">
        <v>35</v>
      </c>
      <c r="I175" s="85" t="s">
        <v>933</v>
      </c>
      <c r="J175" s="111">
        <v>8847.99</v>
      </c>
      <c r="K175" s="112">
        <v>3</v>
      </c>
      <c r="L175" s="101"/>
      <c r="M175" s="101"/>
      <c r="N175" s="101"/>
      <c r="O175" s="187">
        <v>3</v>
      </c>
      <c r="P175" s="187"/>
      <c r="Q175" s="15"/>
      <c r="R175" s="15"/>
    </row>
    <row r="176" spans="1:18" ht="15" customHeight="1" x14ac:dyDescent="0.3">
      <c r="A176" s="85">
        <v>614</v>
      </c>
      <c r="B176" s="85">
        <v>61</v>
      </c>
      <c r="C176" s="85">
        <v>614</v>
      </c>
      <c r="D176" s="87"/>
      <c r="E176" s="85">
        <v>1</v>
      </c>
      <c r="F176" s="87" t="s">
        <v>234</v>
      </c>
      <c r="G176" s="87"/>
      <c r="H176" s="85" t="s">
        <v>28</v>
      </c>
      <c r="I176" s="85" t="s">
        <v>702</v>
      </c>
      <c r="J176" s="111">
        <v>18900</v>
      </c>
      <c r="K176" s="112">
        <v>3</v>
      </c>
      <c r="L176" s="101"/>
      <c r="M176" s="101"/>
      <c r="N176" s="101"/>
      <c r="O176" s="187">
        <v>3</v>
      </c>
      <c r="P176" s="187"/>
      <c r="Q176" s="15"/>
      <c r="R176" s="15"/>
    </row>
    <row r="177" spans="1:18" ht="15" customHeight="1" x14ac:dyDescent="0.3">
      <c r="A177" s="85">
        <v>614</v>
      </c>
      <c r="B177" s="85">
        <v>61</v>
      </c>
      <c r="C177" s="85">
        <v>614</v>
      </c>
      <c r="D177" s="87"/>
      <c r="E177" s="85">
        <v>1</v>
      </c>
      <c r="F177" s="87" t="s">
        <v>432</v>
      </c>
      <c r="G177" s="87"/>
      <c r="H177" s="85" t="s">
        <v>431</v>
      </c>
      <c r="I177" s="85" t="s">
        <v>702</v>
      </c>
      <c r="J177" s="111">
        <v>6710</v>
      </c>
      <c r="K177" s="112">
        <v>3</v>
      </c>
      <c r="L177" s="101"/>
      <c r="M177" s="101"/>
      <c r="N177" s="101"/>
      <c r="O177" s="187">
        <v>3</v>
      </c>
      <c r="P177" s="187"/>
      <c r="Q177" s="15"/>
      <c r="R177" s="15"/>
    </row>
    <row r="178" spans="1:18" ht="15" customHeight="1" x14ac:dyDescent="0.3">
      <c r="A178" s="85">
        <v>614</v>
      </c>
      <c r="B178" s="85">
        <v>61</v>
      </c>
      <c r="C178" s="85">
        <v>614</v>
      </c>
      <c r="D178" s="87"/>
      <c r="E178" s="85">
        <v>1</v>
      </c>
      <c r="F178" s="87" t="s">
        <v>88</v>
      </c>
      <c r="G178" s="87"/>
      <c r="H178" s="85" t="s">
        <v>433</v>
      </c>
      <c r="I178" s="85" t="s">
        <v>702</v>
      </c>
      <c r="J178" s="111">
        <v>200</v>
      </c>
      <c r="K178" s="112">
        <v>3</v>
      </c>
      <c r="L178" s="101"/>
      <c r="M178" s="101"/>
      <c r="N178" s="101"/>
      <c r="O178" s="187">
        <v>3</v>
      </c>
      <c r="P178" s="187"/>
      <c r="Q178" s="15"/>
      <c r="R178" s="15"/>
    </row>
    <row r="179" spans="1:18" ht="15" customHeight="1" x14ac:dyDescent="0.3">
      <c r="A179" s="85">
        <v>614</v>
      </c>
      <c r="B179" s="85">
        <v>61</v>
      </c>
      <c r="C179" s="85">
        <v>614</v>
      </c>
      <c r="D179" s="87"/>
      <c r="E179" s="85">
        <v>2</v>
      </c>
      <c r="F179" s="87" t="s">
        <v>340</v>
      </c>
      <c r="G179" s="87"/>
      <c r="H179" s="85" t="s">
        <v>77</v>
      </c>
      <c r="I179" s="85" t="s">
        <v>702</v>
      </c>
      <c r="J179" s="111">
        <v>225.01</v>
      </c>
      <c r="K179" s="112">
        <v>3</v>
      </c>
      <c r="L179" s="101"/>
      <c r="M179" s="101"/>
      <c r="N179" s="101"/>
      <c r="O179" s="187">
        <v>3</v>
      </c>
      <c r="P179" s="187"/>
      <c r="Q179" s="15"/>
      <c r="R179" s="15"/>
    </row>
    <row r="180" spans="1:18" ht="15" customHeight="1" x14ac:dyDescent="0.3">
      <c r="A180" s="85">
        <v>614</v>
      </c>
      <c r="B180" s="85">
        <v>61</v>
      </c>
      <c r="C180" s="85">
        <v>614</v>
      </c>
      <c r="D180" s="87"/>
      <c r="E180" s="85">
        <v>1</v>
      </c>
      <c r="F180" s="87" t="s">
        <v>30</v>
      </c>
      <c r="G180" s="87" t="s">
        <v>435</v>
      </c>
      <c r="H180" s="85" t="s">
        <v>434</v>
      </c>
      <c r="I180" s="85" t="s">
        <v>702</v>
      </c>
      <c r="J180" s="111">
        <v>1620</v>
      </c>
      <c r="K180" s="112">
        <v>3</v>
      </c>
      <c r="L180" s="101"/>
      <c r="M180" s="101"/>
      <c r="N180" s="101"/>
      <c r="O180" s="187">
        <v>3</v>
      </c>
      <c r="P180" s="187"/>
      <c r="Q180" s="15"/>
      <c r="R180" s="15"/>
    </row>
    <row r="181" spans="1:18" ht="15" customHeight="1" x14ac:dyDescent="0.3">
      <c r="A181" s="85">
        <v>614</v>
      </c>
      <c r="B181" s="85">
        <v>61</v>
      </c>
      <c r="C181" s="85">
        <v>614</v>
      </c>
      <c r="D181" s="87"/>
      <c r="E181" s="85">
        <v>1</v>
      </c>
      <c r="F181" s="87" t="s">
        <v>31</v>
      </c>
      <c r="G181" s="87"/>
      <c r="H181" s="85"/>
      <c r="I181" s="85" t="s">
        <v>702</v>
      </c>
      <c r="J181" s="111">
        <v>8689.98</v>
      </c>
      <c r="K181" s="112">
        <v>3</v>
      </c>
      <c r="L181" s="101"/>
      <c r="M181" s="101"/>
      <c r="N181" s="101"/>
      <c r="O181" s="187">
        <v>3</v>
      </c>
      <c r="P181" s="187"/>
      <c r="Q181" s="15"/>
      <c r="R181" s="15"/>
    </row>
    <row r="182" spans="1:18" ht="15" customHeight="1" x14ac:dyDescent="0.3">
      <c r="A182" s="85">
        <v>614</v>
      </c>
      <c r="B182" s="85">
        <v>61</v>
      </c>
      <c r="C182" s="85">
        <v>614</v>
      </c>
      <c r="D182" s="87"/>
      <c r="E182" s="85">
        <v>1</v>
      </c>
      <c r="F182" s="87" t="s">
        <v>126</v>
      </c>
      <c r="G182" s="87" t="s">
        <v>133</v>
      </c>
      <c r="H182" s="85" t="s">
        <v>72</v>
      </c>
      <c r="I182" s="85" t="s">
        <v>702</v>
      </c>
      <c r="J182" s="111">
        <v>9164</v>
      </c>
      <c r="K182" s="112">
        <v>3</v>
      </c>
      <c r="L182" s="101"/>
      <c r="M182" s="101"/>
      <c r="N182" s="101"/>
      <c r="O182" s="187">
        <v>3</v>
      </c>
      <c r="P182" s="187"/>
      <c r="Q182" s="15"/>
      <c r="R182" s="15"/>
    </row>
    <row r="183" spans="1:18" ht="15" customHeight="1" x14ac:dyDescent="0.3">
      <c r="A183" s="85">
        <v>614</v>
      </c>
      <c r="B183" s="85">
        <v>61</v>
      </c>
      <c r="C183" s="85">
        <v>614</v>
      </c>
      <c r="D183" s="87"/>
      <c r="E183" s="85">
        <v>1</v>
      </c>
      <c r="F183" s="87" t="s">
        <v>31</v>
      </c>
      <c r="G183" s="87"/>
      <c r="H183" s="85" t="s">
        <v>128</v>
      </c>
      <c r="I183" s="85" t="s">
        <v>702</v>
      </c>
      <c r="J183" s="111">
        <v>12220</v>
      </c>
      <c r="K183" s="112">
        <v>3</v>
      </c>
      <c r="L183" s="101"/>
      <c r="M183" s="101">
        <f>IF(K184=0,"N/A",+L184/12)</f>
        <v>82.666666666666671</v>
      </c>
      <c r="N183" s="101">
        <f>+M175+M183</f>
        <v>82.666666666666671</v>
      </c>
      <c r="O183" s="187">
        <v>3</v>
      </c>
      <c r="P183" s="187"/>
      <c r="Q183" s="15"/>
      <c r="R183" s="15"/>
    </row>
    <row r="184" spans="1:18" ht="15" customHeight="1" x14ac:dyDescent="0.3">
      <c r="A184" s="85">
        <v>614</v>
      </c>
      <c r="B184" s="85">
        <v>61</v>
      </c>
      <c r="C184" s="85">
        <v>614</v>
      </c>
      <c r="D184" s="87"/>
      <c r="E184" s="85">
        <v>1</v>
      </c>
      <c r="F184" s="87" t="s">
        <v>30</v>
      </c>
      <c r="G184" s="87"/>
      <c r="H184" s="85" t="s">
        <v>73</v>
      </c>
      <c r="I184" s="85" t="s">
        <v>702</v>
      </c>
      <c r="J184" s="111">
        <v>2976</v>
      </c>
      <c r="K184" s="112">
        <v>3</v>
      </c>
      <c r="L184" s="101">
        <f>IF(K184=0,"N/A",+J184/K184)</f>
        <v>992</v>
      </c>
      <c r="M184" s="101"/>
      <c r="N184" s="101"/>
      <c r="O184" s="187">
        <v>3</v>
      </c>
      <c r="P184" s="187"/>
      <c r="Q184" s="15"/>
      <c r="R184" s="15"/>
    </row>
    <row r="185" spans="1:18" ht="15" customHeight="1" x14ac:dyDescent="0.3">
      <c r="A185" s="85">
        <v>614</v>
      </c>
      <c r="B185" s="85">
        <v>61</v>
      </c>
      <c r="C185" s="85">
        <v>614</v>
      </c>
      <c r="D185" s="87"/>
      <c r="E185" s="85">
        <v>1</v>
      </c>
      <c r="F185" s="87" t="s">
        <v>88</v>
      </c>
      <c r="G185" s="87"/>
      <c r="H185" s="85" t="s">
        <v>134</v>
      </c>
      <c r="I185" s="85" t="s">
        <v>702</v>
      </c>
      <c r="J185" s="111">
        <v>175</v>
      </c>
      <c r="K185" s="112">
        <v>3</v>
      </c>
      <c r="L185" s="101"/>
      <c r="M185" s="101"/>
      <c r="N185" s="101"/>
      <c r="O185" s="187">
        <v>3</v>
      </c>
      <c r="P185" s="187"/>
      <c r="Q185" s="15"/>
      <c r="R185" s="15"/>
    </row>
    <row r="186" spans="1:18" ht="15" customHeight="1" x14ac:dyDescent="0.3">
      <c r="A186" s="85">
        <v>614</v>
      </c>
      <c r="B186" s="85">
        <v>61</v>
      </c>
      <c r="C186" s="85">
        <v>614</v>
      </c>
      <c r="D186" s="87"/>
      <c r="E186" s="85">
        <v>2</v>
      </c>
      <c r="F186" s="87" t="s">
        <v>135</v>
      </c>
      <c r="G186" s="87"/>
      <c r="H186" s="85"/>
      <c r="I186" s="85" t="s">
        <v>702</v>
      </c>
      <c r="J186" s="111">
        <v>450</v>
      </c>
      <c r="K186" s="112">
        <v>3</v>
      </c>
      <c r="L186" s="101"/>
      <c r="M186" s="719"/>
      <c r="N186" s="719"/>
      <c r="O186" s="187">
        <v>3</v>
      </c>
      <c r="P186" s="720"/>
      <c r="Q186" s="15"/>
      <c r="R186" s="15"/>
    </row>
    <row r="187" spans="1:18" ht="15" x14ac:dyDescent="0.3">
      <c r="A187" s="235">
        <v>614</v>
      </c>
      <c r="B187" s="235">
        <v>61</v>
      </c>
      <c r="C187" s="235">
        <v>614</v>
      </c>
      <c r="D187" s="85"/>
      <c r="E187" s="85">
        <v>1</v>
      </c>
      <c r="F187" s="87" t="s">
        <v>130</v>
      </c>
      <c r="G187" s="87"/>
      <c r="H187" s="96" t="s">
        <v>1007</v>
      </c>
      <c r="I187" s="85" t="s">
        <v>702</v>
      </c>
      <c r="J187" s="309">
        <v>6496</v>
      </c>
      <c r="K187" s="112">
        <v>3</v>
      </c>
      <c r="L187" s="719"/>
      <c r="M187" s="101">
        <f>IF(K188=0,"N/A",+L188/12)</f>
        <v>847.30555555555554</v>
      </c>
      <c r="N187" s="101"/>
      <c r="O187" s="187">
        <v>2</v>
      </c>
      <c r="P187" s="187">
        <v>9</v>
      </c>
      <c r="Q187" s="15"/>
      <c r="R187" s="15"/>
    </row>
    <row r="188" spans="1:18" ht="15" x14ac:dyDescent="0.3">
      <c r="A188" s="108">
        <v>614</v>
      </c>
      <c r="B188" s="108">
        <v>61</v>
      </c>
      <c r="C188" s="108">
        <v>614</v>
      </c>
      <c r="D188" s="108"/>
      <c r="E188" s="108">
        <v>1</v>
      </c>
      <c r="F188" s="109" t="s">
        <v>885</v>
      </c>
      <c r="G188" s="85"/>
      <c r="H188" s="85" t="s">
        <v>118</v>
      </c>
      <c r="I188" s="85" t="s">
        <v>175</v>
      </c>
      <c r="J188" s="110">
        <v>30503</v>
      </c>
      <c r="K188" s="112">
        <v>3</v>
      </c>
      <c r="L188" s="101">
        <f>IF(K188=0,"N/A",+J188/K188)</f>
        <v>10167.666666666666</v>
      </c>
      <c r="M188" s="101">
        <f>IF(K189=0,"N/A",+L189/12)</f>
        <v>14.027777777777779</v>
      </c>
      <c r="N188" s="101"/>
      <c r="O188" s="187">
        <v>3</v>
      </c>
      <c r="P188" s="187"/>
      <c r="Q188" s="15"/>
      <c r="R188" s="15"/>
    </row>
    <row r="189" spans="1:18" ht="15" x14ac:dyDescent="0.3">
      <c r="A189" s="85">
        <v>614</v>
      </c>
      <c r="B189" s="85">
        <v>61</v>
      </c>
      <c r="C189" s="85">
        <v>614</v>
      </c>
      <c r="D189" s="85"/>
      <c r="E189" s="85">
        <v>1</v>
      </c>
      <c r="F189" s="87" t="s">
        <v>88</v>
      </c>
      <c r="G189" s="108"/>
      <c r="H189" s="108" t="s">
        <v>118</v>
      </c>
      <c r="I189" s="85" t="s">
        <v>175</v>
      </c>
      <c r="J189" s="111">
        <v>505</v>
      </c>
      <c r="K189" s="112">
        <v>3</v>
      </c>
      <c r="L189" s="101">
        <f>IF(K189=0,"N/A",+J189/K189)</f>
        <v>168.33333333333334</v>
      </c>
      <c r="M189" s="101">
        <f>IF(K190=0,"N/A",+L190/12)</f>
        <v>39.027777777777779</v>
      </c>
      <c r="N189" s="101"/>
      <c r="O189" s="187">
        <v>2</v>
      </c>
      <c r="P189" s="187">
        <v>1</v>
      </c>
      <c r="Q189" s="15"/>
      <c r="R189" s="15"/>
    </row>
    <row r="190" spans="1:18" ht="15" x14ac:dyDescent="0.3">
      <c r="A190" s="85">
        <v>614</v>
      </c>
      <c r="B190" s="85">
        <v>61</v>
      </c>
      <c r="C190" s="85">
        <v>614</v>
      </c>
      <c r="D190" s="85"/>
      <c r="E190" s="85">
        <v>1</v>
      </c>
      <c r="F190" s="87" t="s">
        <v>772</v>
      </c>
      <c r="G190" s="85"/>
      <c r="H190" s="85" t="s">
        <v>73</v>
      </c>
      <c r="I190" s="85" t="s">
        <v>175</v>
      </c>
      <c r="J190" s="111">
        <v>1405</v>
      </c>
      <c r="K190" s="95">
        <v>3</v>
      </c>
      <c r="L190" s="101">
        <f>IF(K190=0,"N/A",+J190/K190)</f>
        <v>468.33333333333331</v>
      </c>
      <c r="M190" s="101"/>
      <c r="N190" s="101"/>
      <c r="O190" s="187">
        <v>3</v>
      </c>
      <c r="P190" s="187"/>
      <c r="Q190" s="15"/>
      <c r="R190" s="15"/>
    </row>
    <row r="191" spans="1:18" ht="15" x14ac:dyDescent="0.3">
      <c r="A191" s="85">
        <v>614</v>
      </c>
      <c r="B191" s="85">
        <v>61</v>
      </c>
      <c r="C191" s="85">
        <v>614</v>
      </c>
      <c r="D191" s="260"/>
      <c r="E191" s="85">
        <v>1</v>
      </c>
      <c r="F191" s="87" t="s">
        <v>31</v>
      </c>
      <c r="G191" s="260"/>
      <c r="H191" s="85"/>
      <c r="I191" s="85" t="s">
        <v>175</v>
      </c>
      <c r="J191" s="97">
        <v>8642</v>
      </c>
      <c r="K191" s="112">
        <v>3</v>
      </c>
      <c r="L191" s="101"/>
      <c r="M191" s="101">
        <f>IF(K192=0,"N/A",+L192/12)</f>
        <v>24.337500000000002</v>
      </c>
      <c r="N191" s="101"/>
      <c r="O191" s="187">
        <v>2</v>
      </c>
      <c r="P191" s="187">
        <v>4</v>
      </c>
      <c r="Q191" s="15"/>
      <c r="R191" s="15"/>
    </row>
    <row r="192" spans="1:18" ht="15" x14ac:dyDescent="0.3">
      <c r="A192" s="85">
        <v>614</v>
      </c>
      <c r="B192" s="85">
        <v>61</v>
      </c>
      <c r="C192" s="85">
        <v>614</v>
      </c>
      <c r="D192" s="85"/>
      <c r="E192" s="85">
        <v>1</v>
      </c>
      <c r="F192" s="96" t="s">
        <v>911</v>
      </c>
      <c r="G192" s="96"/>
      <c r="H192" s="85" t="s">
        <v>42</v>
      </c>
      <c r="I192" s="85" t="s">
        <v>175</v>
      </c>
      <c r="J192" s="351">
        <v>2920.5</v>
      </c>
      <c r="K192" s="85">
        <v>10</v>
      </c>
      <c r="L192" s="101">
        <f>IF(K192=0,"N/A",+J192/K192)</f>
        <v>292.05</v>
      </c>
      <c r="M192" s="101">
        <f>IF(K193=0,"N/A",+L193/12)</f>
        <v>175.41638888888886</v>
      </c>
      <c r="N192" s="101"/>
      <c r="O192" s="102">
        <v>2</v>
      </c>
      <c r="P192" s="102">
        <v>4</v>
      </c>
      <c r="Q192" s="15"/>
      <c r="R192" s="15"/>
    </row>
    <row r="193" spans="1:18" ht="15" x14ac:dyDescent="0.3">
      <c r="A193" s="560">
        <v>614</v>
      </c>
      <c r="B193" s="85">
        <v>61</v>
      </c>
      <c r="C193" s="560">
        <v>614</v>
      </c>
      <c r="D193" s="92"/>
      <c r="E193" s="92">
        <v>1</v>
      </c>
      <c r="F193" s="234" t="s">
        <v>932</v>
      </c>
      <c r="G193" s="260"/>
      <c r="H193" s="260" t="s">
        <v>28</v>
      </c>
      <c r="I193" s="85" t="s">
        <v>580</v>
      </c>
      <c r="J193" s="721">
        <v>6314.99</v>
      </c>
      <c r="K193" s="85">
        <v>3</v>
      </c>
      <c r="L193" s="101">
        <f>IF(K193=0,"N/A",+J193/K193)</f>
        <v>2104.9966666666664</v>
      </c>
      <c r="M193" s="101">
        <f>IF(K194=0,"N/A",+L194/12)</f>
        <v>76.833333333333329</v>
      </c>
      <c r="N193" s="101">
        <f>+M192+M193</f>
        <v>252.2497222222222</v>
      </c>
      <c r="O193" s="102">
        <v>2</v>
      </c>
      <c r="P193" s="102">
        <v>4</v>
      </c>
      <c r="Q193" s="15"/>
      <c r="R193" s="15"/>
    </row>
    <row r="194" spans="1:18" ht="15" x14ac:dyDescent="0.3">
      <c r="A194" s="518">
        <v>614</v>
      </c>
      <c r="B194" s="85">
        <v>61</v>
      </c>
      <c r="C194" s="518">
        <v>614</v>
      </c>
      <c r="D194" s="85"/>
      <c r="E194" s="85">
        <v>1</v>
      </c>
      <c r="F194" s="96" t="s">
        <v>30</v>
      </c>
      <c r="G194" s="566"/>
      <c r="H194" s="566"/>
      <c r="I194" s="85" t="s">
        <v>580</v>
      </c>
      <c r="J194" s="722">
        <v>2766</v>
      </c>
      <c r="K194" s="85">
        <v>3</v>
      </c>
      <c r="L194" s="101">
        <f>IF(K194=0,"N/A",+J194/K194)</f>
        <v>922</v>
      </c>
      <c r="M194" s="103">
        <f>IF(K195=0,"N/A",+L195/12)</f>
        <v>197.28194444444443</v>
      </c>
      <c r="N194" s="103"/>
      <c r="O194" s="232">
        <v>2</v>
      </c>
      <c r="P194" s="232">
        <v>4</v>
      </c>
      <c r="Q194" s="15"/>
      <c r="R194" s="15"/>
    </row>
    <row r="195" spans="1:18" ht="15" customHeight="1" x14ac:dyDescent="0.3">
      <c r="A195" s="85">
        <v>614</v>
      </c>
      <c r="B195" s="85">
        <v>61</v>
      </c>
      <c r="C195" s="85">
        <v>614</v>
      </c>
      <c r="D195" s="85"/>
      <c r="E195" s="85">
        <v>1</v>
      </c>
      <c r="F195" s="96" t="s">
        <v>31</v>
      </c>
      <c r="G195" s="85"/>
      <c r="H195" s="85" t="s">
        <v>566</v>
      </c>
      <c r="I195" s="85" t="s">
        <v>194</v>
      </c>
      <c r="J195" s="351">
        <v>7102.15</v>
      </c>
      <c r="K195" s="98">
        <v>3</v>
      </c>
      <c r="L195" s="103">
        <f>IF(K195=0,"N/A",+J195/K195)</f>
        <v>2367.3833333333332</v>
      </c>
      <c r="M195" s="101"/>
      <c r="N195" s="101"/>
      <c r="O195" s="187">
        <v>3</v>
      </c>
      <c r="P195" s="187"/>
      <c r="Q195" s="15"/>
      <c r="R195" s="15"/>
    </row>
    <row r="196" spans="1:18" ht="15" customHeight="1" x14ac:dyDescent="0.3">
      <c r="A196" s="85">
        <v>614</v>
      </c>
      <c r="B196" s="85">
        <v>61</v>
      </c>
      <c r="C196" s="85">
        <v>614</v>
      </c>
      <c r="D196" s="260"/>
      <c r="E196" s="85">
        <v>1</v>
      </c>
      <c r="F196" s="87" t="s">
        <v>126</v>
      </c>
      <c r="G196" s="85" t="s">
        <v>193</v>
      </c>
      <c r="H196" s="85" t="s">
        <v>832</v>
      </c>
      <c r="I196" s="85" t="s">
        <v>194</v>
      </c>
      <c r="J196" s="111">
        <v>8700</v>
      </c>
      <c r="K196" s="112">
        <v>3</v>
      </c>
      <c r="L196" s="101"/>
      <c r="M196" s="101"/>
      <c r="N196" s="101"/>
      <c r="O196" s="187">
        <v>3</v>
      </c>
      <c r="P196" s="187"/>
      <c r="Q196" s="15"/>
      <c r="R196" s="15"/>
    </row>
    <row r="197" spans="1:18" ht="15" customHeight="1" x14ac:dyDescent="0.3">
      <c r="A197" s="85">
        <v>614</v>
      </c>
      <c r="B197" s="85">
        <v>61</v>
      </c>
      <c r="C197" s="85">
        <v>614</v>
      </c>
      <c r="D197" s="260"/>
      <c r="E197" s="85">
        <v>1</v>
      </c>
      <c r="F197" s="87" t="s">
        <v>88</v>
      </c>
      <c r="G197" s="85">
        <v>7010973</v>
      </c>
      <c r="H197" s="85" t="s">
        <v>73</v>
      </c>
      <c r="I197" s="85" t="s">
        <v>194</v>
      </c>
      <c r="J197" s="111">
        <v>232</v>
      </c>
      <c r="K197" s="112">
        <v>3</v>
      </c>
      <c r="L197" s="101"/>
      <c r="M197" s="101"/>
      <c r="N197" s="101"/>
      <c r="O197" s="187">
        <v>3</v>
      </c>
      <c r="P197" s="187"/>
      <c r="Q197" s="15"/>
      <c r="R197" s="15"/>
    </row>
    <row r="198" spans="1:18" ht="15" customHeight="1" x14ac:dyDescent="0.3">
      <c r="A198" s="85">
        <v>614</v>
      </c>
      <c r="B198" s="85">
        <v>61</v>
      </c>
      <c r="C198" s="85">
        <v>614</v>
      </c>
      <c r="D198" s="260"/>
      <c r="E198" s="85">
        <v>1</v>
      </c>
      <c r="F198" s="87" t="s">
        <v>30</v>
      </c>
      <c r="G198" s="85"/>
      <c r="H198" s="85" t="s">
        <v>129</v>
      </c>
      <c r="I198" s="85" t="s">
        <v>194</v>
      </c>
      <c r="J198" s="111">
        <v>3132</v>
      </c>
      <c r="K198" s="112">
        <v>3</v>
      </c>
      <c r="L198" s="101"/>
      <c r="M198" s="101">
        <f>IF(K199=0,"N/A",+L199/12)</f>
        <v>203.2222222222222</v>
      </c>
      <c r="N198" s="101"/>
      <c r="O198" s="187">
        <v>2</v>
      </c>
      <c r="P198" s="187">
        <v>7</v>
      </c>
      <c r="Q198" s="15"/>
      <c r="R198" s="15"/>
    </row>
    <row r="199" spans="1:18" ht="15" customHeight="1" x14ac:dyDescent="0.3">
      <c r="A199" s="85">
        <v>614</v>
      </c>
      <c r="B199" s="85">
        <v>61</v>
      </c>
      <c r="C199" s="85">
        <v>614</v>
      </c>
      <c r="D199" s="87"/>
      <c r="E199" s="85">
        <v>1</v>
      </c>
      <c r="F199" s="575" t="s">
        <v>130</v>
      </c>
      <c r="G199" s="85">
        <v>1660</v>
      </c>
      <c r="H199" s="85" t="s">
        <v>1026</v>
      </c>
      <c r="I199" s="85" t="s">
        <v>194</v>
      </c>
      <c r="J199" s="111">
        <v>7316</v>
      </c>
      <c r="K199" s="112">
        <v>3</v>
      </c>
      <c r="L199" s="101">
        <f>IF(K199=0,"N/A",+J199/K199)</f>
        <v>2438.6666666666665</v>
      </c>
      <c r="M199" s="101"/>
      <c r="N199" s="101"/>
      <c r="O199" s="187">
        <v>3</v>
      </c>
      <c r="P199" s="187"/>
      <c r="Q199" s="15"/>
      <c r="R199" s="15"/>
    </row>
    <row r="200" spans="1:18" ht="15" customHeight="1" x14ac:dyDescent="0.3">
      <c r="A200" s="85">
        <v>614</v>
      </c>
      <c r="B200" s="85">
        <v>61</v>
      </c>
      <c r="C200" s="85">
        <v>614</v>
      </c>
      <c r="D200" s="87"/>
      <c r="E200" s="85">
        <v>1</v>
      </c>
      <c r="F200" s="575" t="s">
        <v>126</v>
      </c>
      <c r="G200" s="85" t="s">
        <v>1022</v>
      </c>
      <c r="H200" s="85" t="s">
        <v>73</v>
      </c>
      <c r="I200" s="85" t="s">
        <v>198</v>
      </c>
      <c r="J200" s="111">
        <v>8004</v>
      </c>
      <c r="K200" s="112">
        <v>3</v>
      </c>
      <c r="L200" s="101"/>
      <c r="M200" s="723">
        <f>IF(K201=0,"N/A",+L201/12)</f>
        <v>327.55555555555554</v>
      </c>
      <c r="N200" s="723"/>
      <c r="O200" s="724">
        <v>3</v>
      </c>
      <c r="P200" s="724"/>
      <c r="Q200" s="15"/>
      <c r="R200" s="15"/>
    </row>
    <row r="201" spans="1:18" ht="15" x14ac:dyDescent="0.3">
      <c r="A201" s="85">
        <v>614</v>
      </c>
      <c r="B201" s="85">
        <v>61</v>
      </c>
      <c r="C201" s="85">
        <v>614</v>
      </c>
      <c r="D201" s="87"/>
      <c r="E201" s="85">
        <v>1</v>
      </c>
      <c r="F201" s="575" t="s">
        <v>31</v>
      </c>
      <c r="G201" s="85"/>
      <c r="H201" s="85"/>
      <c r="I201" s="85" t="s">
        <v>198</v>
      </c>
      <c r="J201" s="111">
        <v>11792</v>
      </c>
      <c r="K201" s="607">
        <v>3</v>
      </c>
      <c r="L201" s="723">
        <f>IF(K201=0,"N/A",+J201/K201)</f>
        <v>3930.6666666666665</v>
      </c>
      <c r="M201" s="349">
        <f>IF(K202=0,"N/A",+L202/12)</f>
        <v>47.111111111111114</v>
      </c>
      <c r="N201" s="349"/>
      <c r="O201" s="613">
        <v>3</v>
      </c>
      <c r="P201" s="613"/>
      <c r="Q201" s="15"/>
      <c r="R201" s="15"/>
    </row>
    <row r="202" spans="1:18" ht="15" x14ac:dyDescent="0.3">
      <c r="A202" s="92">
        <v>614</v>
      </c>
      <c r="B202" s="92">
        <v>61</v>
      </c>
      <c r="C202" s="92">
        <v>614</v>
      </c>
      <c r="D202" s="93"/>
      <c r="E202" s="92">
        <v>1</v>
      </c>
      <c r="F202" s="93" t="s">
        <v>30</v>
      </c>
      <c r="G202" s="92"/>
      <c r="H202" s="92" t="s">
        <v>73</v>
      </c>
      <c r="I202" s="85" t="s">
        <v>198</v>
      </c>
      <c r="J202" s="94">
        <v>1696</v>
      </c>
      <c r="K202" s="95">
        <v>3</v>
      </c>
      <c r="L202" s="103">
        <f>IF(K202=0,"N/A",+J202/K202)</f>
        <v>565.33333333333337</v>
      </c>
      <c r="M202" s="349">
        <f>IF(K203=0,"N/A",+L203/12)</f>
        <v>48.611111111111114</v>
      </c>
      <c r="N202" s="349">
        <f>+M202+M201+M200+M185+M181</f>
        <v>423.27777777777777</v>
      </c>
      <c r="O202" s="613">
        <v>3</v>
      </c>
      <c r="P202" s="613"/>
      <c r="Q202" s="15"/>
      <c r="R202" s="15"/>
    </row>
    <row r="203" spans="1:18" ht="13.5" customHeight="1" x14ac:dyDescent="0.3">
      <c r="A203" s="85">
        <v>614</v>
      </c>
      <c r="B203" s="85">
        <v>61</v>
      </c>
      <c r="C203" s="85">
        <v>614</v>
      </c>
      <c r="D203" s="260"/>
      <c r="E203" s="85">
        <v>1</v>
      </c>
      <c r="F203" s="87" t="s">
        <v>534</v>
      </c>
      <c r="G203" s="260"/>
      <c r="H203" s="260"/>
      <c r="I203" s="85" t="s">
        <v>198</v>
      </c>
      <c r="J203" s="97">
        <v>1750</v>
      </c>
      <c r="K203" s="85">
        <v>3</v>
      </c>
      <c r="L203" s="101">
        <f>IF(K203=0,"N/A",+J203/K203)</f>
        <v>583.33333333333337</v>
      </c>
      <c r="M203" s="349"/>
      <c r="N203" s="349"/>
      <c r="O203" s="613">
        <v>3</v>
      </c>
      <c r="P203" s="613"/>
      <c r="Q203" s="15"/>
      <c r="R203" s="15"/>
    </row>
    <row r="204" spans="1:18" ht="13.5" customHeight="1" x14ac:dyDescent="0.3">
      <c r="A204" s="235">
        <v>614</v>
      </c>
      <c r="B204" s="235">
        <v>61</v>
      </c>
      <c r="C204" s="235">
        <v>614</v>
      </c>
      <c r="D204" s="87"/>
      <c r="E204" s="85">
        <v>1</v>
      </c>
      <c r="F204" s="87" t="s">
        <v>590</v>
      </c>
      <c r="G204" s="85"/>
      <c r="H204" s="85" t="s">
        <v>1027</v>
      </c>
      <c r="I204" s="85" t="s">
        <v>198</v>
      </c>
      <c r="J204" s="111">
        <v>1631.99</v>
      </c>
      <c r="K204" s="112">
        <v>3</v>
      </c>
      <c r="L204" s="101"/>
      <c r="M204" s="349"/>
      <c r="N204" s="349"/>
      <c r="O204" s="613">
        <v>3</v>
      </c>
      <c r="P204" s="613"/>
      <c r="Q204" s="15"/>
      <c r="R204" s="15"/>
    </row>
    <row r="205" spans="1:18" ht="13.5" customHeight="1" x14ac:dyDescent="0.3">
      <c r="A205" s="85">
        <v>614</v>
      </c>
      <c r="B205" s="85">
        <v>61</v>
      </c>
      <c r="C205" s="85">
        <v>614</v>
      </c>
      <c r="D205" s="260"/>
      <c r="E205" s="85">
        <v>1</v>
      </c>
      <c r="F205" s="87" t="s">
        <v>126</v>
      </c>
      <c r="G205" s="260"/>
      <c r="H205" s="85" t="s">
        <v>535</v>
      </c>
      <c r="I205" s="85" t="s">
        <v>29</v>
      </c>
      <c r="J205" s="97">
        <v>6438</v>
      </c>
      <c r="K205" s="112">
        <v>3</v>
      </c>
      <c r="L205" s="101"/>
      <c r="M205" s="349"/>
      <c r="N205" s="349"/>
      <c r="O205" s="613">
        <v>3</v>
      </c>
      <c r="P205" s="613"/>
      <c r="Q205" s="15"/>
      <c r="R205" s="15"/>
    </row>
    <row r="206" spans="1:18" ht="13.5" customHeight="1" x14ac:dyDescent="0.3">
      <c r="A206" s="85">
        <v>614</v>
      </c>
      <c r="B206" s="85">
        <v>61</v>
      </c>
      <c r="C206" s="85">
        <v>614</v>
      </c>
      <c r="D206" s="260"/>
      <c r="E206" s="85">
        <v>1</v>
      </c>
      <c r="F206" s="87" t="s">
        <v>706</v>
      </c>
      <c r="G206" s="260"/>
      <c r="H206" s="85"/>
      <c r="I206" s="85" t="s">
        <v>29</v>
      </c>
      <c r="J206" s="97">
        <v>15660</v>
      </c>
      <c r="K206" s="112">
        <v>3</v>
      </c>
      <c r="L206" s="101"/>
      <c r="M206" s="349"/>
      <c r="N206" s="349"/>
      <c r="O206" s="613">
        <v>3</v>
      </c>
      <c r="P206" s="613"/>
      <c r="Q206" s="15"/>
      <c r="R206" s="15"/>
    </row>
    <row r="207" spans="1:18" ht="13.5" customHeight="1" x14ac:dyDescent="0.3">
      <c r="A207" s="85">
        <v>614</v>
      </c>
      <c r="B207" s="85">
        <v>61</v>
      </c>
      <c r="C207" s="85">
        <v>614</v>
      </c>
      <c r="D207" s="87"/>
      <c r="E207" s="85">
        <v>1</v>
      </c>
      <c r="F207" s="87" t="s">
        <v>126</v>
      </c>
      <c r="G207" s="260"/>
      <c r="H207" s="85" t="s">
        <v>418</v>
      </c>
      <c r="I207" s="85" t="s">
        <v>934</v>
      </c>
      <c r="J207" s="111">
        <v>6656.08</v>
      </c>
      <c r="K207" s="112">
        <v>3</v>
      </c>
      <c r="L207" s="101"/>
      <c r="M207" s="349"/>
      <c r="N207" s="349"/>
      <c r="O207" s="613">
        <v>3</v>
      </c>
      <c r="P207" s="613"/>
      <c r="Q207" s="15"/>
      <c r="R207" s="15"/>
    </row>
    <row r="208" spans="1:18" ht="13.5" customHeight="1" x14ac:dyDescent="0.3">
      <c r="A208" s="85">
        <v>614</v>
      </c>
      <c r="B208" s="85">
        <v>61</v>
      </c>
      <c r="C208" s="85">
        <v>614</v>
      </c>
      <c r="D208" s="87"/>
      <c r="E208" s="85">
        <v>1</v>
      </c>
      <c r="F208" s="87" t="s">
        <v>88</v>
      </c>
      <c r="G208" s="260"/>
      <c r="H208" s="85" t="s">
        <v>419</v>
      </c>
      <c r="I208" s="85" t="s">
        <v>934</v>
      </c>
      <c r="J208" s="111">
        <v>186.76</v>
      </c>
      <c r="K208" s="112">
        <v>3</v>
      </c>
      <c r="L208" s="101"/>
      <c r="M208" s="349"/>
      <c r="N208" s="349"/>
      <c r="O208" s="613">
        <v>3</v>
      </c>
      <c r="P208" s="613"/>
      <c r="Q208" s="15"/>
      <c r="R208" s="15"/>
    </row>
    <row r="209" spans="1:18" ht="13.5" customHeight="1" x14ac:dyDescent="0.3">
      <c r="A209" s="85">
        <v>614</v>
      </c>
      <c r="B209" s="85">
        <v>61</v>
      </c>
      <c r="C209" s="85">
        <v>614</v>
      </c>
      <c r="D209" s="87"/>
      <c r="E209" s="85">
        <v>3</v>
      </c>
      <c r="F209" s="87" t="s">
        <v>340</v>
      </c>
      <c r="G209" s="260"/>
      <c r="H209" s="85" t="s">
        <v>73</v>
      </c>
      <c r="I209" s="85" t="s">
        <v>934</v>
      </c>
      <c r="J209" s="111">
        <v>415.28</v>
      </c>
      <c r="K209" s="112">
        <v>3</v>
      </c>
      <c r="L209" s="101"/>
      <c r="M209" s="349"/>
      <c r="N209" s="349"/>
      <c r="O209" s="613">
        <v>3</v>
      </c>
      <c r="P209" s="613"/>
      <c r="Q209" s="15"/>
      <c r="R209" s="15"/>
    </row>
    <row r="210" spans="1:18" ht="13.5" customHeight="1" x14ac:dyDescent="0.3">
      <c r="A210" s="85">
        <v>614</v>
      </c>
      <c r="B210" s="85">
        <v>61</v>
      </c>
      <c r="C210" s="85">
        <v>614</v>
      </c>
      <c r="D210" s="87"/>
      <c r="E210" s="85">
        <v>1</v>
      </c>
      <c r="F210" s="87" t="s">
        <v>31</v>
      </c>
      <c r="G210" s="260"/>
      <c r="H210" s="85" t="s">
        <v>74</v>
      </c>
      <c r="I210" s="85" t="s">
        <v>934</v>
      </c>
      <c r="J210" s="111">
        <v>11122.08</v>
      </c>
      <c r="K210" s="112">
        <v>3</v>
      </c>
      <c r="L210" s="101"/>
      <c r="M210" s="349"/>
      <c r="N210" s="349"/>
      <c r="O210" s="613">
        <v>3</v>
      </c>
      <c r="P210" s="613"/>
      <c r="Q210" s="15"/>
      <c r="R210" s="15"/>
    </row>
    <row r="211" spans="1:18" ht="15" x14ac:dyDescent="0.3">
      <c r="A211" s="85">
        <v>614</v>
      </c>
      <c r="B211" s="85">
        <v>61</v>
      </c>
      <c r="C211" s="85">
        <v>614</v>
      </c>
      <c r="D211" s="87"/>
      <c r="E211" s="85">
        <v>2</v>
      </c>
      <c r="F211" s="87" t="s">
        <v>142</v>
      </c>
      <c r="G211" s="85"/>
      <c r="H211" s="85" t="s">
        <v>73</v>
      </c>
      <c r="I211" s="85" t="s">
        <v>165</v>
      </c>
      <c r="J211" s="111">
        <v>1282.5999999999999</v>
      </c>
      <c r="K211" s="112">
        <v>3</v>
      </c>
      <c r="L211" s="101"/>
      <c r="M211" s="349">
        <f>IF(K212=0,"N/A",+L212/12)</f>
        <v>196.66666666666666</v>
      </c>
      <c r="N211" s="349"/>
      <c r="O211" s="613">
        <v>2</v>
      </c>
      <c r="P211" s="613">
        <v>9</v>
      </c>
      <c r="Q211" s="15"/>
      <c r="R211" s="15"/>
    </row>
    <row r="212" spans="1:18" ht="15" x14ac:dyDescent="0.3">
      <c r="A212" s="559">
        <v>614</v>
      </c>
      <c r="B212" s="253">
        <v>61</v>
      </c>
      <c r="C212" s="559">
        <v>614</v>
      </c>
      <c r="D212" s="623"/>
      <c r="E212" s="627">
        <v>1</v>
      </c>
      <c r="F212" s="262" t="s">
        <v>126</v>
      </c>
      <c r="G212" s="637"/>
      <c r="H212" s="253" t="s">
        <v>118</v>
      </c>
      <c r="I212" s="85" t="s">
        <v>165</v>
      </c>
      <c r="J212" s="266">
        <v>7080</v>
      </c>
      <c r="K212" s="253">
        <v>3</v>
      </c>
      <c r="L212" s="208">
        <f>IF(K212=0,"N/A",+J212/K212)</f>
        <v>2360</v>
      </c>
      <c r="M212" s="101">
        <f>IF(K213=0,"N/A",+L213/12)</f>
        <v>420.26388888888891</v>
      </c>
      <c r="N212" s="103"/>
      <c r="O212" s="187">
        <v>3</v>
      </c>
      <c r="P212" s="187"/>
      <c r="Q212" s="15"/>
      <c r="R212" s="15"/>
    </row>
    <row r="213" spans="1:18" ht="15" x14ac:dyDescent="0.3">
      <c r="A213" s="85">
        <v>614</v>
      </c>
      <c r="B213" s="85">
        <v>61</v>
      </c>
      <c r="C213" s="85">
        <v>614</v>
      </c>
      <c r="D213" s="87"/>
      <c r="E213" s="85">
        <v>1</v>
      </c>
      <c r="F213" s="87" t="s">
        <v>31</v>
      </c>
      <c r="G213" s="260"/>
      <c r="H213" s="85" t="s">
        <v>74</v>
      </c>
      <c r="I213" s="92" t="s">
        <v>165</v>
      </c>
      <c r="J213" s="111">
        <v>15129.5</v>
      </c>
      <c r="K213" s="112">
        <v>3</v>
      </c>
      <c r="L213" s="101">
        <f>IF(K213=0,"N/A",+J213/K213)</f>
        <v>5043.166666666667</v>
      </c>
      <c r="M213" s="103">
        <f>IF(K214=0,"N/A",+L214/12)</f>
        <v>42.94444444444445</v>
      </c>
      <c r="N213" s="103">
        <f>+M213+M212+M211+M210+M194</f>
        <v>857.15694444444443</v>
      </c>
      <c r="O213" s="232">
        <v>3</v>
      </c>
      <c r="P213" s="232"/>
      <c r="Q213" s="15"/>
      <c r="R213" s="15"/>
    </row>
    <row r="214" spans="1:18" ht="15" x14ac:dyDescent="0.3">
      <c r="A214" s="85">
        <v>614</v>
      </c>
      <c r="B214" s="85">
        <v>61</v>
      </c>
      <c r="C214" s="85">
        <v>614</v>
      </c>
      <c r="D214" s="87"/>
      <c r="E214" s="85">
        <v>1</v>
      </c>
      <c r="F214" s="87" t="s">
        <v>771</v>
      </c>
      <c r="G214" s="260"/>
      <c r="H214" s="85" t="s">
        <v>38</v>
      </c>
      <c r="I214" s="85" t="s">
        <v>165</v>
      </c>
      <c r="J214" s="111">
        <v>1546</v>
      </c>
      <c r="K214" s="112">
        <v>3</v>
      </c>
      <c r="L214" s="103">
        <f>IF(K214=0,"N/A",+J214/K214)</f>
        <v>515.33333333333337</v>
      </c>
      <c r="M214" s="103"/>
      <c r="N214" s="103"/>
      <c r="O214" s="232">
        <v>3</v>
      </c>
      <c r="P214" s="232"/>
      <c r="Q214" s="15"/>
      <c r="R214" s="15"/>
    </row>
    <row r="215" spans="1:18" ht="15" x14ac:dyDescent="0.3">
      <c r="A215" s="85">
        <v>614</v>
      </c>
      <c r="B215" s="108">
        <v>61</v>
      </c>
      <c r="C215" s="85">
        <v>614</v>
      </c>
      <c r="D215" s="109"/>
      <c r="E215" s="108">
        <v>1</v>
      </c>
      <c r="F215" s="109" t="s">
        <v>166</v>
      </c>
      <c r="G215" s="108"/>
      <c r="H215" s="108" t="s">
        <v>167</v>
      </c>
      <c r="I215" s="108" t="s">
        <v>165</v>
      </c>
      <c r="J215" s="110">
        <v>14443.04</v>
      </c>
      <c r="K215" s="95">
        <v>3</v>
      </c>
      <c r="L215" s="103"/>
      <c r="M215" s="103"/>
      <c r="N215" s="103"/>
      <c r="O215" s="232">
        <v>3</v>
      </c>
      <c r="P215" s="232"/>
      <c r="Q215" s="15"/>
      <c r="R215" s="15"/>
    </row>
    <row r="216" spans="1:18" ht="15" x14ac:dyDescent="0.3">
      <c r="A216" s="108">
        <v>614</v>
      </c>
      <c r="B216" s="108">
        <v>61</v>
      </c>
      <c r="C216" s="108">
        <v>614</v>
      </c>
      <c r="D216" s="109"/>
      <c r="E216" s="108">
        <v>1</v>
      </c>
      <c r="F216" s="109" t="s">
        <v>126</v>
      </c>
      <c r="G216" s="108"/>
      <c r="H216" s="108" t="s">
        <v>28</v>
      </c>
      <c r="I216" s="108" t="s">
        <v>935</v>
      </c>
      <c r="J216" s="110">
        <v>7461.96</v>
      </c>
      <c r="K216" s="95">
        <v>3</v>
      </c>
      <c r="L216" s="103"/>
      <c r="M216" s="103"/>
      <c r="N216" s="103"/>
      <c r="O216" s="232">
        <v>3</v>
      </c>
      <c r="P216" s="232"/>
      <c r="Q216" s="15"/>
      <c r="R216" s="15"/>
    </row>
    <row r="217" spans="1:18" ht="15" x14ac:dyDescent="0.3">
      <c r="A217" s="92">
        <v>614</v>
      </c>
      <c r="B217" s="92">
        <v>61</v>
      </c>
      <c r="C217" s="92">
        <v>614</v>
      </c>
      <c r="D217" s="566"/>
      <c r="E217" s="92">
        <v>1</v>
      </c>
      <c r="F217" s="87" t="s">
        <v>31</v>
      </c>
      <c r="G217" s="92"/>
      <c r="H217" s="92" t="s">
        <v>178</v>
      </c>
      <c r="I217" s="92" t="s">
        <v>935</v>
      </c>
      <c r="J217" s="94">
        <v>21896.16</v>
      </c>
      <c r="K217" s="95">
        <v>3</v>
      </c>
      <c r="L217" s="103"/>
      <c r="M217" s="103"/>
      <c r="N217" s="103"/>
      <c r="O217" s="232">
        <v>3</v>
      </c>
      <c r="P217" s="232"/>
      <c r="Q217" s="15"/>
      <c r="R217" s="15"/>
    </row>
    <row r="218" spans="1:18" ht="15" x14ac:dyDescent="0.3">
      <c r="A218" s="92">
        <v>614</v>
      </c>
      <c r="B218" s="92">
        <v>61</v>
      </c>
      <c r="C218" s="92">
        <v>614</v>
      </c>
      <c r="D218" s="92"/>
      <c r="E218" s="92">
        <v>1</v>
      </c>
      <c r="F218" s="106" t="s">
        <v>88</v>
      </c>
      <c r="G218" s="92"/>
      <c r="H218" s="92" t="s">
        <v>73</v>
      </c>
      <c r="I218" s="92" t="s">
        <v>935</v>
      </c>
      <c r="J218" s="94">
        <v>175</v>
      </c>
      <c r="K218" s="95">
        <v>3</v>
      </c>
      <c r="L218" s="103"/>
      <c r="M218" s="103">
        <f>IF(K219=0,"N/A",+L219/12)</f>
        <v>163.88888888888889</v>
      </c>
      <c r="N218" s="103"/>
      <c r="O218" s="232">
        <v>2</v>
      </c>
      <c r="P218" s="232">
        <v>2</v>
      </c>
      <c r="Q218" s="15"/>
      <c r="R218" s="15"/>
    </row>
    <row r="219" spans="1:18" ht="15" x14ac:dyDescent="0.3">
      <c r="A219" s="92">
        <v>614</v>
      </c>
      <c r="B219" s="92">
        <v>61</v>
      </c>
      <c r="C219" s="92">
        <v>614</v>
      </c>
      <c r="D219" s="92"/>
      <c r="E219" s="92">
        <v>1</v>
      </c>
      <c r="F219" s="234" t="s">
        <v>922</v>
      </c>
      <c r="G219" s="92"/>
      <c r="H219" s="92"/>
      <c r="I219" s="92" t="s">
        <v>936</v>
      </c>
      <c r="J219" s="322">
        <v>5900</v>
      </c>
      <c r="K219" s="98">
        <v>3</v>
      </c>
      <c r="L219" s="103">
        <f>IF(K219=0,"N/A",+J219/K219)</f>
        <v>1966.6666666666667</v>
      </c>
      <c r="M219" s="725"/>
      <c r="N219" s="725"/>
      <c r="O219" s="232">
        <v>3</v>
      </c>
      <c r="P219" s="232"/>
      <c r="Q219" s="15"/>
      <c r="R219" s="15"/>
    </row>
    <row r="220" spans="1:18" ht="15" x14ac:dyDescent="0.3">
      <c r="A220" s="92">
        <v>614</v>
      </c>
      <c r="B220" s="92">
        <v>61</v>
      </c>
      <c r="C220" s="92">
        <v>614</v>
      </c>
      <c r="D220" s="92"/>
      <c r="E220" s="92">
        <v>1</v>
      </c>
      <c r="F220" s="93" t="s">
        <v>130</v>
      </c>
      <c r="G220" s="92" t="s">
        <v>134</v>
      </c>
      <c r="H220" s="92" t="s">
        <v>550</v>
      </c>
      <c r="I220" s="92" t="s">
        <v>936</v>
      </c>
      <c r="J220" s="590">
        <v>5385</v>
      </c>
      <c r="K220" s="95">
        <v>3</v>
      </c>
      <c r="L220" s="725"/>
      <c r="M220" s="103"/>
      <c r="N220" s="103"/>
      <c r="O220" s="232">
        <v>3</v>
      </c>
      <c r="P220" s="232"/>
      <c r="Q220" s="15"/>
      <c r="R220" s="15"/>
    </row>
    <row r="221" spans="1:18" ht="15" x14ac:dyDescent="0.3">
      <c r="A221" s="92">
        <v>614</v>
      </c>
      <c r="B221" s="92">
        <v>61</v>
      </c>
      <c r="C221" s="92">
        <v>614</v>
      </c>
      <c r="D221" s="92"/>
      <c r="E221" s="92">
        <v>1</v>
      </c>
      <c r="F221" s="93" t="s">
        <v>30</v>
      </c>
      <c r="G221" s="92"/>
      <c r="H221" s="92" t="s">
        <v>73</v>
      </c>
      <c r="I221" s="92" t="s">
        <v>936</v>
      </c>
      <c r="J221" s="590">
        <v>1796.84</v>
      </c>
      <c r="K221" s="95">
        <v>3</v>
      </c>
      <c r="L221" s="103"/>
      <c r="M221" s="103">
        <f>IF(K222=0,"N/A",+L222/12)</f>
        <v>153.52777777777777</v>
      </c>
      <c r="N221" s="103"/>
      <c r="O221" s="232">
        <v>2</v>
      </c>
      <c r="P221" s="232">
        <v>2</v>
      </c>
      <c r="Q221" s="15"/>
      <c r="R221" s="15"/>
    </row>
    <row r="222" spans="1:18" ht="15" x14ac:dyDescent="0.3">
      <c r="A222" s="92">
        <v>614</v>
      </c>
      <c r="B222" s="92">
        <v>61</v>
      </c>
      <c r="C222" s="92">
        <v>614</v>
      </c>
      <c r="D222" s="566"/>
      <c r="E222" s="92">
        <v>1</v>
      </c>
      <c r="F222" s="234" t="s">
        <v>130</v>
      </c>
      <c r="G222" s="307"/>
      <c r="H222" s="640" t="s">
        <v>134</v>
      </c>
      <c r="I222" s="92" t="s">
        <v>936</v>
      </c>
      <c r="J222" s="94">
        <v>5527</v>
      </c>
      <c r="K222" s="95">
        <v>3</v>
      </c>
      <c r="L222" s="103">
        <f t="shared" ref="L222:L227" si="4">IF(K222=0,"N/A",+J222/K222)</f>
        <v>1842.3333333333333</v>
      </c>
      <c r="M222" s="103">
        <f>IF(K223=0,"N/A",+L223/12)</f>
        <v>139.13916666666668</v>
      </c>
      <c r="N222" s="652"/>
      <c r="O222" s="232">
        <v>2</v>
      </c>
      <c r="P222" s="232">
        <v>2</v>
      </c>
      <c r="Q222" s="15"/>
      <c r="R222" s="15"/>
    </row>
    <row r="223" spans="1:18" ht="15" x14ac:dyDescent="0.3">
      <c r="A223" s="92">
        <v>614</v>
      </c>
      <c r="B223" s="92">
        <v>61</v>
      </c>
      <c r="C223" s="92">
        <v>614</v>
      </c>
      <c r="D223" s="566"/>
      <c r="E223" s="92">
        <v>1</v>
      </c>
      <c r="F223" s="234" t="s">
        <v>920</v>
      </c>
      <c r="G223" s="307" t="s">
        <v>1082</v>
      </c>
      <c r="H223" s="640" t="s">
        <v>28</v>
      </c>
      <c r="I223" s="92" t="s">
        <v>948</v>
      </c>
      <c r="J223" s="94">
        <v>5009.01</v>
      </c>
      <c r="K223" s="95">
        <v>3</v>
      </c>
      <c r="L223" s="103">
        <f t="shared" si="4"/>
        <v>1669.67</v>
      </c>
      <c r="M223" s="707"/>
      <c r="N223" s="707"/>
      <c r="O223" s="707"/>
      <c r="P223" s="707"/>
      <c r="Q223" s="15"/>
      <c r="R223" s="15"/>
    </row>
    <row r="224" spans="1:18" ht="15" x14ac:dyDescent="0.3">
      <c r="A224" s="92">
        <v>614</v>
      </c>
      <c r="B224" s="92">
        <v>61</v>
      </c>
      <c r="C224" s="92">
        <v>614</v>
      </c>
      <c r="D224" s="93"/>
      <c r="E224" s="92">
        <v>1</v>
      </c>
      <c r="F224" s="93" t="s">
        <v>897</v>
      </c>
      <c r="G224" s="92" t="s">
        <v>899</v>
      </c>
      <c r="H224" s="92" t="s">
        <v>898</v>
      </c>
      <c r="I224" s="92" t="s">
        <v>938</v>
      </c>
      <c r="J224" s="94">
        <v>6749</v>
      </c>
      <c r="K224" s="95">
        <v>3</v>
      </c>
      <c r="L224" s="103">
        <f t="shared" si="4"/>
        <v>2249.6666666666665</v>
      </c>
      <c r="M224" s="707"/>
      <c r="N224" s="707"/>
      <c r="O224" s="707"/>
      <c r="P224" s="707"/>
      <c r="Q224" s="15"/>
      <c r="R224" s="15"/>
    </row>
    <row r="225" spans="1:18" ht="15" x14ac:dyDescent="0.3">
      <c r="A225" s="92">
        <v>614</v>
      </c>
      <c r="B225" s="92">
        <v>61</v>
      </c>
      <c r="C225" s="92">
        <v>614</v>
      </c>
      <c r="D225" s="92"/>
      <c r="E225" s="92">
        <v>1</v>
      </c>
      <c r="F225" s="93" t="s">
        <v>30</v>
      </c>
      <c r="G225" s="92"/>
      <c r="H225" s="92" t="s">
        <v>884</v>
      </c>
      <c r="I225" s="92" t="s">
        <v>938</v>
      </c>
      <c r="J225" s="590">
        <v>8732</v>
      </c>
      <c r="K225" s="95">
        <v>3</v>
      </c>
      <c r="L225" s="103">
        <f t="shared" si="4"/>
        <v>2910.6666666666665</v>
      </c>
      <c r="M225" s="707"/>
      <c r="N225" s="707"/>
      <c r="O225" s="707"/>
      <c r="P225" s="707"/>
      <c r="Q225" s="15"/>
      <c r="R225" s="15"/>
    </row>
    <row r="226" spans="1:18" ht="15" x14ac:dyDescent="0.3">
      <c r="A226" s="92">
        <v>614</v>
      </c>
      <c r="B226" s="92">
        <v>61</v>
      </c>
      <c r="C226" s="92">
        <v>614</v>
      </c>
      <c r="D226" s="566"/>
      <c r="E226" s="92">
        <v>1</v>
      </c>
      <c r="F226" s="93" t="s">
        <v>524</v>
      </c>
      <c r="G226" s="566"/>
      <c r="H226" s="92" t="s">
        <v>544</v>
      </c>
      <c r="I226" s="92" t="s">
        <v>938</v>
      </c>
      <c r="J226" s="94">
        <v>41187.160000000003</v>
      </c>
      <c r="K226" s="95">
        <v>3</v>
      </c>
      <c r="L226" s="103">
        <f t="shared" si="4"/>
        <v>13729.053333333335</v>
      </c>
      <c r="M226" s="707"/>
      <c r="N226" s="707"/>
      <c r="O226" s="707"/>
      <c r="P226" s="707"/>
      <c r="Q226" s="15"/>
      <c r="R226" s="15"/>
    </row>
    <row r="227" spans="1:18" ht="15" x14ac:dyDescent="0.3">
      <c r="A227" s="92">
        <v>614</v>
      </c>
      <c r="B227" s="92">
        <v>61</v>
      </c>
      <c r="C227" s="92">
        <v>614</v>
      </c>
      <c r="D227" s="92"/>
      <c r="E227" s="92">
        <v>1</v>
      </c>
      <c r="F227" s="93" t="s">
        <v>235</v>
      </c>
      <c r="G227" s="92"/>
      <c r="H227" s="92" t="s">
        <v>167</v>
      </c>
      <c r="I227" s="92" t="s">
        <v>938</v>
      </c>
      <c r="J227" s="590">
        <v>204768.56</v>
      </c>
      <c r="K227" s="95">
        <v>3</v>
      </c>
      <c r="L227" s="103">
        <f t="shared" si="4"/>
        <v>68256.186666666661</v>
      </c>
      <c r="M227" s="707"/>
      <c r="N227" s="707"/>
      <c r="O227" s="707"/>
      <c r="P227" s="707"/>
      <c r="Q227" s="15"/>
      <c r="R227" s="15"/>
    </row>
    <row r="228" spans="1:18" ht="15" x14ac:dyDescent="0.3">
      <c r="A228" s="92">
        <v>614</v>
      </c>
      <c r="B228" s="92">
        <v>61</v>
      </c>
      <c r="C228" s="92">
        <v>614</v>
      </c>
      <c r="D228" s="92"/>
      <c r="E228" s="92">
        <v>1</v>
      </c>
      <c r="F228" s="93" t="s">
        <v>126</v>
      </c>
      <c r="G228" s="92" t="s">
        <v>1093</v>
      </c>
      <c r="H228" s="92" t="s">
        <v>118</v>
      </c>
      <c r="I228" s="92" t="s">
        <v>938</v>
      </c>
      <c r="J228" s="94">
        <v>8500</v>
      </c>
      <c r="K228" s="95">
        <v>3</v>
      </c>
      <c r="L228" s="103"/>
      <c r="M228" s="707"/>
      <c r="N228" s="707"/>
      <c r="O228" s="707"/>
      <c r="P228" s="707"/>
      <c r="Q228" s="15"/>
      <c r="R228" s="15"/>
    </row>
    <row r="229" spans="1:18" ht="15" x14ac:dyDescent="0.3">
      <c r="A229" s="92">
        <v>614</v>
      </c>
      <c r="B229" s="92">
        <v>61</v>
      </c>
      <c r="C229" s="92">
        <v>614</v>
      </c>
      <c r="D229" s="92"/>
      <c r="E229" s="92">
        <v>1</v>
      </c>
      <c r="F229" s="629" t="s">
        <v>130</v>
      </c>
      <c r="G229" s="92"/>
      <c r="H229" s="92" t="s">
        <v>212</v>
      </c>
      <c r="I229" s="92" t="s">
        <v>938</v>
      </c>
      <c r="J229" s="94">
        <v>8847.99</v>
      </c>
      <c r="K229" s="95">
        <v>3</v>
      </c>
      <c r="L229" s="103"/>
      <c r="M229" s="707"/>
      <c r="N229" s="707"/>
      <c r="O229" s="707"/>
      <c r="P229" s="707"/>
      <c r="Q229" s="15"/>
      <c r="R229" s="15"/>
    </row>
    <row r="230" spans="1:18" ht="15" x14ac:dyDescent="0.3">
      <c r="A230" s="92">
        <v>614</v>
      </c>
      <c r="B230" s="92">
        <v>61</v>
      </c>
      <c r="C230" s="92">
        <v>614</v>
      </c>
      <c r="D230" s="92"/>
      <c r="E230" s="92">
        <v>1</v>
      </c>
      <c r="F230" s="93" t="s">
        <v>932</v>
      </c>
      <c r="G230" s="92" t="s">
        <v>547</v>
      </c>
      <c r="H230" s="92" t="s">
        <v>418</v>
      </c>
      <c r="I230" s="92" t="s">
        <v>939</v>
      </c>
      <c r="J230" s="590">
        <v>6338.24</v>
      </c>
      <c r="K230" s="95">
        <v>3</v>
      </c>
      <c r="L230" s="103"/>
      <c r="M230" s="707"/>
      <c r="N230" s="707"/>
      <c r="O230" s="707"/>
      <c r="P230" s="707"/>
      <c r="Q230" s="15"/>
      <c r="R230" s="15"/>
    </row>
    <row r="231" spans="1:18" ht="15" x14ac:dyDescent="0.3">
      <c r="A231" s="92">
        <v>614</v>
      </c>
      <c r="B231" s="92">
        <v>61</v>
      </c>
      <c r="C231" s="92">
        <v>614</v>
      </c>
      <c r="D231" s="92"/>
      <c r="E231" s="92">
        <v>1</v>
      </c>
      <c r="F231" s="93" t="s">
        <v>30</v>
      </c>
      <c r="G231" s="92"/>
      <c r="H231" s="92" t="s">
        <v>1097</v>
      </c>
      <c r="I231" s="92" t="s">
        <v>939</v>
      </c>
      <c r="J231" s="590">
        <v>1696</v>
      </c>
      <c r="K231" s="95">
        <v>3</v>
      </c>
      <c r="L231" s="103">
        <f>IF(K231=0,"N/A",+J231/K231)</f>
        <v>565.33333333333337</v>
      </c>
      <c r="M231" s="707"/>
      <c r="N231" s="707"/>
      <c r="O231" s="707"/>
      <c r="P231" s="707"/>
      <c r="Q231" s="15"/>
      <c r="R231" s="15"/>
    </row>
    <row r="232" spans="1:18" ht="15" x14ac:dyDescent="0.3">
      <c r="A232" s="92">
        <v>614</v>
      </c>
      <c r="B232" s="92">
        <v>61</v>
      </c>
      <c r="C232" s="92">
        <v>614</v>
      </c>
      <c r="D232" s="92"/>
      <c r="E232" s="92">
        <v>1</v>
      </c>
      <c r="F232" s="93" t="s">
        <v>60</v>
      </c>
      <c r="G232" s="92"/>
      <c r="H232" s="92" t="s">
        <v>721</v>
      </c>
      <c r="I232" s="92" t="s">
        <v>939</v>
      </c>
      <c r="J232" s="590">
        <v>4482</v>
      </c>
      <c r="K232" s="95">
        <v>3</v>
      </c>
      <c r="L232" s="103">
        <f>IF(K232=0,"N/A",+J232/K232)</f>
        <v>1494</v>
      </c>
      <c r="M232" s="707"/>
      <c r="N232" s="707"/>
      <c r="O232" s="707"/>
      <c r="P232" s="707"/>
      <c r="Q232" s="15"/>
      <c r="R232" s="15"/>
    </row>
    <row r="233" spans="1:18" ht="15" x14ac:dyDescent="0.3">
      <c r="A233" s="92">
        <v>614</v>
      </c>
      <c r="B233" s="92">
        <v>61</v>
      </c>
      <c r="C233" s="92">
        <v>614</v>
      </c>
      <c r="D233" s="92"/>
      <c r="E233" s="92">
        <v>1</v>
      </c>
      <c r="F233" s="234" t="s">
        <v>856</v>
      </c>
      <c r="G233" s="92"/>
      <c r="H233" s="92" t="s">
        <v>73</v>
      </c>
      <c r="I233" s="92" t="s">
        <v>940</v>
      </c>
      <c r="J233" s="94">
        <v>564.91999999999996</v>
      </c>
      <c r="K233" s="95">
        <v>3</v>
      </c>
      <c r="L233" s="103"/>
      <c r="M233" s="707"/>
      <c r="N233" s="707"/>
      <c r="O233" s="707"/>
      <c r="P233" s="707"/>
      <c r="Q233" s="15"/>
      <c r="R233" s="15"/>
    </row>
    <row r="234" spans="1:18" ht="15" x14ac:dyDescent="0.3">
      <c r="A234" s="92">
        <v>614</v>
      </c>
      <c r="B234" s="92">
        <v>61</v>
      </c>
      <c r="C234" s="92">
        <v>614</v>
      </c>
      <c r="D234" s="92"/>
      <c r="E234" s="92">
        <v>1</v>
      </c>
      <c r="F234" s="234" t="s">
        <v>937</v>
      </c>
      <c r="G234" s="92" t="s">
        <v>803</v>
      </c>
      <c r="H234" s="92" t="s">
        <v>28</v>
      </c>
      <c r="I234" s="92" t="s">
        <v>596</v>
      </c>
      <c r="J234" s="590">
        <v>7555</v>
      </c>
      <c r="K234" s="95">
        <v>3</v>
      </c>
      <c r="L234" s="103">
        <f>IF(K234=0,"N/A",+J234/K234)</f>
        <v>2518.3333333333335</v>
      </c>
      <c r="M234" s="707"/>
      <c r="N234" s="707"/>
      <c r="O234" s="707"/>
      <c r="P234" s="707"/>
      <c r="Q234" s="15"/>
      <c r="R234" s="15"/>
    </row>
    <row r="235" spans="1:18" ht="15" x14ac:dyDescent="0.3">
      <c r="A235" s="92">
        <v>614</v>
      </c>
      <c r="B235" s="92">
        <v>61</v>
      </c>
      <c r="C235" s="92">
        <v>614</v>
      </c>
      <c r="D235" s="92"/>
      <c r="E235" s="92">
        <v>1</v>
      </c>
      <c r="F235" s="234" t="s">
        <v>88</v>
      </c>
      <c r="G235" s="92" t="s">
        <v>803</v>
      </c>
      <c r="H235" s="92" t="s">
        <v>118</v>
      </c>
      <c r="I235" s="92" t="s">
        <v>596</v>
      </c>
      <c r="J235" s="590">
        <v>463</v>
      </c>
      <c r="K235" s="95">
        <v>3</v>
      </c>
      <c r="L235" s="103">
        <f>IF(K235=0,"N/A",+J235/K235)</f>
        <v>154.33333333333334</v>
      </c>
      <c r="M235" s="707"/>
      <c r="N235" s="707"/>
      <c r="O235" s="707"/>
      <c r="P235" s="707"/>
      <c r="Q235" s="15"/>
      <c r="R235" s="15"/>
    </row>
    <row r="236" spans="1:18" ht="15" x14ac:dyDescent="0.3">
      <c r="A236" s="92">
        <v>614</v>
      </c>
      <c r="B236" s="92">
        <v>61</v>
      </c>
      <c r="C236" s="92">
        <v>614</v>
      </c>
      <c r="D236" s="92"/>
      <c r="E236" s="92">
        <v>1</v>
      </c>
      <c r="F236" s="234" t="s">
        <v>722</v>
      </c>
      <c r="G236" s="92" t="s">
        <v>803</v>
      </c>
      <c r="H236" s="92" t="s">
        <v>118</v>
      </c>
      <c r="I236" s="92" t="s">
        <v>596</v>
      </c>
      <c r="J236" s="590">
        <v>366</v>
      </c>
      <c r="K236" s="95">
        <v>3</v>
      </c>
      <c r="L236" s="103">
        <f>IF(K236=0,"N/A",+J236/K236)</f>
        <v>122</v>
      </c>
      <c r="M236" s="707"/>
      <c r="N236" s="707"/>
      <c r="O236" s="707"/>
      <c r="P236" s="707"/>
      <c r="Q236" s="15"/>
      <c r="R236" s="15"/>
    </row>
    <row r="237" spans="1:18" ht="15" x14ac:dyDescent="0.3">
      <c r="A237" s="92">
        <v>614</v>
      </c>
      <c r="B237" s="92">
        <v>61</v>
      </c>
      <c r="C237" s="92">
        <v>614</v>
      </c>
      <c r="D237" s="92"/>
      <c r="E237" s="92">
        <v>1</v>
      </c>
      <c r="F237" s="234" t="s">
        <v>802</v>
      </c>
      <c r="G237" s="92" t="s">
        <v>803</v>
      </c>
      <c r="H237" s="92" t="s">
        <v>118</v>
      </c>
      <c r="I237" s="92" t="s">
        <v>596</v>
      </c>
      <c r="J237" s="590">
        <v>55179</v>
      </c>
      <c r="K237" s="95">
        <v>3</v>
      </c>
      <c r="L237" s="103">
        <f>IF(K237=0,"N/A",+J237/K237)</f>
        <v>18393</v>
      </c>
      <c r="M237" s="707"/>
      <c r="N237" s="707"/>
      <c r="O237" s="707"/>
      <c r="P237" s="707"/>
      <c r="Q237" s="15"/>
      <c r="R237" s="15"/>
    </row>
    <row r="238" spans="1:18" ht="15" x14ac:dyDescent="0.3">
      <c r="A238" s="92">
        <v>614</v>
      </c>
      <c r="B238" s="92">
        <v>61</v>
      </c>
      <c r="C238" s="92">
        <v>614</v>
      </c>
      <c r="D238" s="241"/>
      <c r="E238" s="85">
        <v>1</v>
      </c>
      <c r="F238" s="96" t="s">
        <v>533</v>
      </c>
      <c r="G238" s="352"/>
      <c r="H238" s="113" t="s">
        <v>118</v>
      </c>
      <c r="I238" s="92" t="s">
        <v>596</v>
      </c>
      <c r="J238" s="645">
        <v>6600.01</v>
      </c>
      <c r="K238" s="112">
        <v>3</v>
      </c>
      <c r="L238" s="103"/>
      <c r="M238" s="707"/>
      <c r="N238" s="707"/>
      <c r="O238" s="707"/>
      <c r="P238" s="707"/>
      <c r="Q238" s="15"/>
      <c r="R238" s="15"/>
    </row>
    <row r="239" spans="1:18" ht="15" x14ac:dyDescent="0.3">
      <c r="A239" s="92">
        <v>614</v>
      </c>
      <c r="B239" s="92">
        <v>61</v>
      </c>
      <c r="C239" s="92">
        <v>614</v>
      </c>
      <c r="D239" s="92"/>
      <c r="E239" s="92">
        <v>1</v>
      </c>
      <c r="F239" s="234" t="s">
        <v>31</v>
      </c>
      <c r="G239" s="580"/>
      <c r="H239" s="92" t="s">
        <v>548</v>
      </c>
      <c r="I239" s="92" t="s">
        <v>596</v>
      </c>
      <c r="J239" s="590">
        <v>1830</v>
      </c>
      <c r="K239" s="95">
        <v>3</v>
      </c>
      <c r="L239" s="103"/>
      <c r="M239" s="707"/>
      <c r="N239" s="707"/>
      <c r="O239" s="707"/>
      <c r="P239" s="707"/>
      <c r="Q239" s="15"/>
      <c r="R239" s="15"/>
    </row>
    <row r="240" spans="1:18" ht="15" x14ac:dyDescent="0.3">
      <c r="A240" s="92">
        <v>614</v>
      </c>
      <c r="B240" s="92">
        <v>61</v>
      </c>
      <c r="C240" s="92">
        <v>614</v>
      </c>
      <c r="D240" s="92"/>
      <c r="E240" s="92">
        <v>1</v>
      </c>
      <c r="F240" s="234" t="s">
        <v>534</v>
      </c>
      <c r="G240" s="580"/>
      <c r="H240" s="92" t="s">
        <v>208</v>
      </c>
      <c r="I240" s="92" t="s">
        <v>596</v>
      </c>
      <c r="J240" s="590">
        <v>1641.19</v>
      </c>
      <c r="K240" s="95">
        <v>3</v>
      </c>
      <c r="L240" s="103"/>
      <c r="M240" s="707"/>
      <c r="N240" s="707"/>
      <c r="O240" s="707"/>
      <c r="P240" s="707"/>
      <c r="Q240" s="15"/>
      <c r="R240" s="15"/>
    </row>
    <row r="241" spans="1:18" ht="15" x14ac:dyDescent="0.3">
      <c r="A241" s="108">
        <v>614</v>
      </c>
      <c r="B241" s="108">
        <v>61</v>
      </c>
      <c r="C241" s="108">
        <v>614</v>
      </c>
      <c r="D241" s="108"/>
      <c r="E241" s="108">
        <v>1</v>
      </c>
      <c r="F241" s="109" t="s">
        <v>30</v>
      </c>
      <c r="G241" s="108"/>
      <c r="H241" s="108"/>
      <c r="I241" s="92" t="s">
        <v>551</v>
      </c>
      <c r="J241" s="588">
        <v>1688.98</v>
      </c>
      <c r="K241" s="95">
        <v>3</v>
      </c>
      <c r="L241" s="103"/>
      <c r="M241" s="707"/>
      <c r="N241" s="707"/>
      <c r="O241" s="707"/>
      <c r="P241" s="707"/>
      <c r="Q241" s="15"/>
      <c r="R241" s="15"/>
    </row>
    <row r="242" spans="1:18" ht="15" x14ac:dyDescent="0.3">
      <c r="A242" s="92">
        <v>614</v>
      </c>
      <c r="B242" s="92">
        <v>61</v>
      </c>
      <c r="C242" s="92">
        <v>614</v>
      </c>
      <c r="D242" s="92"/>
      <c r="E242" s="92">
        <v>1</v>
      </c>
      <c r="F242" s="234" t="s">
        <v>533</v>
      </c>
      <c r="G242" s="580"/>
      <c r="H242" s="92" t="s">
        <v>118</v>
      </c>
      <c r="I242" s="92" t="s">
        <v>551</v>
      </c>
      <c r="J242" s="590">
        <v>6083</v>
      </c>
      <c r="K242" s="95">
        <v>3</v>
      </c>
      <c r="L242" s="103"/>
      <c r="M242" s="707"/>
      <c r="N242" s="707"/>
      <c r="O242" s="707"/>
      <c r="P242" s="707"/>
      <c r="Q242" s="15"/>
      <c r="R242" s="15"/>
    </row>
    <row r="243" spans="1:18" ht="15" x14ac:dyDescent="0.3">
      <c r="A243" s="92">
        <v>614</v>
      </c>
      <c r="B243" s="92">
        <v>61</v>
      </c>
      <c r="C243" s="92">
        <v>614</v>
      </c>
      <c r="D243" s="92"/>
      <c r="E243" s="92">
        <v>1</v>
      </c>
      <c r="F243" s="234" t="s">
        <v>534</v>
      </c>
      <c r="G243" s="580"/>
      <c r="H243" s="92" t="s">
        <v>208</v>
      </c>
      <c r="I243" s="92" t="s">
        <v>551</v>
      </c>
      <c r="J243" s="590">
        <v>336.4</v>
      </c>
      <c r="K243" s="95">
        <v>3</v>
      </c>
      <c r="L243" s="103"/>
      <c r="M243" s="707"/>
      <c r="N243" s="707"/>
      <c r="O243" s="707"/>
      <c r="P243" s="707"/>
      <c r="Q243" s="15"/>
      <c r="R243" s="15"/>
    </row>
    <row r="244" spans="1:18" ht="15" x14ac:dyDescent="0.3">
      <c r="A244" s="92">
        <v>614</v>
      </c>
      <c r="B244" s="92">
        <v>61</v>
      </c>
      <c r="C244" s="92">
        <v>614</v>
      </c>
      <c r="D244" s="566"/>
      <c r="E244" s="92">
        <v>1</v>
      </c>
      <c r="F244" s="93" t="s">
        <v>524</v>
      </c>
      <c r="G244" s="566"/>
      <c r="H244" s="92" t="s">
        <v>544</v>
      </c>
      <c r="I244" s="92" t="s">
        <v>973</v>
      </c>
      <c r="J244" s="94">
        <f>26900.01+750</f>
        <v>27650.01</v>
      </c>
      <c r="K244" s="95">
        <v>3</v>
      </c>
      <c r="L244" s="103"/>
      <c r="M244" s="708"/>
      <c r="N244" s="708"/>
      <c r="O244" s="708"/>
      <c r="P244" s="708"/>
      <c r="Q244" s="15"/>
      <c r="R244" s="15"/>
    </row>
    <row r="245" spans="1:18" ht="15" x14ac:dyDescent="0.3">
      <c r="A245" s="92">
        <v>614</v>
      </c>
      <c r="B245" s="92">
        <v>61</v>
      </c>
      <c r="C245" s="92">
        <v>614</v>
      </c>
      <c r="D245" s="92"/>
      <c r="E245" s="92">
        <v>1</v>
      </c>
      <c r="F245" s="306" t="s">
        <v>234</v>
      </c>
      <c r="G245" s="92"/>
      <c r="H245" s="92" t="s">
        <v>118</v>
      </c>
      <c r="I245" s="92" t="s">
        <v>224</v>
      </c>
      <c r="J245" s="283">
        <v>21889</v>
      </c>
      <c r="K245" s="112">
        <v>3</v>
      </c>
      <c r="L245" s="101"/>
      <c r="M245" s="708"/>
      <c r="N245" s="708"/>
      <c r="O245" s="708"/>
      <c r="P245" s="708"/>
      <c r="Q245" s="15"/>
      <c r="R245" s="15"/>
    </row>
    <row r="246" spans="1:18" ht="15" x14ac:dyDescent="0.3">
      <c r="A246" s="92">
        <v>614</v>
      </c>
      <c r="B246" s="92">
        <v>61</v>
      </c>
      <c r="C246" s="92">
        <v>614</v>
      </c>
      <c r="D246" s="92"/>
      <c r="E246" s="92">
        <v>1</v>
      </c>
      <c r="F246" s="234" t="s">
        <v>30</v>
      </c>
      <c r="G246" s="92"/>
      <c r="H246" s="92" t="s">
        <v>32</v>
      </c>
      <c r="I246" s="92" t="s">
        <v>224</v>
      </c>
      <c r="J246" s="534">
        <v>1300</v>
      </c>
      <c r="K246" s="112">
        <v>3</v>
      </c>
      <c r="L246" s="101"/>
      <c r="M246" s="708"/>
      <c r="N246" s="708"/>
      <c r="O246" s="708"/>
      <c r="P246" s="708"/>
      <c r="Q246" s="15"/>
      <c r="R246" s="15"/>
    </row>
    <row r="247" spans="1:18" ht="15" x14ac:dyDescent="0.3">
      <c r="A247" s="105">
        <v>614</v>
      </c>
      <c r="B247" s="105">
        <v>61</v>
      </c>
      <c r="C247" s="105">
        <v>614</v>
      </c>
      <c r="D247" s="105"/>
      <c r="E247" s="105">
        <v>1</v>
      </c>
      <c r="F247" s="306" t="s">
        <v>235</v>
      </c>
      <c r="G247" s="105" t="s">
        <v>1096</v>
      </c>
      <c r="H247" s="105" t="s">
        <v>167</v>
      </c>
      <c r="I247" s="308" t="s">
        <v>224</v>
      </c>
      <c r="J247" s="535">
        <v>1300</v>
      </c>
      <c r="K247" s="112">
        <v>10</v>
      </c>
      <c r="L247" s="101"/>
      <c r="M247" s="708"/>
      <c r="N247" s="708"/>
      <c r="O247" s="708"/>
      <c r="P247" s="708"/>
      <c r="Q247" s="15"/>
      <c r="R247" s="15"/>
    </row>
    <row r="248" spans="1:18" ht="15" x14ac:dyDescent="0.3">
      <c r="A248" s="85">
        <v>614</v>
      </c>
      <c r="B248" s="85">
        <v>61</v>
      </c>
      <c r="C248" s="85">
        <v>614</v>
      </c>
      <c r="D248" s="85"/>
      <c r="E248" s="85">
        <v>1</v>
      </c>
      <c r="F248" s="96" t="s">
        <v>718</v>
      </c>
      <c r="G248" s="85"/>
      <c r="H248" s="85" t="s">
        <v>72</v>
      </c>
      <c r="I248" s="259" t="s">
        <v>597</v>
      </c>
      <c r="J248" s="535">
        <v>18675</v>
      </c>
      <c r="K248" s="112">
        <v>3</v>
      </c>
      <c r="L248" s="101"/>
      <c r="M248" s="708"/>
      <c r="N248" s="708"/>
      <c r="O248" s="708"/>
      <c r="P248" s="708"/>
      <c r="Q248" s="15"/>
      <c r="R248" s="15"/>
    </row>
    <row r="249" spans="1:18" ht="15" x14ac:dyDescent="0.3">
      <c r="A249" s="85">
        <v>614</v>
      </c>
      <c r="B249" s="85">
        <v>61</v>
      </c>
      <c r="C249" s="85">
        <v>614</v>
      </c>
      <c r="D249" s="85"/>
      <c r="E249" s="85">
        <v>1</v>
      </c>
      <c r="F249" s="96" t="s">
        <v>718</v>
      </c>
      <c r="G249" s="85"/>
      <c r="H249" s="85" t="s">
        <v>72</v>
      </c>
      <c r="I249" s="259" t="s">
        <v>597</v>
      </c>
      <c r="J249" s="535">
        <v>21590</v>
      </c>
      <c r="K249" s="112">
        <v>3</v>
      </c>
      <c r="L249" s="101"/>
      <c r="M249" s="708"/>
      <c r="N249" s="708"/>
      <c r="O249" s="708"/>
      <c r="P249" s="708"/>
      <c r="Q249" s="15"/>
      <c r="R249" s="15"/>
    </row>
    <row r="250" spans="1:18" ht="15" x14ac:dyDescent="0.3">
      <c r="A250" s="85">
        <v>614</v>
      </c>
      <c r="B250" s="85">
        <v>61</v>
      </c>
      <c r="C250" s="85">
        <v>614</v>
      </c>
      <c r="D250" s="85"/>
      <c r="E250" s="85">
        <v>1</v>
      </c>
      <c r="F250" s="96" t="s">
        <v>30</v>
      </c>
      <c r="G250" s="260"/>
      <c r="H250" s="260"/>
      <c r="I250" s="259" t="s">
        <v>247</v>
      </c>
      <c r="J250" s="535">
        <v>1699.99</v>
      </c>
      <c r="K250" s="112">
        <v>10</v>
      </c>
      <c r="L250" s="101">
        <f>IF(K250=0,"N/A",+J250/K250)</f>
        <v>169.999</v>
      </c>
      <c r="M250" s="708"/>
      <c r="N250" s="708"/>
      <c r="O250" s="708"/>
      <c r="P250" s="708"/>
      <c r="Q250" s="15"/>
      <c r="R250" s="15"/>
    </row>
    <row r="251" spans="1:18" ht="15" x14ac:dyDescent="0.3">
      <c r="A251" s="85">
        <v>614</v>
      </c>
      <c r="B251" s="85">
        <v>61</v>
      </c>
      <c r="C251" s="85">
        <v>614</v>
      </c>
      <c r="D251" s="85"/>
      <c r="E251" s="85">
        <v>1</v>
      </c>
      <c r="F251" s="96" t="s">
        <v>88</v>
      </c>
      <c r="G251" s="85"/>
      <c r="H251" s="85" t="s">
        <v>141</v>
      </c>
      <c r="I251" s="85" t="s">
        <v>291</v>
      </c>
      <c r="J251" s="536">
        <v>175</v>
      </c>
      <c r="K251" s="112">
        <v>10</v>
      </c>
      <c r="L251" s="101">
        <f>IF(K251=0,"N/A",+J251/K251)</f>
        <v>17.5</v>
      </c>
      <c r="M251" s="708"/>
      <c r="N251" s="708"/>
      <c r="O251" s="708"/>
      <c r="P251" s="708"/>
      <c r="Q251" s="15"/>
      <c r="R251" s="15"/>
    </row>
    <row r="252" spans="1:18" ht="15" x14ac:dyDescent="0.3">
      <c r="A252" s="85">
        <v>614</v>
      </c>
      <c r="B252" s="85">
        <v>61</v>
      </c>
      <c r="C252" s="85">
        <v>614</v>
      </c>
      <c r="D252" s="85"/>
      <c r="E252" s="85">
        <v>1</v>
      </c>
      <c r="F252" s="87" t="s">
        <v>130</v>
      </c>
      <c r="G252" s="85" t="s">
        <v>134</v>
      </c>
      <c r="H252" s="85" t="s">
        <v>949</v>
      </c>
      <c r="I252" s="85" t="s">
        <v>291</v>
      </c>
      <c r="J252" s="601">
        <v>5011.2</v>
      </c>
      <c r="K252" s="112">
        <v>3</v>
      </c>
      <c r="L252" s="726"/>
      <c r="M252" s="101"/>
      <c r="N252" s="101"/>
      <c r="O252" s="187">
        <v>3</v>
      </c>
      <c r="P252" s="187"/>
      <c r="Q252" s="15"/>
      <c r="R252" s="15"/>
    </row>
    <row r="253" spans="1:18" ht="15" x14ac:dyDescent="0.3">
      <c r="A253" s="85">
        <v>614</v>
      </c>
      <c r="B253" s="85">
        <v>61</v>
      </c>
      <c r="C253" s="85">
        <v>614</v>
      </c>
      <c r="D253" s="85"/>
      <c r="E253" s="85">
        <v>1</v>
      </c>
      <c r="F253" s="87" t="s">
        <v>130</v>
      </c>
      <c r="G253" s="85"/>
      <c r="H253" s="85" t="s">
        <v>1028</v>
      </c>
      <c r="I253" s="85" t="s">
        <v>942</v>
      </c>
      <c r="J253" s="535">
        <v>3549.99</v>
      </c>
      <c r="K253" s="112">
        <v>3</v>
      </c>
      <c r="L253" s="101"/>
      <c r="M253" s="101"/>
      <c r="N253" s="101"/>
      <c r="O253" s="187">
        <v>3</v>
      </c>
      <c r="P253" s="187"/>
      <c r="Q253" s="15"/>
      <c r="R253" s="15"/>
    </row>
    <row r="254" spans="1:18" ht="15" x14ac:dyDescent="0.3">
      <c r="A254" s="235">
        <v>614</v>
      </c>
      <c r="B254" s="235">
        <v>61</v>
      </c>
      <c r="C254" s="235">
        <v>614</v>
      </c>
      <c r="D254" s="87"/>
      <c r="E254" s="85">
        <v>1</v>
      </c>
      <c r="F254" s="87" t="s">
        <v>411</v>
      </c>
      <c r="G254" s="85"/>
      <c r="H254" s="85" t="s">
        <v>412</v>
      </c>
      <c r="I254" s="85" t="s">
        <v>942</v>
      </c>
      <c r="J254" s="535">
        <v>6360</v>
      </c>
      <c r="K254" s="112">
        <v>3</v>
      </c>
      <c r="L254" s="101"/>
      <c r="M254" s="101"/>
      <c r="N254" s="101"/>
      <c r="O254" s="187">
        <v>3</v>
      </c>
      <c r="P254" s="187"/>
      <c r="Q254" s="15"/>
      <c r="R254" s="15"/>
    </row>
    <row r="255" spans="1:18" ht="15" x14ac:dyDescent="0.3">
      <c r="A255" s="235">
        <v>614</v>
      </c>
      <c r="B255" s="235">
        <v>61</v>
      </c>
      <c r="C255" s="235">
        <v>614</v>
      </c>
      <c r="D255" s="87"/>
      <c r="E255" s="85">
        <v>1</v>
      </c>
      <c r="F255" s="87" t="s">
        <v>88</v>
      </c>
      <c r="G255" s="85"/>
      <c r="H255" s="85" t="s">
        <v>76</v>
      </c>
      <c r="I255" s="85" t="s">
        <v>942</v>
      </c>
      <c r="J255" s="111">
        <v>140</v>
      </c>
      <c r="K255" s="112">
        <v>3</v>
      </c>
      <c r="L255" s="101"/>
      <c r="M255" s="103"/>
      <c r="N255" s="103"/>
      <c r="O255" s="232">
        <v>3</v>
      </c>
      <c r="P255" s="232"/>
      <c r="Q255" s="15"/>
      <c r="R255" s="15"/>
    </row>
    <row r="256" spans="1:18" ht="15" x14ac:dyDescent="0.3">
      <c r="A256" s="235">
        <v>614</v>
      </c>
      <c r="B256" s="235">
        <v>61</v>
      </c>
      <c r="C256" s="235">
        <v>614</v>
      </c>
      <c r="D256" s="87"/>
      <c r="E256" s="85">
        <v>1</v>
      </c>
      <c r="F256" s="87" t="s">
        <v>340</v>
      </c>
      <c r="G256" s="85"/>
      <c r="H256" s="85" t="s">
        <v>413</v>
      </c>
      <c r="I256" s="85" t="s">
        <v>942</v>
      </c>
      <c r="J256" s="508">
        <v>410</v>
      </c>
      <c r="K256" s="130">
        <v>3</v>
      </c>
      <c r="L256" s="103"/>
      <c r="M256" s="103">
        <f>IF(K257=0,"N/A",+L257/12)</f>
        <v>46.94444444444445</v>
      </c>
      <c r="N256" s="103">
        <f>+M256</f>
        <v>46.94444444444445</v>
      </c>
      <c r="O256" s="232">
        <v>3</v>
      </c>
      <c r="P256" s="232"/>
      <c r="Q256" s="15"/>
      <c r="R256" s="15"/>
    </row>
    <row r="257" spans="1:18" ht="15" x14ac:dyDescent="0.3">
      <c r="A257" s="235">
        <v>614</v>
      </c>
      <c r="B257" s="235">
        <v>61</v>
      </c>
      <c r="C257" s="235">
        <v>614</v>
      </c>
      <c r="D257" s="87"/>
      <c r="E257" s="85">
        <v>1</v>
      </c>
      <c r="F257" s="87" t="s">
        <v>30</v>
      </c>
      <c r="G257" s="85"/>
      <c r="H257" s="85" t="s">
        <v>73</v>
      </c>
      <c r="I257" s="85" t="s">
        <v>942</v>
      </c>
      <c r="J257" s="508">
        <v>1690</v>
      </c>
      <c r="K257" s="130">
        <v>3</v>
      </c>
      <c r="L257" s="103">
        <f>IF(K257=0,"N/A",+J257/K257)</f>
        <v>563.33333333333337</v>
      </c>
      <c r="M257" s="101">
        <f>IF(K258=0,"N/A",+L258/12)</f>
        <v>182.75</v>
      </c>
      <c r="N257" s="101">
        <f>+M257</f>
        <v>182.75</v>
      </c>
      <c r="O257" s="187">
        <v>2</v>
      </c>
      <c r="P257" s="187"/>
      <c r="Q257" s="15"/>
      <c r="R257" s="15"/>
    </row>
    <row r="258" spans="1:18" ht="15" x14ac:dyDescent="0.3">
      <c r="A258" s="235">
        <v>614</v>
      </c>
      <c r="B258" s="235">
        <v>61</v>
      </c>
      <c r="C258" s="235">
        <v>614</v>
      </c>
      <c r="D258" s="87">
        <v>127568</v>
      </c>
      <c r="E258" s="85">
        <v>1</v>
      </c>
      <c r="F258" s="87" t="s">
        <v>31</v>
      </c>
      <c r="G258" s="85"/>
      <c r="H258" s="85" t="s">
        <v>19</v>
      </c>
      <c r="I258" s="85" t="s">
        <v>942</v>
      </c>
      <c r="J258" s="111">
        <v>6579</v>
      </c>
      <c r="K258" s="112">
        <v>3</v>
      </c>
      <c r="L258" s="101">
        <f>IF(K258=0,"N/A",+J258/K258)</f>
        <v>2193</v>
      </c>
      <c r="M258" s="101">
        <f>IF(K259=0,"N/A",+L259/12)</f>
        <v>178.83333333333334</v>
      </c>
      <c r="N258" s="101"/>
      <c r="O258" s="102">
        <v>3</v>
      </c>
      <c r="P258" s="102"/>
      <c r="Q258" s="15"/>
      <c r="R258" s="15"/>
    </row>
    <row r="259" spans="1:18" ht="15" x14ac:dyDescent="0.3">
      <c r="A259" s="235">
        <v>614</v>
      </c>
      <c r="B259" s="85">
        <v>61</v>
      </c>
      <c r="C259" s="235">
        <v>614</v>
      </c>
      <c r="D259" s="260"/>
      <c r="E259" s="85">
        <v>1</v>
      </c>
      <c r="F259" s="87" t="s">
        <v>411</v>
      </c>
      <c r="G259" s="260"/>
      <c r="H259" s="85" t="s">
        <v>28</v>
      </c>
      <c r="I259" s="85" t="s">
        <v>363</v>
      </c>
      <c r="J259" s="97">
        <v>6438</v>
      </c>
      <c r="K259" s="85">
        <v>3</v>
      </c>
      <c r="L259" s="101">
        <f>IF(K259=0,"N/A",+J259/K259)</f>
        <v>2146</v>
      </c>
      <c r="M259" s="101">
        <f>IF(K260=0,"N/A",+L260/12)</f>
        <v>365.56111111111113</v>
      </c>
      <c r="N259" s="101">
        <f>+M258+M259</f>
        <v>544.3944444444445</v>
      </c>
      <c r="O259" s="102">
        <v>3</v>
      </c>
      <c r="P259" s="102"/>
      <c r="Q259" s="15"/>
      <c r="R259" s="15"/>
    </row>
    <row r="260" spans="1:18" ht="15" x14ac:dyDescent="0.3">
      <c r="A260" s="235">
        <v>614</v>
      </c>
      <c r="B260" s="85">
        <v>61</v>
      </c>
      <c r="C260" s="235">
        <v>614</v>
      </c>
      <c r="D260" s="260"/>
      <c r="E260" s="85">
        <v>1</v>
      </c>
      <c r="F260" s="87" t="s">
        <v>943</v>
      </c>
      <c r="G260" s="260"/>
      <c r="H260" s="260"/>
      <c r="I260" s="85" t="s">
        <v>363</v>
      </c>
      <c r="J260" s="97">
        <v>13160.2</v>
      </c>
      <c r="K260" s="85">
        <v>3</v>
      </c>
      <c r="L260" s="101">
        <f>IF(K260=0,"N/A",+J260/K260)</f>
        <v>4386.7333333333336</v>
      </c>
      <c r="M260" s="101"/>
      <c r="N260" s="101"/>
      <c r="O260" s="187">
        <v>3</v>
      </c>
      <c r="P260" s="187"/>
      <c r="Q260" s="15"/>
      <c r="R260" s="15"/>
    </row>
    <row r="261" spans="1:18" ht="15" x14ac:dyDescent="0.3">
      <c r="A261" s="520">
        <v>614</v>
      </c>
      <c r="B261" s="85">
        <v>61</v>
      </c>
      <c r="C261" s="520">
        <v>614</v>
      </c>
      <c r="D261" s="260"/>
      <c r="E261" s="85">
        <v>1</v>
      </c>
      <c r="F261" s="87" t="s">
        <v>565</v>
      </c>
      <c r="G261" s="85" t="s">
        <v>1040</v>
      </c>
      <c r="H261" s="85" t="s">
        <v>28</v>
      </c>
      <c r="I261" s="85" t="s">
        <v>382</v>
      </c>
      <c r="J261" s="97">
        <v>5684</v>
      </c>
      <c r="K261" s="112">
        <v>3</v>
      </c>
      <c r="L261" s="101"/>
      <c r="M261" s="101"/>
      <c r="N261" s="101"/>
      <c r="O261" s="187">
        <v>3</v>
      </c>
      <c r="P261" s="187"/>
      <c r="Q261" s="15"/>
      <c r="R261" s="15"/>
    </row>
    <row r="262" spans="1:18" ht="15" x14ac:dyDescent="0.3">
      <c r="A262" s="520">
        <v>614</v>
      </c>
      <c r="B262" s="85">
        <v>61</v>
      </c>
      <c r="C262" s="520">
        <v>614</v>
      </c>
      <c r="D262" s="260"/>
      <c r="E262" s="85">
        <v>1</v>
      </c>
      <c r="F262" s="87" t="s">
        <v>31</v>
      </c>
      <c r="G262" s="85"/>
      <c r="H262" s="85" t="s">
        <v>566</v>
      </c>
      <c r="I262" s="85" t="s">
        <v>382</v>
      </c>
      <c r="J262" s="97">
        <v>14500</v>
      </c>
      <c r="K262" s="112">
        <v>3</v>
      </c>
      <c r="L262" s="101"/>
      <c r="M262" s="101"/>
      <c r="N262" s="101"/>
      <c r="O262" s="187">
        <v>3</v>
      </c>
      <c r="P262" s="187"/>
      <c r="Q262" s="15"/>
      <c r="R262" s="15"/>
    </row>
    <row r="263" spans="1:18" ht="15" x14ac:dyDescent="0.3">
      <c r="A263" s="520">
        <v>614</v>
      </c>
      <c r="B263" s="85">
        <v>61</v>
      </c>
      <c r="C263" s="520">
        <v>614</v>
      </c>
      <c r="D263" s="260"/>
      <c r="E263" s="85">
        <v>1</v>
      </c>
      <c r="F263" s="87" t="s">
        <v>30</v>
      </c>
      <c r="G263" s="85"/>
      <c r="H263" s="85" t="s">
        <v>73</v>
      </c>
      <c r="I263" s="85" t="s">
        <v>382</v>
      </c>
      <c r="J263" s="97">
        <v>2262</v>
      </c>
      <c r="K263" s="112">
        <v>3</v>
      </c>
      <c r="L263" s="101"/>
      <c r="M263" s="101"/>
      <c r="N263" s="101"/>
      <c r="O263" s="102">
        <v>3</v>
      </c>
      <c r="P263" s="102"/>
      <c r="Q263" s="15"/>
      <c r="R263" s="15"/>
    </row>
    <row r="264" spans="1:18" ht="15" x14ac:dyDescent="0.3">
      <c r="A264" s="85">
        <v>614</v>
      </c>
      <c r="B264" s="85">
        <v>61</v>
      </c>
      <c r="C264" s="85">
        <v>614</v>
      </c>
      <c r="D264" s="85"/>
      <c r="E264" s="85">
        <v>1</v>
      </c>
      <c r="F264" s="87" t="s">
        <v>27</v>
      </c>
      <c r="G264" s="85"/>
      <c r="H264" s="85" t="s">
        <v>97</v>
      </c>
      <c r="I264" s="85" t="s">
        <v>567</v>
      </c>
      <c r="J264" s="111">
        <v>19388</v>
      </c>
      <c r="K264" s="112">
        <v>3</v>
      </c>
      <c r="L264" s="101"/>
      <c r="M264" s="349"/>
      <c r="N264" s="349"/>
      <c r="O264" s="552">
        <v>3</v>
      </c>
      <c r="P264" s="552"/>
      <c r="Q264" s="15"/>
      <c r="R264" s="15"/>
    </row>
    <row r="265" spans="1:18" ht="15" x14ac:dyDescent="0.3">
      <c r="A265" s="85">
        <v>614</v>
      </c>
      <c r="B265" s="85">
        <v>61</v>
      </c>
      <c r="C265" s="85">
        <v>614</v>
      </c>
      <c r="D265" s="85"/>
      <c r="E265" s="85">
        <v>1</v>
      </c>
      <c r="F265" s="87" t="s">
        <v>88</v>
      </c>
      <c r="G265" s="85"/>
      <c r="H265" s="85" t="s">
        <v>77</v>
      </c>
      <c r="I265" s="85" t="s">
        <v>567</v>
      </c>
      <c r="J265" s="111">
        <v>175</v>
      </c>
      <c r="K265" s="112">
        <v>3</v>
      </c>
      <c r="L265" s="101"/>
      <c r="M265" s="349"/>
      <c r="N265" s="349"/>
      <c r="O265" s="552">
        <v>3</v>
      </c>
      <c r="P265" s="552"/>
      <c r="Q265" s="15"/>
      <c r="R265" s="15"/>
    </row>
    <row r="266" spans="1:18" ht="15" x14ac:dyDescent="0.3">
      <c r="A266" s="85">
        <v>614</v>
      </c>
      <c r="B266" s="85">
        <v>61</v>
      </c>
      <c r="C266" s="85">
        <v>614</v>
      </c>
      <c r="D266" s="85"/>
      <c r="E266" s="85">
        <v>1</v>
      </c>
      <c r="F266" s="87" t="s">
        <v>31</v>
      </c>
      <c r="G266" s="85"/>
      <c r="H266" s="85" t="s">
        <v>74</v>
      </c>
      <c r="I266" s="85" t="s">
        <v>567</v>
      </c>
      <c r="J266" s="111">
        <v>17000</v>
      </c>
      <c r="K266" s="112">
        <v>3</v>
      </c>
      <c r="L266" s="101"/>
      <c r="M266" s="349">
        <f>IF(K267=0,"N/A",+L267/12)</f>
        <v>114.72222222222223</v>
      </c>
      <c r="N266" s="349"/>
      <c r="O266" s="552">
        <v>2</v>
      </c>
      <c r="P266" s="552">
        <v>2</v>
      </c>
      <c r="Q266" s="15"/>
      <c r="R266" s="15"/>
    </row>
    <row r="267" spans="1:18" ht="15" x14ac:dyDescent="0.3">
      <c r="A267" s="235">
        <v>614</v>
      </c>
      <c r="B267" s="235">
        <v>61</v>
      </c>
      <c r="C267" s="235">
        <v>614</v>
      </c>
      <c r="D267" s="85"/>
      <c r="E267" s="85">
        <v>1</v>
      </c>
      <c r="F267" s="96" t="s">
        <v>912</v>
      </c>
      <c r="G267" s="85"/>
      <c r="H267" s="85" t="s">
        <v>566</v>
      </c>
      <c r="I267" s="85" t="s">
        <v>567</v>
      </c>
      <c r="J267" s="727">
        <v>4130</v>
      </c>
      <c r="K267" s="85">
        <v>3</v>
      </c>
      <c r="L267" s="101">
        <f>IF(K267=0,"N/A",+J267/K267)</f>
        <v>1376.6666666666667</v>
      </c>
      <c r="M267" s="349">
        <f>IF(K268=0,"N/A",+L268/12)</f>
        <v>59</v>
      </c>
      <c r="N267" s="349"/>
      <c r="O267" s="552">
        <v>2</v>
      </c>
      <c r="P267" s="552">
        <v>2</v>
      </c>
      <c r="Q267" s="15"/>
      <c r="R267" s="15"/>
    </row>
    <row r="268" spans="1:18" ht="15" x14ac:dyDescent="0.3">
      <c r="A268" s="235">
        <v>614</v>
      </c>
      <c r="B268" s="235">
        <v>61</v>
      </c>
      <c r="C268" s="235">
        <v>614</v>
      </c>
      <c r="D268" s="85"/>
      <c r="E268" s="85">
        <v>1</v>
      </c>
      <c r="F268" s="96" t="s">
        <v>30</v>
      </c>
      <c r="G268" s="85"/>
      <c r="H268" s="85" t="s">
        <v>549</v>
      </c>
      <c r="I268" s="239" t="s">
        <v>567</v>
      </c>
      <c r="J268" s="727">
        <v>2124</v>
      </c>
      <c r="K268" s="85">
        <v>3</v>
      </c>
      <c r="L268" s="101">
        <f>IF(K268=0,"N/A",+J268/K268)</f>
        <v>708</v>
      </c>
      <c r="M268" s="349">
        <f>IF(K269=0,"N/A",+L269/12)</f>
        <v>114.72222222222223</v>
      </c>
      <c r="N268" s="349">
        <f>+M268+M267+M254</f>
        <v>173.72222222222223</v>
      </c>
      <c r="O268" s="552">
        <v>2</v>
      </c>
      <c r="P268" s="552">
        <v>2</v>
      </c>
      <c r="Q268" s="15"/>
      <c r="R268" s="15"/>
    </row>
    <row r="269" spans="1:18" ht="15" x14ac:dyDescent="0.3">
      <c r="A269" s="235">
        <v>614</v>
      </c>
      <c r="B269" s="235">
        <v>61</v>
      </c>
      <c r="C269" s="235">
        <v>614</v>
      </c>
      <c r="D269" s="85"/>
      <c r="E269" s="85">
        <v>1</v>
      </c>
      <c r="F269" s="96" t="s">
        <v>1139</v>
      </c>
      <c r="G269" s="85"/>
      <c r="H269" s="85" t="s">
        <v>134</v>
      </c>
      <c r="I269" s="85" t="s">
        <v>567</v>
      </c>
      <c r="J269" s="727">
        <v>4130</v>
      </c>
      <c r="K269" s="85">
        <v>3</v>
      </c>
      <c r="L269" s="101">
        <f>IF(K269=0,"N/A",+J269/K269)</f>
        <v>1376.6666666666667</v>
      </c>
      <c r="M269" s="349">
        <f>IF(K270=0,"N/A",+L270/12)</f>
        <v>139.11138888888891</v>
      </c>
      <c r="N269" s="570"/>
      <c r="O269" s="654">
        <v>2</v>
      </c>
      <c r="P269" s="357">
        <v>2</v>
      </c>
      <c r="Q269" s="15"/>
      <c r="R269" s="15"/>
    </row>
    <row r="270" spans="1:18" ht="15" x14ac:dyDescent="0.3">
      <c r="A270" s="85">
        <v>614</v>
      </c>
      <c r="B270" s="85">
        <v>61</v>
      </c>
      <c r="C270" s="85">
        <v>614</v>
      </c>
      <c r="D270" s="260"/>
      <c r="E270" s="373">
        <v>1</v>
      </c>
      <c r="F270" s="87" t="s">
        <v>920</v>
      </c>
      <c r="G270" s="85"/>
      <c r="H270" s="85" t="s">
        <v>28</v>
      </c>
      <c r="I270" s="85" t="s">
        <v>921</v>
      </c>
      <c r="J270" s="535">
        <v>5008.01</v>
      </c>
      <c r="K270" s="85">
        <v>3</v>
      </c>
      <c r="L270" s="101">
        <f>IF(K270=0,"N/A",+J270/K270)</f>
        <v>1669.3366666666668</v>
      </c>
      <c r="M270" s="349">
        <f>IF(K271=0,"N/A",+L271/12)</f>
        <v>198.86111111111111</v>
      </c>
      <c r="N270" s="653">
        <f>+M269+M270</f>
        <v>337.97250000000003</v>
      </c>
      <c r="O270" s="654">
        <v>2</v>
      </c>
      <c r="P270" s="357">
        <v>8</v>
      </c>
      <c r="Q270" s="15"/>
      <c r="R270" s="15"/>
    </row>
    <row r="271" spans="1:18" ht="15" x14ac:dyDescent="0.3">
      <c r="A271" s="85">
        <v>614</v>
      </c>
      <c r="B271" s="85">
        <v>61</v>
      </c>
      <c r="C271" s="85">
        <v>614</v>
      </c>
      <c r="D271" s="260"/>
      <c r="E271" s="373">
        <v>1</v>
      </c>
      <c r="F271" s="87" t="s">
        <v>60</v>
      </c>
      <c r="G271" s="85"/>
      <c r="H271" s="85" t="s">
        <v>1062</v>
      </c>
      <c r="I271" s="108" t="s">
        <v>307</v>
      </c>
      <c r="J271" s="111">
        <v>7159</v>
      </c>
      <c r="K271" s="85">
        <v>3</v>
      </c>
      <c r="L271" s="103">
        <f>IF(K271=0,"N/A",+J271/K271)</f>
        <v>2386.3333333333335</v>
      </c>
      <c r="M271" s="349"/>
      <c r="N271" s="348"/>
      <c r="O271" s="552">
        <v>3</v>
      </c>
      <c r="P271" s="552"/>
      <c r="Q271" s="15"/>
      <c r="R271" s="15"/>
    </row>
    <row r="272" spans="1:18" ht="15" x14ac:dyDescent="0.3">
      <c r="A272" s="85">
        <v>614</v>
      </c>
      <c r="B272" s="85">
        <v>61</v>
      </c>
      <c r="C272" s="85">
        <v>614</v>
      </c>
      <c r="D272" s="87"/>
      <c r="E272" s="85">
        <v>1</v>
      </c>
      <c r="F272" s="87" t="s">
        <v>27</v>
      </c>
      <c r="G272" s="85"/>
      <c r="H272" s="85" t="s">
        <v>28</v>
      </c>
      <c r="I272" s="92" t="s">
        <v>307</v>
      </c>
      <c r="J272" s="111">
        <v>5000</v>
      </c>
      <c r="K272" s="112">
        <v>3</v>
      </c>
      <c r="L272" s="103"/>
      <c r="M272" s="349"/>
      <c r="N272" s="348"/>
      <c r="O272" s="552">
        <v>3</v>
      </c>
      <c r="P272" s="552"/>
      <c r="Q272" s="15"/>
      <c r="R272" s="15"/>
    </row>
    <row r="273" spans="1:18" ht="15" x14ac:dyDescent="0.3">
      <c r="A273" s="92">
        <v>614</v>
      </c>
      <c r="B273" s="92">
        <v>61</v>
      </c>
      <c r="C273" s="92">
        <v>614</v>
      </c>
      <c r="D273" s="92"/>
      <c r="E273" s="92">
        <v>1</v>
      </c>
      <c r="F273" s="631" t="s">
        <v>31</v>
      </c>
      <c r="G273" s="92"/>
      <c r="H273" s="92" t="s">
        <v>1063</v>
      </c>
      <c r="I273" s="92" t="s">
        <v>307</v>
      </c>
      <c r="J273" s="94">
        <v>11790</v>
      </c>
      <c r="K273" s="95">
        <v>3</v>
      </c>
      <c r="L273" s="101"/>
      <c r="M273" s="349"/>
      <c r="N273" s="348"/>
      <c r="O273" s="552">
        <v>3</v>
      </c>
      <c r="P273" s="552"/>
      <c r="Q273" s="15"/>
      <c r="R273" s="15"/>
    </row>
    <row r="274" spans="1:18" ht="15" x14ac:dyDescent="0.3">
      <c r="A274" s="92">
        <v>614</v>
      </c>
      <c r="B274" s="92">
        <v>61</v>
      </c>
      <c r="C274" s="92">
        <v>614</v>
      </c>
      <c r="D274" s="92"/>
      <c r="E274" s="92">
        <v>1</v>
      </c>
      <c r="F274" s="234" t="s">
        <v>722</v>
      </c>
      <c r="G274" s="92"/>
      <c r="H274" s="92" t="s">
        <v>77</v>
      </c>
      <c r="I274" s="92" t="s">
        <v>307</v>
      </c>
      <c r="J274" s="94">
        <v>250</v>
      </c>
      <c r="K274" s="95">
        <v>3</v>
      </c>
      <c r="L274" s="101"/>
      <c r="M274" s="349"/>
      <c r="N274" s="349"/>
      <c r="O274" s="552">
        <v>3</v>
      </c>
      <c r="P274" s="552"/>
      <c r="Q274" s="15"/>
      <c r="R274" s="15"/>
    </row>
    <row r="275" spans="1:18" ht="15" x14ac:dyDescent="0.3">
      <c r="A275" s="92">
        <v>614</v>
      </c>
      <c r="B275" s="92">
        <v>61</v>
      </c>
      <c r="C275" s="92">
        <v>614</v>
      </c>
      <c r="D275" s="92"/>
      <c r="E275" s="92">
        <v>1</v>
      </c>
      <c r="F275" s="234" t="s">
        <v>88</v>
      </c>
      <c r="G275" s="92"/>
      <c r="H275" s="92" t="s">
        <v>723</v>
      </c>
      <c r="I275" s="92" t="s">
        <v>307</v>
      </c>
      <c r="J275" s="94">
        <v>250</v>
      </c>
      <c r="K275" s="95">
        <v>3</v>
      </c>
      <c r="L275" s="101"/>
      <c r="M275" s="349"/>
      <c r="N275" s="349"/>
      <c r="O275" s="552">
        <v>3</v>
      </c>
      <c r="P275" s="552"/>
      <c r="Q275" s="15"/>
      <c r="R275" s="15"/>
    </row>
    <row r="276" spans="1:18" ht="15" x14ac:dyDescent="0.3">
      <c r="A276" s="92">
        <v>614</v>
      </c>
      <c r="B276" s="92">
        <v>61</v>
      </c>
      <c r="C276" s="92">
        <v>614</v>
      </c>
      <c r="D276" s="93"/>
      <c r="E276" s="92">
        <v>1</v>
      </c>
      <c r="F276" s="93" t="s">
        <v>126</v>
      </c>
      <c r="G276" s="92"/>
      <c r="H276" s="92" t="s">
        <v>403</v>
      </c>
      <c r="I276" s="92" t="s">
        <v>307</v>
      </c>
      <c r="J276" s="94">
        <v>6612</v>
      </c>
      <c r="K276" s="95">
        <v>3</v>
      </c>
      <c r="L276" s="101"/>
      <c r="M276" s="349"/>
      <c r="N276" s="349"/>
      <c r="O276" s="552">
        <v>3</v>
      </c>
      <c r="P276" s="552"/>
      <c r="Q276" s="15"/>
      <c r="R276" s="15"/>
    </row>
    <row r="277" spans="1:18" ht="15" x14ac:dyDescent="0.3">
      <c r="A277" s="92">
        <v>614</v>
      </c>
      <c r="B277" s="92">
        <v>61</v>
      </c>
      <c r="C277" s="92">
        <v>614</v>
      </c>
      <c r="D277" s="93"/>
      <c r="E277" s="92">
        <v>1</v>
      </c>
      <c r="F277" s="93" t="s">
        <v>88</v>
      </c>
      <c r="G277" s="92"/>
      <c r="H277" s="92" t="s">
        <v>178</v>
      </c>
      <c r="I277" s="92" t="s">
        <v>307</v>
      </c>
      <c r="J277" s="94">
        <v>175</v>
      </c>
      <c r="K277" s="95">
        <v>3</v>
      </c>
      <c r="L277" s="101"/>
      <c r="M277" s="349"/>
      <c r="N277" s="349"/>
      <c r="O277" s="552">
        <v>3</v>
      </c>
      <c r="P277" s="552"/>
      <c r="Q277" s="15"/>
      <c r="R277" s="15"/>
    </row>
    <row r="278" spans="1:18" ht="15" x14ac:dyDescent="0.3">
      <c r="A278" s="92">
        <v>614</v>
      </c>
      <c r="B278" s="92">
        <v>61</v>
      </c>
      <c r="C278" s="92">
        <v>614</v>
      </c>
      <c r="D278" s="93"/>
      <c r="E278" s="92">
        <v>1</v>
      </c>
      <c r="F278" s="93" t="s">
        <v>31</v>
      </c>
      <c r="G278" s="92"/>
      <c r="H278" s="92" t="s">
        <v>724</v>
      </c>
      <c r="I278" s="92" t="s">
        <v>307</v>
      </c>
      <c r="J278" s="94">
        <v>8000</v>
      </c>
      <c r="K278" s="95">
        <v>3</v>
      </c>
      <c r="L278" s="101"/>
      <c r="M278" s="349"/>
      <c r="N278" s="349"/>
      <c r="O278" s="552">
        <v>3</v>
      </c>
      <c r="P278" s="552"/>
      <c r="Q278" s="15"/>
      <c r="R278" s="15"/>
    </row>
    <row r="279" spans="1:18" ht="13.5" customHeight="1" x14ac:dyDescent="0.3">
      <c r="A279" s="105">
        <v>614</v>
      </c>
      <c r="B279" s="105">
        <v>61</v>
      </c>
      <c r="C279" s="105">
        <v>614</v>
      </c>
      <c r="D279" s="106"/>
      <c r="E279" s="105">
        <v>1</v>
      </c>
      <c r="F279" s="106" t="s">
        <v>60</v>
      </c>
      <c r="G279" s="105"/>
      <c r="H279" s="105" t="s">
        <v>402</v>
      </c>
      <c r="I279" s="105" t="s">
        <v>307</v>
      </c>
      <c r="J279" s="107">
        <v>1729.64</v>
      </c>
      <c r="K279" s="130">
        <v>3</v>
      </c>
      <c r="L279" s="207"/>
      <c r="M279" s="349"/>
      <c r="N279" s="349"/>
      <c r="O279" s="613">
        <v>3</v>
      </c>
      <c r="P279" s="613"/>
      <c r="Q279" s="15"/>
      <c r="R279" s="15"/>
    </row>
    <row r="280" spans="1:18" ht="13.5" customHeight="1" x14ac:dyDescent="0.3">
      <c r="A280" s="92">
        <v>614</v>
      </c>
      <c r="B280" s="85">
        <v>61</v>
      </c>
      <c r="C280" s="92">
        <v>614</v>
      </c>
      <c r="D280" s="93"/>
      <c r="E280" s="92">
        <v>1</v>
      </c>
      <c r="F280" s="87" t="s">
        <v>126</v>
      </c>
      <c r="G280" s="87"/>
      <c r="H280" s="85" t="s">
        <v>834</v>
      </c>
      <c r="I280" s="92" t="s">
        <v>855</v>
      </c>
      <c r="J280" s="111">
        <v>8500</v>
      </c>
      <c r="K280" s="95">
        <v>3</v>
      </c>
      <c r="L280" s="103"/>
      <c r="M280" s="349"/>
      <c r="N280" s="349"/>
      <c r="O280" s="613">
        <v>3</v>
      </c>
      <c r="P280" s="613"/>
      <c r="Q280" s="15"/>
      <c r="R280" s="15"/>
    </row>
    <row r="281" spans="1:18" ht="13.5" customHeight="1" x14ac:dyDescent="0.3">
      <c r="A281" s="92">
        <v>614</v>
      </c>
      <c r="B281" s="108">
        <v>61</v>
      </c>
      <c r="C281" s="92">
        <v>614</v>
      </c>
      <c r="D281" s="93"/>
      <c r="E281" s="92">
        <v>1</v>
      </c>
      <c r="F281" s="109" t="s">
        <v>30</v>
      </c>
      <c r="G281" s="109"/>
      <c r="H281" s="108" t="s">
        <v>129</v>
      </c>
      <c r="I281" s="92" t="s">
        <v>855</v>
      </c>
      <c r="J281" s="94">
        <v>650</v>
      </c>
      <c r="K281" s="95">
        <v>3</v>
      </c>
      <c r="L281" s="103"/>
      <c r="M281" s="349"/>
      <c r="N281" s="349"/>
      <c r="O281" s="613">
        <v>3</v>
      </c>
      <c r="P281" s="613"/>
      <c r="Q281" s="15"/>
      <c r="R281" s="15"/>
    </row>
    <row r="282" spans="1:18" ht="13.5" customHeight="1" x14ac:dyDescent="0.3">
      <c r="A282" s="108">
        <v>614</v>
      </c>
      <c r="B282" s="239">
        <v>61</v>
      </c>
      <c r="C282" s="108">
        <v>614</v>
      </c>
      <c r="D282" s="109"/>
      <c r="E282" s="108">
        <v>1</v>
      </c>
      <c r="F282" s="203" t="s">
        <v>31</v>
      </c>
      <c r="G282" s="87"/>
      <c r="H282" s="239" t="s">
        <v>74</v>
      </c>
      <c r="I282" s="108" t="s">
        <v>855</v>
      </c>
      <c r="J282" s="508">
        <v>9500</v>
      </c>
      <c r="K282" s="95">
        <v>3</v>
      </c>
      <c r="L282" s="103"/>
      <c r="M282" s="349"/>
      <c r="N282" s="349"/>
      <c r="O282" s="613">
        <v>3</v>
      </c>
      <c r="P282" s="613"/>
      <c r="Q282" s="15"/>
      <c r="R282" s="15"/>
    </row>
    <row r="283" spans="1:18" ht="13.5" customHeight="1" x14ac:dyDescent="0.3">
      <c r="A283" s="92">
        <v>614</v>
      </c>
      <c r="B283" s="92">
        <v>61</v>
      </c>
      <c r="C283" s="92">
        <v>614</v>
      </c>
      <c r="D283" s="93"/>
      <c r="E283" s="92">
        <v>1</v>
      </c>
      <c r="F283" s="93" t="s">
        <v>88</v>
      </c>
      <c r="G283" s="93"/>
      <c r="H283" s="92" t="s">
        <v>134</v>
      </c>
      <c r="I283" s="92" t="s">
        <v>855</v>
      </c>
      <c r="J283" s="94">
        <v>100</v>
      </c>
      <c r="K283" s="95">
        <v>3</v>
      </c>
      <c r="L283" s="103"/>
      <c r="M283" s="349">
        <f>IF(K284=0,"N/A",+L284/12)</f>
        <v>192.69444444444446</v>
      </c>
      <c r="N283" s="349">
        <f>+M283</f>
        <v>192.69444444444446</v>
      </c>
      <c r="O283" s="613">
        <v>2</v>
      </c>
      <c r="P283" s="613">
        <v>10</v>
      </c>
      <c r="Q283" s="15"/>
      <c r="R283" s="15"/>
    </row>
    <row r="284" spans="1:18" ht="13.5" customHeight="1" x14ac:dyDescent="0.3">
      <c r="A284" s="92">
        <v>614</v>
      </c>
      <c r="B284" s="244">
        <v>61</v>
      </c>
      <c r="C284" s="92">
        <v>614</v>
      </c>
      <c r="D284" s="93"/>
      <c r="E284" s="92">
        <v>1</v>
      </c>
      <c r="F284" s="234" t="s">
        <v>31</v>
      </c>
      <c r="G284" s="92"/>
      <c r="H284" s="92" t="s">
        <v>566</v>
      </c>
      <c r="I284" s="92" t="s">
        <v>398</v>
      </c>
      <c r="J284" s="590">
        <v>6937</v>
      </c>
      <c r="K284" s="95">
        <v>3</v>
      </c>
      <c r="L284" s="103">
        <f>IF(K284=0,"N/A",+J284/K284)</f>
        <v>2312.3333333333335</v>
      </c>
      <c r="M284" s="349"/>
      <c r="N284" s="349"/>
      <c r="O284" s="613">
        <v>3</v>
      </c>
      <c r="P284" s="613"/>
      <c r="Q284" s="15"/>
      <c r="R284" s="15"/>
    </row>
    <row r="285" spans="1:18" ht="13.5" customHeight="1" x14ac:dyDescent="0.3">
      <c r="A285" s="92">
        <v>614</v>
      </c>
      <c r="B285" s="244">
        <v>61</v>
      </c>
      <c r="C285" s="92">
        <v>614</v>
      </c>
      <c r="D285" s="92"/>
      <c r="E285" s="92">
        <v>1</v>
      </c>
      <c r="F285" s="93" t="s">
        <v>31</v>
      </c>
      <c r="G285" s="93"/>
      <c r="H285" s="92" t="s">
        <v>289</v>
      </c>
      <c r="I285" s="92" t="s">
        <v>398</v>
      </c>
      <c r="J285" s="94">
        <v>4724.9799999999996</v>
      </c>
      <c r="K285" s="95">
        <v>3</v>
      </c>
      <c r="L285" s="103"/>
      <c r="M285" s="349"/>
      <c r="N285" s="349"/>
      <c r="O285" s="613">
        <v>3</v>
      </c>
      <c r="P285" s="613"/>
      <c r="Q285" s="15"/>
      <c r="R285" s="15"/>
    </row>
    <row r="286" spans="1:18" ht="13.5" customHeight="1" x14ac:dyDescent="0.3">
      <c r="A286" s="92">
        <v>614</v>
      </c>
      <c r="B286" s="244">
        <v>61</v>
      </c>
      <c r="C286" s="92">
        <v>614</v>
      </c>
      <c r="D286" s="92"/>
      <c r="E286" s="92">
        <v>1</v>
      </c>
      <c r="F286" s="93" t="s">
        <v>88</v>
      </c>
      <c r="G286" s="93"/>
      <c r="H286" s="92" t="s">
        <v>77</v>
      </c>
      <c r="I286" s="92" t="s">
        <v>398</v>
      </c>
      <c r="J286" s="94">
        <v>250</v>
      </c>
      <c r="K286" s="95">
        <v>3</v>
      </c>
      <c r="L286" s="103"/>
      <c r="M286" s="349"/>
      <c r="N286" s="349"/>
      <c r="O286" s="613">
        <v>3</v>
      </c>
      <c r="P286" s="613"/>
      <c r="Q286" s="15"/>
      <c r="R286" s="15"/>
    </row>
    <row r="287" spans="1:18" ht="13.5" customHeight="1" x14ac:dyDescent="0.3">
      <c r="A287" s="92">
        <v>614</v>
      </c>
      <c r="B287" s="244">
        <v>61</v>
      </c>
      <c r="C287" s="92">
        <v>614</v>
      </c>
      <c r="D287" s="92"/>
      <c r="E287" s="92">
        <v>1</v>
      </c>
      <c r="F287" s="93" t="s">
        <v>126</v>
      </c>
      <c r="G287" s="92"/>
      <c r="H287" s="92" t="s">
        <v>72</v>
      </c>
      <c r="I287" s="92" t="s">
        <v>398</v>
      </c>
      <c r="J287" s="94">
        <v>9164</v>
      </c>
      <c r="K287" s="95">
        <v>3</v>
      </c>
      <c r="L287" s="103"/>
      <c r="M287" s="349">
        <f>IF(K288=0,"N/A",+L288/12)</f>
        <v>48.611111111111114</v>
      </c>
      <c r="N287" s="349"/>
      <c r="O287" s="613">
        <v>3</v>
      </c>
      <c r="P287" s="613"/>
      <c r="Q287" s="15"/>
      <c r="R287" s="15"/>
    </row>
    <row r="288" spans="1:18" ht="13.5" customHeight="1" x14ac:dyDescent="0.3">
      <c r="A288" s="92">
        <v>614</v>
      </c>
      <c r="B288" s="244">
        <v>61</v>
      </c>
      <c r="C288" s="92">
        <v>614</v>
      </c>
      <c r="D288" s="93"/>
      <c r="E288" s="92">
        <v>1</v>
      </c>
      <c r="F288" s="234" t="s">
        <v>794</v>
      </c>
      <c r="G288" s="92"/>
      <c r="H288" s="92" t="s">
        <v>73</v>
      </c>
      <c r="I288" s="92" t="s">
        <v>198</v>
      </c>
      <c r="J288" s="590">
        <v>1750</v>
      </c>
      <c r="K288" s="95">
        <v>3</v>
      </c>
      <c r="L288" s="103">
        <f>IF(K288=0,"N/A",+J288/K288)</f>
        <v>583.33333333333337</v>
      </c>
      <c r="M288" s="349">
        <f>IF(K289=0,"N/A",+L289/12)</f>
        <v>406.77361111111117</v>
      </c>
      <c r="N288" s="349">
        <f>+M288+M287</f>
        <v>455.38472222222231</v>
      </c>
      <c r="O288" s="613">
        <v>3</v>
      </c>
      <c r="P288" s="613"/>
      <c r="Q288" s="15"/>
      <c r="R288" s="15"/>
    </row>
    <row r="289" spans="1:18" ht="13.5" customHeight="1" x14ac:dyDescent="0.3">
      <c r="A289" s="92">
        <v>614</v>
      </c>
      <c r="B289" s="244">
        <v>61</v>
      </c>
      <c r="C289" s="92">
        <v>614</v>
      </c>
      <c r="D289" s="93"/>
      <c r="E289" s="92">
        <v>1</v>
      </c>
      <c r="F289" s="234" t="s">
        <v>31</v>
      </c>
      <c r="G289" s="92"/>
      <c r="H289" s="92" t="s">
        <v>566</v>
      </c>
      <c r="I289" s="92" t="s">
        <v>198</v>
      </c>
      <c r="J289" s="590">
        <v>14643.85</v>
      </c>
      <c r="K289" s="95">
        <v>3</v>
      </c>
      <c r="L289" s="103">
        <f>IF(K289=0,"N/A",+J289/K289)</f>
        <v>4881.2833333333338</v>
      </c>
      <c r="M289" s="349"/>
      <c r="N289" s="349"/>
      <c r="O289" s="613">
        <v>3</v>
      </c>
      <c r="P289" s="613"/>
      <c r="Q289" s="15"/>
      <c r="R289" s="15"/>
    </row>
    <row r="290" spans="1:18" ht="13.5" customHeight="1" x14ac:dyDescent="0.3">
      <c r="A290" s="92">
        <v>614</v>
      </c>
      <c r="B290" s="92">
        <v>61</v>
      </c>
      <c r="C290" s="92">
        <v>614</v>
      </c>
      <c r="D290" s="92"/>
      <c r="E290" s="92">
        <v>1</v>
      </c>
      <c r="F290" s="93" t="s">
        <v>130</v>
      </c>
      <c r="G290" s="92"/>
      <c r="H290" s="92" t="s">
        <v>400</v>
      </c>
      <c r="I290" s="92" t="s">
        <v>198</v>
      </c>
      <c r="J290" s="94">
        <v>3549.99</v>
      </c>
      <c r="K290" s="95">
        <v>3</v>
      </c>
      <c r="L290" s="103"/>
      <c r="M290" s="349"/>
      <c r="N290" s="349"/>
      <c r="O290" s="613">
        <v>10</v>
      </c>
      <c r="P290" s="613"/>
      <c r="Q290" s="15"/>
      <c r="R290" s="15"/>
    </row>
    <row r="291" spans="1:18" ht="15" x14ac:dyDescent="0.3">
      <c r="A291" s="658"/>
      <c r="B291" s="670"/>
      <c r="C291" s="658"/>
      <c r="D291" s="658"/>
      <c r="E291" s="658"/>
      <c r="F291" s="663" t="s">
        <v>1339</v>
      </c>
      <c r="G291" s="658"/>
      <c r="H291" s="658"/>
      <c r="I291" s="659"/>
      <c r="J291" s="671"/>
      <c r="K291" s="674"/>
      <c r="L291" s="662">
        <f>SUM(L96:L290)</f>
        <v>211453.83900000007</v>
      </c>
      <c r="M291" s="101">
        <f>IF(K293=0,"N/A",+L293/12)</f>
        <v>1734.1533333333334</v>
      </c>
      <c r="N291" s="189"/>
      <c r="O291" s="102">
        <v>3</v>
      </c>
      <c r="P291" s="102">
        <v>10</v>
      </c>
    </row>
    <row r="292" spans="1:18" ht="15" x14ac:dyDescent="0.3">
      <c r="A292" s="235">
        <v>615</v>
      </c>
      <c r="B292" s="241">
        <v>61</v>
      </c>
      <c r="C292" s="235">
        <v>615</v>
      </c>
      <c r="D292" s="87">
        <v>127611</v>
      </c>
      <c r="E292" s="85">
        <v>1</v>
      </c>
      <c r="F292" s="87" t="s">
        <v>357</v>
      </c>
      <c r="G292" s="85"/>
      <c r="H292" s="85" t="s">
        <v>358</v>
      </c>
      <c r="I292" s="113" t="s">
        <v>727</v>
      </c>
      <c r="J292" s="322">
        <v>40000</v>
      </c>
      <c r="K292" s="95">
        <v>10</v>
      </c>
      <c r="L292" s="103"/>
      <c r="M292" s="101">
        <f>IF(K294=0,"N/A",+L294/12)</f>
        <v>125</v>
      </c>
      <c r="N292" s="101"/>
      <c r="O292" s="102">
        <v>3</v>
      </c>
      <c r="P292" s="102">
        <v>10</v>
      </c>
    </row>
    <row r="293" spans="1:18" ht="15" x14ac:dyDescent="0.3">
      <c r="A293" s="235">
        <v>615</v>
      </c>
      <c r="B293" s="85">
        <v>61</v>
      </c>
      <c r="C293" s="235">
        <v>615</v>
      </c>
      <c r="D293" s="260"/>
      <c r="E293" s="373">
        <v>1</v>
      </c>
      <c r="F293" s="87" t="s">
        <v>769</v>
      </c>
      <c r="G293" s="260"/>
      <c r="H293" s="260"/>
      <c r="I293" s="85" t="s">
        <v>363</v>
      </c>
      <c r="J293" s="97">
        <v>104049.2</v>
      </c>
      <c r="K293" s="85">
        <v>5</v>
      </c>
      <c r="L293" s="101">
        <f>IF(K293=0,"N/A",+J293/K293)</f>
        <v>20809.84</v>
      </c>
      <c r="M293" s="101">
        <f>IF(K296=0,"N/A",+L295/12)</f>
        <v>23.283333333333331</v>
      </c>
      <c r="N293" s="101"/>
      <c r="O293" s="187">
        <v>8</v>
      </c>
      <c r="P293" s="187">
        <v>4</v>
      </c>
    </row>
    <row r="294" spans="1:18" ht="15" x14ac:dyDescent="0.3">
      <c r="A294" s="235">
        <v>615</v>
      </c>
      <c r="B294" s="235">
        <v>61</v>
      </c>
      <c r="C294" s="235">
        <v>615</v>
      </c>
      <c r="D294" s="87"/>
      <c r="E294" s="85">
        <v>1</v>
      </c>
      <c r="F294" s="87" t="s">
        <v>364</v>
      </c>
      <c r="G294" s="85">
        <v>107801</v>
      </c>
      <c r="H294" s="85" t="s">
        <v>359</v>
      </c>
      <c r="I294" s="85" t="s">
        <v>363</v>
      </c>
      <c r="J294" s="111">
        <v>15000</v>
      </c>
      <c r="K294" s="112">
        <v>10</v>
      </c>
      <c r="L294" s="101">
        <f>IF(K294=0,"N/A",+J294/K294)</f>
        <v>1500</v>
      </c>
      <c r="M294" s="101">
        <f>IF(K296=0,"N/A",+L296/12)</f>
        <v>23.283333333333331</v>
      </c>
      <c r="N294" s="101">
        <f>+M294</f>
        <v>23.283333333333331</v>
      </c>
      <c r="O294" s="187">
        <v>8</v>
      </c>
      <c r="P294" s="187">
        <v>11</v>
      </c>
    </row>
    <row r="295" spans="1:18" ht="15" x14ac:dyDescent="0.3">
      <c r="A295" s="235">
        <v>615</v>
      </c>
      <c r="B295" s="85">
        <v>61</v>
      </c>
      <c r="C295" s="235">
        <v>615</v>
      </c>
      <c r="D295" s="87">
        <v>126904</v>
      </c>
      <c r="E295" s="85">
        <v>1</v>
      </c>
      <c r="F295" s="87" t="s">
        <v>221</v>
      </c>
      <c r="G295" s="85">
        <v>582304</v>
      </c>
      <c r="H295" s="85" t="s">
        <v>365</v>
      </c>
      <c r="I295" s="85" t="s">
        <v>363</v>
      </c>
      <c r="J295" s="111">
        <v>1397</v>
      </c>
      <c r="K295" s="112">
        <v>10</v>
      </c>
      <c r="L295" s="101">
        <f>IF(K296=0,"N/A",+J296/K296)</f>
        <v>279.39999999999998</v>
      </c>
      <c r="M295" s="161"/>
      <c r="N295" s="161"/>
      <c r="O295" s="163">
        <v>3</v>
      </c>
      <c r="P295" s="163"/>
    </row>
    <row r="296" spans="1:18" ht="15" x14ac:dyDescent="0.3">
      <c r="A296" s="235">
        <v>615</v>
      </c>
      <c r="B296" s="235">
        <v>61</v>
      </c>
      <c r="C296" s="235">
        <v>615</v>
      </c>
      <c r="D296" s="87"/>
      <c r="E296" s="85">
        <v>1</v>
      </c>
      <c r="F296" s="87" t="s">
        <v>221</v>
      </c>
      <c r="G296" s="96"/>
      <c r="H296" s="85"/>
      <c r="I296" s="85" t="s">
        <v>398</v>
      </c>
      <c r="J296" s="111">
        <v>2794</v>
      </c>
      <c r="K296" s="112">
        <v>10</v>
      </c>
      <c r="L296" s="101">
        <f>IF(K296=0,"N/A",+J296/K296)</f>
        <v>279.39999999999998</v>
      </c>
      <c r="M296" s="161"/>
      <c r="N296" s="161"/>
      <c r="O296" s="163">
        <v>3</v>
      </c>
      <c r="P296" s="163"/>
    </row>
    <row r="297" spans="1:18" ht="15" x14ac:dyDescent="0.3">
      <c r="A297" s="656"/>
      <c r="B297" s="656"/>
      <c r="C297" s="656"/>
      <c r="D297" s="672"/>
      <c r="E297" s="657"/>
      <c r="F297" s="663" t="s">
        <v>1340</v>
      </c>
      <c r="G297" s="673"/>
      <c r="H297" s="657"/>
      <c r="I297" s="657"/>
      <c r="J297" s="664"/>
      <c r="K297" s="675">
        <v>3</v>
      </c>
      <c r="L297" s="676">
        <f>SUM(L293:L296)</f>
        <v>22868.640000000003</v>
      </c>
      <c r="M297" s="89"/>
      <c r="N297" s="89"/>
      <c r="O297" s="194">
        <v>3</v>
      </c>
      <c r="P297" s="194"/>
    </row>
    <row r="298" spans="1:18" ht="15" x14ac:dyDescent="0.3">
      <c r="A298" s="147">
        <v>616</v>
      </c>
      <c r="B298" s="147">
        <v>61</v>
      </c>
      <c r="C298" s="147">
        <v>616</v>
      </c>
      <c r="D298" s="147"/>
      <c r="E298" s="147">
        <v>1</v>
      </c>
      <c r="F298" s="148" t="s">
        <v>37</v>
      </c>
      <c r="G298" s="147"/>
      <c r="H298" s="147" t="s">
        <v>98</v>
      </c>
      <c r="I298" s="147" t="s">
        <v>927</v>
      </c>
      <c r="J298" s="169">
        <v>8000</v>
      </c>
      <c r="K298" s="170">
        <v>3</v>
      </c>
      <c r="L298" s="161"/>
      <c r="M298" s="101">
        <f>IF(K300=0,"N/A",+L300/12)</f>
        <v>147.5</v>
      </c>
      <c r="N298" s="101">
        <f>+M298</f>
        <v>147.5</v>
      </c>
      <c r="O298" s="187">
        <v>2</v>
      </c>
      <c r="P298" s="187">
        <v>2</v>
      </c>
    </row>
    <row r="299" spans="1:18" ht="15" customHeight="1" x14ac:dyDescent="0.3">
      <c r="A299" s="147">
        <v>616</v>
      </c>
      <c r="B299" s="147">
        <v>61</v>
      </c>
      <c r="C299" s="147">
        <v>616</v>
      </c>
      <c r="D299" s="147"/>
      <c r="E299" s="147">
        <v>1</v>
      </c>
      <c r="F299" s="148" t="s">
        <v>37</v>
      </c>
      <c r="G299" s="147"/>
      <c r="H299" s="147" t="s">
        <v>98</v>
      </c>
      <c r="I299" s="147" t="s">
        <v>165</v>
      </c>
      <c r="J299" s="169">
        <v>8000</v>
      </c>
      <c r="K299" s="112">
        <v>3</v>
      </c>
      <c r="L299" s="101"/>
      <c r="M299" s="455"/>
      <c r="N299" s="455"/>
      <c r="O299" s="612">
        <v>3</v>
      </c>
      <c r="P299" s="612"/>
    </row>
    <row r="300" spans="1:18" ht="15" customHeight="1" x14ac:dyDescent="0.3">
      <c r="A300" s="235">
        <v>616</v>
      </c>
      <c r="B300" s="235">
        <v>61</v>
      </c>
      <c r="C300" s="235">
        <v>616</v>
      </c>
      <c r="D300" s="269"/>
      <c r="E300" s="235">
        <v>1</v>
      </c>
      <c r="F300" s="96" t="s">
        <v>179</v>
      </c>
      <c r="G300" s="85"/>
      <c r="H300" s="85" t="s">
        <v>180</v>
      </c>
      <c r="I300" s="85" t="s">
        <v>930</v>
      </c>
      <c r="J300" s="111">
        <v>4614.34</v>
      </c>
      <c r="K300" s="193">
        <v>3</v>
      </c>
      <c r="L300" s="101">
        <f>IF(K300=0,"N/A",+J301/K300)</f>
        <v>1770</v>
      </c>
      <c r="M300" s="455">
        <f>IF(K302=0,"N/A",+L302/12)</f>
        <v>147.5</v>
      </c>
      <c r="N300" s="455">
        <f>+M300</f>
        <v>147.5</v>
      </c>
      <c r="O300" s="612">
        <v>2</v>
      </c>
      <c r="P300" s="612">
        <v>2</v>
      </c>
    </row>
    <row r="301" spans="1:18" ht="15" customHeight="1" x14ac:dyDescent="0.3">
      <c r="A301" s="85">
        <v>616</v>
      </c>
      <c r="B301" s="235">
        <v>61</v>
      </c>
      <c r="C301" s="85">
        <v>616</v>
      </c>
      <c r="D301" s="87"/>
      <c r="E301" s="85">
        <v>1</v>
      </c>
      <c r="F301" s="87" t="s">
        <v>308</v>
      </c>
      <c r="G301" s="85"/>
      <c r="H301" s="85" t="s">
        <v>38</v>
      </c>
      <c r="I301" s="85" t="s">
        <v>964</v>
      </c>
      <c r="J301" s="111">
        <v>5310</v>
      </c>
      <c r="K301" s="454">
        <v>3</v>
      </c>
      <c r="L301" s="455"/>
      <c r="M301" s="393"/>
      <c r="N301" s="393"/>
      <c r="O301" s="459">
        <v>3</v>
      </c>
      <c r="P301" s="459"/>
    </row>
    <row r="302" spans="1:18" ht="15" customHeight="1" x14ac:dyDescent="0.25">
      <c r="A302" s="561">
        <v>616</v>
      </c>
      <c r="B302" s="561">
        <v>61</v>
      </c>
      <c r="C302" s="561">
        <v>616</v>
      </c>
      <c r="D302" s="626"/>
      <c r="E302" s="561">
        <v>1</v>
      </c>
      <c r="F302" s="576" t="s">
        <v>179</v>
      </c>
      <c r="G302" s="578"/>
      <c r="H302" s="578" t="s">
        <v>119</v>
      </c>
      <c r="I302" s="389" t="s">
        <v>181</v>
      </c>
      <c r="J302" s="598">
        <v>8000</v>
      </c>
      <c r="K302" s="454">
        <v>3</v>
      </c>
      <c r="L302" s="455">
        <f>IF(K302=0,"N/A",+J303/K302)</f>
        <v>1770</v>
      </c>
      <c r="M302" s="708"/>
      <c r="N302" s="708"/>
      <c r="O302" s="708"/>
      <c r="P302" s="708"/>
    </row>
    <row r="303" spans="1:18" ht="15.75" x14ac:dyDescent="0.3">
      <c r="A303" s="452">
        <v>616</v>
      </c>
      <c r="B303" s="505">
        <v>61</v>
      </c>
      <c r="C303" s="452">
        <v>616</v>
      </c>
      <c r="D303" s="452"/>
      <c r="E303" s="452">
        <v>1</v>
      </c>
      <c r="F303" s="514" t="s">
        <v>37</v>
      </c>
      <c r="G303" s="515"/>
      <c r="H303" s="515" t="s">
        <v>38</v>
      </c>
      <c r="I303" s="389" t="s">
        <v>183</v>
      </c>
      <c r="J303" s="647">
        <v>5310</v>
      </c>
      <c r="K303" s="392">
        <v>3</v>
      </c>
      <c r="L303" s="393"/>
      <c r="M303" s="103"/>
      <c r="N303" s="103"/>
      <c r="O303" s="100">
        <v>3</v>
      </c>
      <c r="P303" s="100"/>
    </row>
    <row r="304" spans="1:18" ht="15.75" x14ac:dyDescent="0.3">
      <c r="A304" s="451">
        <v>616</v>
      </c>
      <c r="B304" s="451">
        <v>61</v>
      </c>
      <c r="C304" s="451">
        <v>616</v>
      </c>
      <c r="D304" s="451"/>
      <c r="E304" s="451">
        <v>1</v>
      </c>
      <c r="F304" s="390" t="s">
        <v>88</v>
      </c>
      <c r="G304" s="389"/>
      <c r="H304" s="389"/>
      <c r="I304" s="389" t="s">
        <v>188</v>
      </c>
      <c r="J304" s="391">
        <v>9164</v>
      </c>
      <c r="K304" s="413">
        <v>3</v>
      </c>
      <c r="L304" s="409">
        <f>IF(K304=0,"N/A",+J305/K304)</f>
        <v>1770</v>
      </c>
      <c r="M304" s="103"/>
      <c r="N304" s="103"/>
      <c r="O304" s="100">
        <v>3</v>
      </c>
      <c r="P304" s="100"/>
    </row>
    <row r="305" spans="1:16" ht="15" x14ac:dyDescent="0.3">
      <c r="A305" s="622">
        <v>616</v>
      </c>
      <c r="B305" s="622">
        <v>61</v>
      </c>
      <c r="C305" s="622">
        <v>616</v>
      </c>
      <c r="D305" s="745"/>
      <c r="E305" s="745">
        <v>1</v>
      </c>
      <c r="F305" s="746" t="s">
        <v>308</v>
      </c>
      <c r="G305" s="745"/>
      <c r="H305" s="747" t="s">
        <v>38</v>
      </c>
      <c r="I305" s="407" t="s">
        <v>440</v>
      </c>
      <c r="J305" s="748">
        <v>5310</v>
      </c>
      <c r="K305" s="95">
        <v>3</v>
      </c>
      <c r="L305" s="103"/>
      <c r="M305" s="103"/>
      <c r="N305" s="103">
        <f>+M305</f>
        <v>0</v>
      </c>
      <c r="O305" s="232">
        <v>3</v>
      </c>
      <c r="P305" s="232"/>
    </row>
    <row r="306" spans="1:16" ht="15" x14ac:dyDescent="0.3">
      <c r="A306" s="108">
        <v>616</v>
      </c>
      <c r="B306" s="243">
        <v>61</v>
      </c>
      <c r="C306" s="108">
        <v>616</v>
      </c>
      <c r="D306" s="510"/>
      <c r="E306" s="92">
        <v>1</v>
      </c>
      <c r="F306" s="93" t="s">
        <v>37</v>
      </c>
      <c r="G306" s="234"/>
      <c r="H306" s="92" t="s">
        <v>98</v>
      </c>
      <c r="I306" s="92" t="s">
        <v>87</v>
      </c>
      <c r="J306" s="94">
        <v>5772.39</v>
      </c>
      <c r="K306" s="95">
        <v>3</v>
      </c>
      <c r="L306" s="103"/>
      <c r="M306" s="103">
        <f>IF(K308=0,"N/A",+L308/12)</f>
        <v>147.5</v>
      </c>
      <c r="N306" s="314">
        <f>+M306</f>
        <v>147.5</v>
      </c>
      <c r="O306" s="232">
        <v>2</v>
      </c>
      <c r="P306" s="232">
        <v>2</v>
      </c>
    </row>
    <row r="307" spans="1:16" ht="15" x14ac:dyDescent="0.3">
      <c r="A307" s="108">
        <v>616</v>
      </c>
      <c r="B307" s="108">
        <v>61</v>
      </c>
      <c r="C307" s="108">
        <v>616</v>
      </c>
      <c r="D307" s="108"/>
      <c r="E307" s="92">
        <v>1</v>
      </c>
      <c r="F307" s="93" t="s">
        <v>90</v>
      </c>
      <c r="G307" s="93"/>
      <c r="H307" s="92" t="s">
        <v>438</v>
      </c>
      <c r="I307" s="92" t="s">
        <v>29</v>
      </c>
      <c r="J307" s="94">
        <v>8000</v>
      </c>
      <c r="K307" s="197">
        <v>3</v>
      </c>
      <c r="L307" s="103"/>
      <c r="M307" s="103">
        <f>IF(K309=0,"N/A",+L309/12)</f>
        <v>147.5</v>
      </c>
      <c r="N307" s="103">
        <f>+M307</f>
        <v>147.5</v>
      </c>
      <c r="O307" s="232">
        <v>2</v>
      </c>
      <c r="P307" s="232">
        <v>2</v>
      </c>
    </row>
    <row r="308" spans="1:16" ht="15" x14ac:dyDescent="0.3">
      <c r="A308" s="108">
        <v>616</v>
      </c>
      <c r="B308" s="243">
        <v>61</v>
      </c>
      <c r="C308" s="108">
        <v>616</v>
      </c>
      <c r="D308" s="109"/>
      <c r="E308" s="92">
        <v>1</v>
      </c>
      <c r="F308" s="93" t="s">
        <v>682</v>
      </c>
      <c r="G308" s="579"/>
      <c r="H308" s="92" t="s">
        <v>98</v>
      </c>
      <c r="I308" s="92" t="s">
        <v>54</v>
      </c>
      <c r="J308" s="94">
        <v>18755.04</v>
      </c>
      <c r="K308" s="95">
        <v>3</v>
      </c>
      <c r="L308" s="103">
        <f>IF(K308=0,"N/A",+J309/K308)</f>
        <v>1770</v>
      </c>
      <c r="M308" s="103"/>
      <c r="N308" s="103"/>
      <c r="O308" s="232">
        <v>3</v>
      </c>
      <c r="P308" s="232"/>
    </row>
    <row r="309" spans="1:16" ht="15" x14ac:dyDescent="0.3">
      <c r="A309" s="108">
        <v>616</v>
      </c>
      <c r="B309" s="108">
        <v>61</v>
      </c>
      <c r="C309" s="108">
        <v>616</v>
      </c>
      <c r="D309" s="108"/>
      <c r="E309" s="92">
        <v>1</v>
      </c>
      <c r="F309" s="234" t="s">
        <v>37</v>
      </c>
      <c r="G309" s="92"/>
      <c r="H309" s="92" t="s">
        <v>38</v>
      </c>
      <c r="I309" s="92" t="s">
        <v>140</v>
      </c>
      <c r="J309" s="307">
        <v>5310</v>
      </c>
      <c r="K309" s="95">
        <v>3</v>
      </c>
      <c r="L309" s="103">
        <f>IF(K309=0,"N/A",+J310/K309)</f>
        <v>1770</v>
      </c>
      <c r="M309" s="103"/>
      <c r="N309" s="103"/>
      <c r="O309" s="232">
        <v>3</v>
      </c>
      <c r="P309" s="232"/>
    </row>
    <row r="310" spans="1:16" ht="15" x14ac:dyDescent="0.3">
      <c r="A310" s="108">
        <v>616</v>
      </c>
      <c r="B310" s="553">
        <v>61</v>
      </c>
      <c r="C310" s="108">
        <v>616</v>
      </c>
      <c r="D310" s="579"/>
      <c r="E310" s="92">
        <v>1</v>
      </c>
      <c r="F310" s="106" t="s">
        <v>90</v>
      </c>
      <c r="G310" s="92"/>
      <c r="H310" s="92" t="s">
        <v>1005</v>
      </c>
      <c r="I310" s="92" t="s">
        <v>140</v>
      </c>
      <c r="J310" s="307">
        <v>5310</v>
      </c>
      <c r="K310" s="95">
        <v>3</v>
      </c>
      <c r="L310" s="103"/>
      <c r="M310" s="101">
        <f>IF(K312=0,"N/A",+L312/12)</f>
        <v>147.5</v>
      </c>
      <c r="N310" s="101">
        <f>+M310</f>
        <v>147.5</v>
      </c>
      <c r="O310" s="187">
        <v>2</v>
      </c>
      <c r="P310" s="187">
        <v>2</v>
      </c>
    </row>
    <row r="311" spans="1:16" ht="15" x14ac:dyDescent="0.3">
      <c r="A311" s="108">
        <v>616</v>
      </c>
      <c r="B311" s="553">
        <v>61</v>
      </c>
      <c r="C311" s="108">
        <v>616</v>
      </c>
      <c r="D311" s="93"/>
      <c r="E311" s="241">
        <v>1</v>
      </c>
      <c r="F311" s="87" t="s">
        <v>37</v>
      </c>
      <c r="G311" s="587"/>
      <c r="H311" s="92" t="s">
        <v>53</v>
      </c>
      <c r="I311" s="92" t="s">
        <v>702</v>
      </c>
      <c r="J311" s="94">
        <v>3500</v>
      </c>
      <c r="K311" s="95">
        <v>3</v>
      </c>
      <c r="L311" s="103"/>
      <c r="M311" s="339">
        <f>IF(K313=0,"N/A",+L313/12)</f>
        <v>2228.2333333333331</v>
      </c>
      <c r="N311" s="339"/>
      <c r="O311" s="340">
        <v>2</v>
      </c>
      <c r="P311" s="340">
        <v>7</v>
      </c>
    </row>
    <row r="312" spans="1:16" ht="15" x14ac:dyDescent="0.3">
      <c r="A312" s="108">
        <v>616</v>
      </c>
      <c r="B312" s="108">
        <v>61</v>
      </c>
      <c r="C312" s="108">
        <v>616</v>
      </c>
      <c r="D312" s="109"/>
      <c r="E312" s="92">
        <v>1</v>
      </c>
      <c r="F312" s="109" t="s">
        <v>37</v>
      </c>
      <c r="G312" s="93"/>
      <c r="H312" s="92" t="s">
        <v>438</v>
      </c>
      <c r="I312" s="92" t="s">
        <v>702</v>
      </c>
      <c r="J312" s="94">
        <v>3500</v>
      </c>
      <c r="K312" s="112">
        <v>3</v>
      </c>
      <c r="L312" s="101">
        <f>IF(K312=0,"N/A",+J313/K312)</f>
        <v>1770</v>
      </c>
      <c r="M312" s="103"/>
      <c r="N312" s="103"/>
      <c r="O312" s="100">
        <v>3</v>
      </c>
      <c r="P312" s="100"/>
    </row>
    <row r="313" spans="1:16" ht="15" x14ac:dyDescent="0.3">
      <c r="A313" s="85">
        <v>616</v>
      </c>
      <c r="B313" s="85">
        <v>61</v>
      </c>
      <c r="C313" s="85">
        <v>616</v>
      </c>
      <c r="D313" s="85"/>
      <c r="E313" s="85">
        <v>1</v>
      </c>
      <c r="F313" s="87" t="s">
        <v>37</v>
      </c>
      <c r="G313" s="85"/>
      <c r="H313" s="85" t="s">
        <v>38</v>
      </c>
      <c r="I313" s="85" t="s">
        <v>175</v>
      </c>
      <c r="J313" s="111">
        <v>5310</v>
      </c>
      <c r="K313" s="338">
        <v>5</v>
      </c>
      <c r="L313" s="339">
        <f>IF(K313=0,"N/A",+J314/K313)</f>
        <v>26738.799999999999</v>
      </c>
      <c r="M313" s="103"/>
      <c r="N313" s="103"/>
      <c r="O313" s="100">
        <v>3</v>
      </c>
      <c r="P313" s="100"/>
    </row>
    <row r="314" spans="1:16" ht="45" x14ac:dyDescent="0.3">
      <c r="A314" s="519">
        <v>616</v>
      </c>
      <c r="B314" s="85">
        <v>61</v>
      </c>
      <c r="C314" s="519">
        <v>616</v>
      </c>
      <c r="D314" s="749"/>
      <c r="E314" s="334">
        <v>8</v>
      </c>
      <c r="F314" s="750" t="s">
        <v>894</v>
      </c>
      <c r="G314" s="334"/>
      <c r="H314" s="639" t="s">
        <v>303</v>
      </c>
      <c r="I314" s="751" t="s">
        <v>903</v>
      </c>
      <c r="J314" s="752">
        <v>133694</v>
      </c>
      <c r="K314" s="95">
        <v>3</v>
      </c>
      <c r="L314" s="103"/>
      <c r="M314" s="103">
        <f>IF(K316=0,"N/A",+L316/12)</f>
        <v>1092.3333333333333</v>
      </c>
      <c r="N314" s="103">
        <f>+M301+M314</f>
        <v>1092.3333333333333</v>
      </c>
      <c r="O314" s="100">
        <v>3</v>
      </c>
      <c r="P314" s="100"/>
    </row>
    <row r="315" spans="1:16" ht="15" x14ac:dyDescent="0.3">
      <c r="A315" s="621">
        <v>616</v>
      </c>
      <c r="B315" s="108">
        <v>61</v>
      </c>
      <c r="C315" s="621">
        <v>616</v>
      </c>
      <c r="D315" s="342"/>
      <c r="E315" s="92">
        <v>2</v>
      </c>
      <c r="F315" s="93" t="s">
        <v>739</v>
      </c>
      <c r="G315" s="92" t="s">
        <v>740</v>
      </c>
      <c r="H315" s="92" t="s">
        <v>579</v>
      </c>
      <c r="I315" s="92" t="s">
        <v>580</v>
      </c>
      <c r="J315" s="591">
        <v>25636</v>
      </c>
      <c r="K315" s="95">
        <v>3</v>
      </c>
      <c r="L315" s="103"/>
      <c r="M315" s="103"/>
      <c r="N315" s="103"/>
      <c r="O315" s="100">
        <v>3</v>
      </c>
      <c r="P315" s="100"/>
    </row>
    <row r="316" spans="1:16" ht="15" x14ac:dyDescent="0.3">
      <c r="A316" s="621">
        <v>616</v>
      </c>
      <c r="B316" s="108">
        <v>61</v>
      </c>
      <c r="C316" s="621">
        <v>616</v>
      </c>
      <c r="D316" s="342"/>
      <c r="E316" s="92">
        <v>1</v>
      </c>
      <c r="F316" s="93" t="s">
        <v>578</v>
      </c>
      <c r="G316" s="92" t="s">
        <v>738</v>
      </c>
      <c r="H316" s="92" t="s">
        <v>579</v>
      </c>
      <c r="I316" s="92" t="s">
        <v>580</v>
      </c>
      <c r="J316" s="591">
        <v>12296</v>
      </c>
      <c r="K316" s="95">
        <v>3</v>
      </c>
      <c r="L316" s="103">
        <f>IF(K316=0,"N/A",+J317/K316)</f>
        <v>13108</v>
      </c>
      <c r="M316" s="103"/>
      <c r="N316" s="103"/>
      <c r="O316" s="100">
        <v>3</v>
      </c>
      <c r="P316" s="100"/>
    </row>
    <row r="317" spans="1:16" ht="15" x14ac:dyDescent="0.3">
      <c r="A317" s="108">
        <v>616</v>
      </c>
      <c r="B317" s="108">
        <v>61</v>
      </c>
      <c r="C317" s="108">
        <v>616</v>
      </c>
      <c r="D317" s="342"/>
      <c r="E317" s="92">
        <v>3</v>
      </c>
      <c r="F317" s="93" t="s">
        <v>951</v>
      </c>
      <c r="G317" s="92" t="s">
        <v>740</v>
      </c>
      <c r="H317" s="92" t="s">
        <v>579</v>
      </c>
      <c r="I317" s="92" t="s">
        <v>580</v>
      </c>
      <c r="J317" s="591">
        <v>39324</v>
      </c>
      <c r="K317" s="95">
        <v>3</v>
      </c>
      <c r="L317" s="103"/>
      <c r="M317" s="103"/>
      <c r="N317" s="103"/>
      <c r="O317" s="232">
        <v>3</v>
      </c>
      <c r="P317" s="232"/>
    </row>
    <row r="318" spans="1:16" ht="15" x14ac:dyDescent="0.3">
      <c r="A318" s="108">
        <v>616</v>
      </c>
      <c r="B318" s="108">
        <v>61</v>
      </c>
      <c r="C318" s="108">
        <v>616</v>
      </c>
      <c r="D318" s="342"/>
      <c r="E318" s="92"/>
      <c r="F318" s="93" t="s">
        <v>739</v>
      </c>
      <c r="G318" s="92" t="s">
        <v>952</v>
      </c>
      <c r="H318" s="92"/>
      <c r="I318" s="92" t="s">
        <v>580</v>
      </c>
      <c r="J318" s="591">
        <v>9744</v>
      </c>
      <c r="K318" s="95">
        <v>3</v>
      </c>
      <c r="L318" s="103"/>
      <c r="M318" s="103">
        <f>IF(K320=0,"N/A",+L320/12)</f>
        <v>147.5</v>
      </c>
      <c r="N318" s="103">
        <f>+M318</f>
        <v>147.5</v>
      </c>
      <c r="O318" s="232">
        <v>2</v>
      </c>
      <c r="P318" s="232">
        <v>2</v>
      </c>
    </row>
    <row r="319" spans="1:16" ht="15" x14ac:dyDescent="0.3">
      <c r="A319" s="108">
        <v>616</v>
      </c>
      <c r="B319" s="108">
        <v>61</v>
      </c>
      <c r="C319" s="108">
        <v>616</v>
      </c>
      <c r="D319" s="342"/>
      <c r="E319" s="92">
        <v>1</v>
      </c>
      <c r="F319" s="93" t="s">
        <v>739</v>
      </c>
      <c r="G319" s="566"/>
      <c r="H319" s="92"/>
      <c r="I319" s="92" t="s">
        <v>580</v>
      </c>
      <c r="J319" s="591">
        <v>19543.68</v>
      </c>
      <c r="K319" s="95">
        <v>3</v>
      </c>
      <c r="L319" s="103"/>
      <c r="M319" s="101">
        <f>IF(K321=0,"N/A",+L321/12)</f>
        <v>163.88888888888889</v>
      </c>
      <c r="N319" s="101">
        <f>+M319</f>
        <v>163.88888888888889</v>
      </c>
      <c r="O319" s="187">
        <v>2</v>
      </c>
      <c r="P319" s="187">
        <v>5</v>
      </c>
    </row>
    <row r="320" spans="1:16" ht="15" x14ac:dyDescent="0.3">
      <c r="A320" s="243">
        <v>616</v>
      </c>
      <c r="B320" s="243">
        <v>61</v>
      </c>
      <c r="C320" s="243">
        <v>616</v>
      </c>
      <c r="D320" s="571"/>
      <c r="E320" s="92">
        <v>1</v>
      </c>
      <c r="F320" s="93" t="s">
        <v>37</v>
      </c>
      <c r="G320" s="92"/>
      <c r="H320" s="92" t="s">
        <v>98</v>
      </c>
      <c r="I320" s="92" t="s">
        <v>194</v>
      </c>
      <c r="J320" s="94">
        <v>5772.39</v>
      </c>
      <c r="K320" s="95">
        <v>3</v>
      </c>
      <c r="L320" s="103">
        <f>IF(K320=0,"N/A",+J321/K320)</f>
        <v>1770</v>
      </c>
      <c r="M320" s="707"/>
      <c r="N320" s="707"/>
      <c r="O320" s="707"/>
      <c r="P320" s="707"/>
    </row>
    <row r="321" spans="1:18" ht="15" x14ac:dyDescent="0.3">
      <c r="A321" s="108">
        <v>616</v>
      </c>
      <c r="B321" s="108">
        <v>61</v>
      </c>
      <c r="C321" s="108">
        <v>616</v>
      </c>
      <c r="D321" s="109"/>
      <c r="E321" s="92">
        <v>1</v>
      </c>
      <c r="F321" s="93" t="s">
        <v>199</v>
      </c>
      <c r="G321" s="92"/>
      <c r="H321" s="92" t="s">
        <v>38</v>
      </c>
      <c r="I321" s="92" t="s">
        <v>198</v>
      </c>
      <c r="J321" s="94">
        <v>5310</v>
      </c>
      <c r="K321" s="85">
        <v>3</v>
      </c>
      <c r="L321" s="101">
        <f>IF(K321=0,"N/A",+J322/K321)</f>
        <v>1966.6666666666667</v>
      </c>
      <c r="M321" s="103">
        <f>IF(K323=0,"N/A",+L323/12)</f>
        <v>147.5</v>
      </c>
      <c r="N321" s="103">
        <f>+M321</f>
        <v>147.5</v>
      </c>
      <c r="O321" s="232">
        <v>2</v>
      </c>
      <c r="P321" s="232">
        <v>2</v>
      </c>
    </row>
    <row r="322" spans="1:18" ht="15" x14ac:dyDescent="0.3">
      <c r="A322" s="85">
        <v>616</v>
      </c>
      <c r="B322" s="85">
        <v>61</v>
      </c>
      <c r="C322" s="85">
        <v>616</v>
      </c>
      <c r="D322" s="260"/>
      <c r="E322" s="373">
        <v>1</v>
      </c>
      <c r="F322" s="87" t="s">
        <v>308</v>
      </c>
      <c r="G322" s="260"/>
      <c r="H322" s="85" t="s">
        <v>118</v>
      </c>
      <c r="I322" s="85" t="s">
        <v>934</v>
      </c>
      <c r="J322" s="111">
        <v>5900</v>
      </c>
      <c r="K322" s="95">
        <v>3</v>
      </c>
      <c r="L322" s="103"/>
      <c r="M322" s="103">
        <f>IF(K324=0,"N/A",+L324/12)</f>
        <v>145</v>
      </c>
      <c r="N322" s="103">
        <f>+M322</f>
        <v>145</v>
      </c>
      <c r="O322" s="100">
        <v>3</v>
      </c>
      <c r="P322" s="100"/>
    </row>
    <row r="323" spans="1:18" ht="15" x14ac:dyDescent="0.3">
      <c r="A323" s="108">
        <v>616</v>
      </c>
      <c r="B323" s="108">
        <v>61</v>
      </c>
      <c r="C323" s="108">
        <v>616</v>
      </c>
      <c r="D323" s="108"/>
      <c r="E323" s="92">
        <v>1</v>
      </c>
      <c r="F323" s="93" t="s">
        <v>37</v>
      </c>
      <c r="G323" s="92"/>
      <c r="H323" s="92" t="s">
        <v>98</v>
      </c>
      <c r="I323" s="92" t="s">
        <v>939</v>
      </c>
      <c r="J323" s="94">
        <v>4988</v>
      </c>
      <c r="K323" s="95">
        <v>3</v>
      </c>
      <c r="L323" s="103">
        <f>IF(K323=0,"N/A",+J324/K323)</f>
        <v>1770</v>
      </c>
      <c r="M323" s="103"/>
      <c r="N323" s="103"/>
      <c r="O323" s="232">
        <v>3</v>
      </c>
      <c r="P323" s="232"/>
    </row>
    <row r="324" spans="1:18" ht="15" x14ac:dyDescent="0.3">
      <c r="A324" s="108">
        <v>616</v>
      </c>
      <c r="B324" s="108">
        <v>61</v>
      </c>
      <c r="C324" s="108">
        <v>616</v>
      </c>
      <c r="D324" s="108"/>
      <c r="E324" s="92">
        <v>1</v>
      </c>
      <c r="F324" s="93" t="s">
        <v>308</v>
      </c>
      <c r="G324" s="92"/>
      <c r="H324" s="92" t="s">
        <v>38</v>
      </c>
      <c r="I324" s="92" t="s">
        <v>942</v>
      </c>
      <c r="J324" s="590">
        <v>5310</v>
      </c>
      <c r="K324" s="95">
        <v>3</v>
      </c>
      <c r="L324" s="103">
        <f>IF(K324=0,"N/A",+J325/K324)</f>
        <v>1740</v>
      </c>
      <c r="M324" s="103">
        <f>IF(K326=0,"N/A",+L326/12)</f>
        <v>52.199999999999996</v>
      </c>
      <c r="N324" s="103">
        <f>+M315+M317+M324+M323+M322+M321+M318</f>
        <v>492.2</v>
      </c>
      <c r="O324" s="232">
        <v>3</v>
      </c>
      <c r="P324" s="232">
        <v>6</v>
      </c>
    </row>
    <row r="325" spans="1:18" ht="15" x14ac:dyDescent="0.3">
      <c r="A325" s="108">
        <v>616</v>
      </c>
      <c r="B325" s="108">
        <v>61</v>
      </c>
      <c r="C325" s="108">
        <v>616</v>
      </c>
      <c r="D325" s="92"/>
      <c r="E325" s="92">
        <v>1</v>
      </c>
      <c r="F325" s="234" t="s">
        <v>37</v>
      </c>
      <c r="G325" s="92" t="s">
        <v>833</v>
      </c>
      <c r="H325" s="92"/>
      <c r="I325" s="92" t="s">
        <v>307</v>
      </c>
      <c r="J325" s="94">
        <v>5220</v>
      </c>
      <c r="K325" s="95">
        <v>3</v>
      </c>
      <c r="L325" s="103"/>
      <c r="M325" s="161"/>
      <c r="N325" s="161"/>
      <c r="O325" s="163">
        <v>10</v>
      </c>
      <c r="P325" s="163"/>
    </row>
    <row r="326" spans="1:18" ht="15" x14ac:dyDescent="0.3">
      <c r="A326" s="92">
        <v>616</v>
      </c>
      <c r="B326" s="108">
        <v>61</v>
      </c>
      <c r="C326" s="92">
        <v>616</v>
      </c>
      <c r="D326" s="93"/>
      <c r="E326" s="92">
        <v>1</v>
      </c>
      <c r="F326" s="93" t="s">
        <v>308</v>
      </c>
      <c r="G326" s="93"/>
      <c r="H326" s="92" t="s">
        <v>98</v>
      </c>
      <c r="I326" s="92" t="s">
        <v>198</v>
      </c>
      <c r="J326" s="94">
        <v>3400</v>
      </c>
      <c r="K326" s="197">
        <v>10</v>
      </c>
      <c r="L326" s="103">
        <f>IF(K326=0,"N/A",+J328/K326)</f>
        <v>626.4</v>
      </c>
      <c r="M326" s="161">
        <f>IF(K329=0,"N/A",+L329/12)</f>
        <v>150</v>
      </c>
      <c r="N326" s="161"/>
      <c r="O326" s="163">
        <v>4</v>
      </c>
      <c r="P326" s="163"/>
    </row>
    <row r="327" spans="1:18" ht="15" x14ac:dyDescent="0.3">
      <c r="A327" s="677"/>
      <c r="B327" s="678"/>
      <c r="C327" s="677"/>
      <c r="D327" s="679"/>
      <c r="E327" s="680"/>
      <c r="F327" s="663" t="s">
        <v>1341</v>
      </c>
      <c r="G327" s="679"/>
      <c r="H327" s="680"/>
      <c r="I327" s="680"/>
      <c r="J327" s="671"/>
      <c r="K327" s="681"/>
      <c r="L327" s="662">
        <f>SUM(L298:L326)</f>
        <v>58339.866666666669</v>
      </c>
      <c r="M327" s="161">
        <f>IF(K330=0,"N/A",+L330/12)</f>
        <v>43.596666666666671</v>
      </c>
      <c r="N327" s="161"/>
      <c r="O327" s="163">
        <v>9</v>
      </c>
      <c r="P327" s="163">
        <v>6</v>
      </c>
    </row>
    <row r="328" spans="1:18" ht="15" x14ac:dyDescent="0.3">
      <c r="A328" s="108">
        <v>617</v>
      </c>
      <c r="B328" s="305">
        <v>61</v>
      </c>
      <c r="C328" s="108">
        <v>617</v>
      </c>
      <c r="D328" s="93"/>
      <c r="E328" s="92">
        <v>1</v>
      </c>
      <c r="F328" s="93" t="s">
        <v>821</v>
      </c>
      <c r="G328" s="92"/>
      <c r="H328" s="92"/>
      <c r="I328" s="92" t="s">
        <v>54</v>
      </c>
      <c r="J328" s="94">
        <v>6264</v>
      </c>
      <c r="K328" s="170">
        <v>10</v>
      </c>
      <c r="L328" s="161"/>
      <c r="M328" s="161">
        <f>IF(K331=0,"N/A",+L331/12)</f>
        <v>58</v>
      </c>
      <c r="N328" s="161"/>
      <c r="O328" s="163">
        <v>8</v>
      </c>
      <c r="P328" s="163">
        <v>11</v>
      </c>
      <c r="Q328" s="15"/>
      <c r="R328" s="15"/>
    </row>
    <row r="329" spans="1:18" ht="15" x14ac:dyDescent="0.3">
      <c r="A329" s="147">
        <v>617</v>
      </c>
      <c r="B329" s="147">
        <v>61</v>
      </c>
      <c r="C329" s="147">
        <v>617</v>
      </c>
      <c r="D329" s="147"/>
      <c r="E329" s="147">
        <v>1</v>
      </c>
      <c r="F329" s="148" t="s">
        <v>62</v>
      </c>
      <c r="G329" s="147"/>
      <c r="H329" s="147" t="s">
        <v>19</v>
      </c>
      <c r="I329" s="151" t="s">
        <v>927</v>
      </c>
      <c r="J329" s="169">
        <v>3043.84</v>
      </c>
      <c r="K329" s="170">
        <v>10</v>
      </c>
      <c r="L329" s="161">
        <f>IF(K329=0,"N/A",+J330/K329)</f>
        <v>1800</v>
      </c>
      <c r="M329" s="161">
        <f>IF(K332=0,"N/A",+L332/12)</f>
        <v>335.39866666666666</v>
      </c>
      <c r="N329" s="161"/>
      <c r="O329" s="163">
        <v>7</v>
      </c>
      <c r="P329" s="163">
        <v>2</v>
      </c>
      <c r="Q329" s="15"/>
      <c r="R329" s="15"/>
    </row>
    <row r="330" spans="1:18" ht="15" x14ac:dyDescent="0.3">
      <c r="A330" s="147">
        <v>617</v>
      </c>
      <c r="B330" s="147">
        <v>61</v>
      </c>
      <c r="C330" s="147">
        <v>617</v>
      </c>
      <c r="D330" s="147"/>
      <c r="E330" s="147">
        <v>1</v>
      </c>
      <c r="F330" s="148" t="s">
        <v>21</v>
      </c>
      <c r="G330" s="147"/>
      <c r="H330" s="147"/>
      <c r="I330" s="151" t="s">
        <v>927</v>
      </c>
      <c r="J330" s="169">
        <v>18000</v>
      </c>
      <c r="K330" s="170">
        <v>10</v>
      </c>
      <c r="L330" s="161">
        <f>IF(K330=0,"N/A",+J331/K330)</f>
        <v>523.16000000000008</v>
      </c>
      <c r="M330" s="160"/>
      <c r="N330" s="160"/>
      <c r="O330" s="527">
        <v>10</v>
      </c>
      <c r="P330" s="527"/>
      <c r="Q330" s="15"/>
      <c r="R330" s="15"/>
    </row>
    <row r="331" spans="1:18" ht="15" x14ac:dyDescent="0.3">
      <c r="A331" s="147">
        <v>617</v>
      </c>
      <c r="B331" s="147">
        <v>61</v>
      </c>
      <c r="C331" s="147">
        <v>617</v>
      </c>
      <c r="D331" s="147"/>
      <c r="E331" s="147">
        <v>1</v>
      </c>
      <c r="F331" s="148" t="s">
        <v>63</v>
      </c>
      <c r="G331" s="147"/>
      <c r="H331" s="147" t="s">
        <v>19</v>
      </c>
      <c r="I331" s="151" t="s">
        <v>927</v>
      </c>
      <c r="J331" s="169">
        <v>5231.6000000000004</v>
      </c>
      <c r="K331" s="170">
        <v>10</v>
      </c>
      <c r="L331" s="161">
        <f>IF(K331=0,"N/A",+J332/K331)</f>
        <v>696</v>
      </c>
      <c r="M331" s="160">
        <f>IF(K334=0,"N/A",+L334/12)</f>
        <v>55.791666666666664</v>
      </c>
      <c r="N331" s="160"/>
      <c r="O331" s="527">
        <v>7</v>
      </c>
      <c r="P331" s="527">
        <v>9</v>
      </c>
      <c r="Q331" s="15"/>
      <c r="R331" s="15"/>
    </row>
    <row r="332" spans="1:18" ht="15" x14ac:dyDescent="0.3">
      <c r="A332" s="147">
        <v>617</v>
      </c>
      <c r="B332" s="147">
        <v>61</v>
      </c>
      <c r="C332" s="147">
        <v>617</v>
      </c>
      <c r="D332" s="147"/>
      <c r="E332" s="147">
        <v>1</v>
      </c>
      <c r="F332" s="148" t="s">
        <v>64</v>
      </c>
      <c r="G332" s="147"/>
      <c r="H332" s="147" t="s">
        <v>65</v>
      </c>
      <c r="I332" s="151" t="s">
        <v>927</v>
      </c>
      <c r="J332" s="169">
        <v>6960</v>
      </c>
      <c r="K332" s="170">
        <v>10</v>
      </c>
      <c r="L332" s="161">
        <f>IF(K332=0,"N/A",+J333/K332)</f>
        <v>4024.7839999999997</v>
      </c>
      <c r="M332" s="160">
        <f>IF(K335=0,"N/A",+L335/12)</f>
        <v>58</v>
      </c>
      <c r="N332" s="160"/>
      <c r="O332" s="527">
        <v>9</v>
      </c>
      <c r="P332" s="527">
        <v>11</v>
      </c>
      <c r="Q332" s="15"/>
      <c r="R332" s="15"/>
    </row>
    <row r="333" spans="1:18" ht="15" x14ac:dyDescent="0.3">
      <c r="A333" s="147">
        <v>617</v>
      </c>
      <c r="B333" s="147">
        <v>61</v>
      </c>
      <c r="C333" s="147">
        <v>617</v>
      </c>
      <c r="D333" s="147"/>
      <c r="E333" s="147">
        <v>1</v>
      </c>
      <c r="F333" s="148" t="s">
        <v>67</v>
      </c>
      <c r="G333" s="147">
        <v>7710005519</v>
      </c>
      <c r="H333" s="147" t="s">
        <v>68</v>
      </c>
      <c r="I333" s="151" t="s">
        <v>927</v>
      </c>
      <c r="J333" s="169">
        <v>40247.839999999997</v>
      </c>
      <c r="K333" s="154">
        <v>10</v>
      </c>
      <c r="L333" s="160"/>
      <c r="M333" s="160">
        <f>IF(K336=0,"N/A",+L336/12)</f>
        <v>285.94</v>
      </c>
      <c r="N333" s="160"/>
      <c r="O333" s="527">
        <v>5</v>
      </c>
      <c r="P333" s="527">
        <v>7</v>
      </c>
      <c r="Q333" s="15"/>
      <c r="R333" s="15"/>
    </row>
    <row r="334" spans="1:18" ht="15" x14ac:dyDescent="0.3">
      <c r="A334" s="167">
        <v>617</v>
      </c>
      <c r="B334" s="167">
        <v>61</v>
      </c>
      <c r="C334" s="167">
        <v>617</v>
      </c>
      <c r="D334" s="167">
        <v>127793</v>
      </c>
      <c r="E334" s="151">
        <v>1</v>
      </c>
      <c r="F334" s="152" t="s">
        <v>69</v>
      </c>
      <c r="G334" s="151"/>
      <c r="H334" s="151"/>
      <c r="I334" s="151" t="s">
        <v>927</v>
      </c>
      <c r="J334" s="153">
        <v>600</v>
      </c>
      <c r="K334" s="154">
        <v>10</v>
      </c>
      <c r="L334" s="160">
        <f>IF(K334=0,"N/A",+J335/K334)</f>
        <v>669.5</v>
      </c>
      <c r="M334" s="160">
        <f>IF(K337=0,"N/A",+L337/12)</f>
        <v>106.33333333333333</v>
      </c>
      <c r="N334" s="160">
        <f>+M326+M327+M328+M329+M331+M332+M333+M334</f>
        <v>1093.0603333333331</v>
      </c>
      <c r="O334" s="527">
        <v>5</v>
      </c>
      <c r="P334" s="527">
        <v>4</v>
      </c>
      <c r="Q334" s="15"/>
      <c r="R334" s="15"/>
    </row>
    <row r="335" spans="1:18" ht="15" x14ac:dyDescent="0.3">
      <c r="A335" s="167">
        <v>617</v>
      </c>
      <c r="B335" s="167">
        <v>61</v>
      </c>
      <c r="C335" s="167">
        <v>617</v>
      </c>
      <c r="D335" s="151"/>
      <c r="E335" s="151">
        <v>1</v>
      </c>
      <c r="F335" s="152" t="s">
        <v>70</v>
      </c>
      <c r="G335" s="151"/>
      <c r="H335" s="151" t="s">
        <v>71</v>
      </c>
      <c r="I335" s="151" t="s">
        <v>927</v>
      </c>
      <c r="J335" s="153">
        <v>6695</v>
      </c>
      <c r="K335" s="154">
        <v>10</v>
      </c>
      <c r="L335" s="160">
        <f>IF(K335=0,"N/A",+J336/K335)</f>
        <v>696</v>
      </c>
      <c r="M335" s="609"/>
      <c r="N335" s="609"/>
      <c r="O335" s="753">
        <v>10</v>
      </c>
      <c r="P335" s="753"/>
      <c r="Q335" s="15"/>
      <c r="R335" s="15"/>
    </row>
    <row r="336" spans="1:18" ht="15" x14ac:dyDescent="0.3">
      <c r="A336" s="151">
        <v>617</v>
      </c>
      <c r="B336" s="151">
        <v>61</v>
      </c>
      <c r="C336" s="151">
        <v>617</v>
      </c>
      <c r="D336" s="151">
        <v>35202</v>
      </c>
      <c r="E336" s="151">
        <v>1</v>
      </c>
      <c r="F336" s="152" t="s">
        <v>80</v>
      </c>
      <c r="G336" s="151"/>
      <c r="H336" s="151" t="s">
        <v>81</v>
      </c>
      <c r="I336" s="151" t="s">
        <v>927</v>
      </c>
      <c r="J336" s="153">
        <v>6960</v>
      </c>
      <c r="K336" s="154">
        <v>10</v>
      </c>
      <c r="L336" s="160">
        <f>IF(K336=0,"N/A",+J337/K336)</f>
        <v>3431.28</v>
      </c>
      <c r="M336" s="161"/>
      <c r="N336" s="161"/>
      <c r="O336" s="163">
        <v>10</v>
      </c>
      <c r="P336" s="163"/>
      <c r="Q336" s="15"/>
      <c r="R336" s="15"/>
    </row>
    <row r="337" spans="1:18" ht="15" x14ac:dyDescent="0.3">
      <c r="A337" s="167">
        <v>617</v>
      </c>
      <c r="B337" s="167">
        <v>61</v>
      </c>
      <c r="C337" s="167">
        <v>617</v>
      </c>
      <c r="D337" s="167"/>
      <c r="E337" s="151">
        <v>6</v>
      </c>
      <c r="F337" s="152" t="s">
        <v>526</v>
      </c>
      <c r="G337" s="151" t="s">
        <v>527</v>
      </c>
      <c r="H337" s="151" t="s">
        <v>528</v>
      </c>
      <c r="I337" s="151" t="s">
        <v>927</v>
      </c>
      <c r="J337" s="600">
        <v>34312.800000000003</v>
      </c>
      <c r="K337" s="154">
        <v>10</v>
      </c>
      <c r="L337" s="160">
        <f>IF(K337=0,"N/A",+J338/K337)</f>
        <v>1276</v>
      </c>
      <c r="M337" s="161">
        <f>IF(K340=0,"N/A",+L340/12)</f>
        <v>59.983333333333327</v>
      </c>
      <c r="N337" s="161"/>
      <c r="O337" s="163">
        <v>2</v>
      </c>
      <c r="P337" s="163"/>
      <c r="Q337" s="15"/>
      <c r="R337" s="15"/>
    </row>
    <row r="338" spans="1:18" ht="15" x14ac:dyDescent="0.3">
      <c r="A338" s="147">
        <v>617</v>
      </c>
      <c r="B338" s="147">
        <v>61</v>
      </c>
      <c r="C338" s="147">
        <v>617</v>
      </c>
      <c r="D338" s="147"/>
      <c r="E338" s="147">
        <v>1</v>
      </c>
      <c r="F338" s="148" t="s">
        <v>529</v>
      </c>
      <c r="G338" s="147"/>
      <c r="H338" s="147"/>
      <c r="I338" s="151" t="s">
        <v>927</v>
      </c>
      <c r="J338" s="600">
        <v>12760</v>
      </c>
      <c r="K338" s="172">
        <v>10</v>
      </c>
      <c r="L338" s="609"/>
      <c r="M338" s="161">
        <f>IF(K341=0,"N/A",+L341/12)</f>
        <v>73.941833333333335</v>
      </c>
      <c r="N338" s="161"/>
      <c r="O338" s="163">
        <v>5</v>
      </c>
      <c r="P338" s="163">
        <v>10</v>
      </c>
      <c r="Q338" s="15"/>
      <c r="R338" s="15"/>
    </row>
    <row r="339" spans="1:18" ht="15" x14ac:dyDescent="0.3">
      <c r="A339" s="557">
        <v>617</v>
      </c>
      <c r="B339" s="557">
        <v>61</v>
      </c>
      <c r="C339" s="557">
        <v>617</v>
      </c>
      <c r="D339" s="164">
        <v>35484</v>
      </c>
      <c r="E339" s="164">
        <v>1</v>
      </c>
      <c r="F339" s="165" t="s">
        <v>585</v>
      </c>
      <c r="G339" s="164"/>
      <c r="H339" s="164"/>
      <c r="I339" s="164" t="s">
        <v>927</v>
      </c>
      <c r="J339" s="166">
        <v>8760</v>
      </c>
      <c r="K339" s="170">
        <v>10</v>
      </c>
      <c r="L339" s="161"/>
      <c r="M339" s="161">
        <f>IF(K342=0,"N/A",+L342/12)</f>
        <v>58</v>
      </c>
      <c r="N339" s="161"/>
      <c r="O339" s="163">
        <v>9</v>
      </c>
      <c r="P339" s="163">
        <v>11</v>
      </c>
      <c r="Q339" s="15"/>
      <c r="R339" s="15"/>
    </row>
    <row r="340" spans="1:18" ht="15" x14ac:dyDescent="0.3">
      <c r="A340" s="147">
        <v>617</v>
      </c>
      <c r="B340" s="147">
        <v>61</v>
      </c>
      <c r="C340" s="147">
        <v>617</v>
      </c>
      <c r="D340" s="147">
        <v>35485</v>
      </c>
      <c r="E340" s="147">
        <v>1</v>
      </c>
      <c r="F340" s="148" t="s">
        <v>585</v>
      </c>
      <c r="G340" s="147"/>
      <c r="H340" s="147"/>
      <c r="I340" s="147" t="s">
        <v>927</v>
      </c>
      <c r="J340" s="169">
        <v>8760</v>
      </c>
      <c r="K340" s="170">
        <v>10</v>
      </c>
      <c r="L340" s="161">
        <f>IF(K340=0,"N/A",+J341/K340)</f>
        <v>719.8</v>
      </c>
      <c r="M340" s="161"/>
      <c r="N340" s="161"/>
      <c r="O340" s="163">
        <v>10</v>
      </c>
      <c r="P340" s="163"/>
      <c r="Q340" s="15"/>
      <c r="R340" s="15"/>
    </row>
    <row r="341" spans="1:18" ht="15" x14ac:dyDescent="0.3">
      <c r="A341" s="147">
        <v>617</v>
      </c>
      <c r="B341" s="147">
        <v>61</v>
      </c>
      <c r="C341" s="147">
        <v>617</v>
      </c>
      <c r="D341" s="147"/>
      <c r="E341" s="147">
        <v>1</v>
      </c>
      <c r="F341" s="148" t="s">
        <v>980</v>
      </c>
      <c r="G341" s="147"/>
      <c r="H341" s="147"/>
      <c r="I341" s="147" t="s">
        <v>165</v>
      </c>
      <c r="J341" s="169">
        <v>7198</v>
      </c>
      <c r="K341" s="170">
        <v>10</v>
      </c>
      <c r="L341" s="161">
        <f>IF(K341=0,"N/A",+J342/K341)</f>
        <v>887.30200000000002</v>
      </c>
      <c r="M341" s="161"/>
      <c r="N341" s="161"/>
      <c r="O341" s="163">
        <v>10</v>
      </c>
      <c r="P341" s="163"/>
      <c r="Q341" s="15"/>
      <c r="R341" s="15"/>
    </row>
    <row r="342" spans="1:18" ht="15" x14ac:dyDescent="0.3">
      <c r="A342" s="147">
        <v>617</v>
      </c>
      <c r="B342" s="147">
        <v>61</v>
      </c>
      <c r="C342" s="147">
        <v>617</v>
      </c>
      <c r="D342" s="147"/>
      <c r="E342" s="147">
        <v>1</v>
      </c>
      <c r="F342" s="148" t="s">
        <v>25</v>
      </c>
      <c r="G342" s="147"/>
      <c r="H342" s="147" t="s">
        <v>523</v>
      </c>
      <c r="I342" s="147" t="s">
        <v>165</v>
      </c>
      <c r="J342" s="158">
        <v>8873.02</v>
      </c>
      <c r="K342" s="170">
        <v>10</v>
      </c>
      <c r="L342" s="161">
        <f>IF(K342=0,"N/A",+J343/K342)</f>
        <v>696</v>
      </c>
      <c r="M342" s="161"/>
      <c r="N342" s="161"/>
      <c r="O342" s="163">
        <v>10</v>
      </c>
      <c r="P342" s="163"/>
      <c r="Q342" s="15"/>
      <c r="R342" s="15"/>
    </row>
    <row r="343" spans="1:18" ht="15" x14ac:dyDescent="0.3">
      <c r="A343" s="147">
        <v>617</v>
      </c>
      <c r="B343" s="147">
        <v>61</v>
      </c>
      <c r="C343" s="147">
        <v>617</v>
      </c>
      <c r="D343" s="147"/>
      <c r="E343" s="147">
        <v>1</v>
      </c>
      <c r="F343" s="148" t="s">
        <v>82</v>
      </c>
      <c r="G343" s="147"/>
      <c r="H343" s="147" t="s">
        <v>19</v>
      </c>
      <c r="I343" s="147" t="s">
        <v>165</v>
      </c>
      <c r="J343" s="169">
        <v>6960</v>
      </c>
      <c r="K343" s="170">
        <v>10</v>
      </c>
      <c r="L343" s="161"/>
      <c r="M343" s="161"/>
      <c r="N343" s="161"/>
      <c r="O343" s="163">
        <v>10</v>
      </c>
      <c r="P343" s="163"/>
      <c r="Q343" s="15"/>
      <c r="R343" s="15"/>
    </row>
    <row r="344" spans="1:18" ht="15" x14ac:dyDescent="0.3">
      <c r="A344" s="147">
        <v>617</v>
      </c>
      <c r="B344" s="147">
        <v>61</v>
      </c>
      <c r="C344" s="147">
        <v>617</v>
      </c>
      <c r="D344" s="147"/>
      <c r="E344" s="147">
        <v>1</v>
      </c>
      <c r="F344" s="148" t="s">
        <v>82</v>
      </c>
      <c r="G344" s="147"/>
      <c r="H344" s="147" t="s">
        <v>19</v>
      </c>
      <c r="I344" s="147" t="s">
        <v>165</v>
      </c>
      <c r="J344" s="169">
        <v>4714.99</v>
      </c>
      <c r="K344" s="170">
        <v>10</v>
      </c>
      <c r="L344" s="161"/>
      <c r="M344" s="160"/>
      <c r="N344" s="160"/>
      <c r="O344" s="527">
        <v>10</v>
      </c>
      <c r="P344" s="527"/>
      <c r="Q344" s="15"/>
      <c r="R344" s="15"/>
    </row>
    <row r="345" spans="1:18" ht="15" x14ac:dyDescent="0.3">
      <c r="A345" s="147">
        <v>617</v>
      </c>
      <c r="B345" s="147">
        <v>61</v>
      </c>
      <c r="C345" s="147">
        <v>617</v>
      </c>
      <c r="D345" s="147"/>
      <c r="E345" s="147">
        <v>1</v>
      </c>
      <c r="F345" s="148" t="s">
        <v>80</v>
      </c>
      <c r="G345" s="147"/>
      <c r="H345" s="147" t="s">
        <v>26</v>
      </c>
      <c r="I345" s="147" t="s">
        <v>165</v>
      </c>
      <c r="J345" s="169">
        <v>4714.99</v>
      </c>
      <c r="K345" s="170">
        <v>10</v>
      </c>
      <c r="L345" s="161"/>
      <c r="M345" s="160">
        <f>IF(K348=0,"N/A",+L348/12)</f>
        <v>57.368749999999999</v>
      </c>
      <c r="N345" s="160">
        <f>+M337+M338+M339+M345</f>
        <v>249.29391666666666</v>
      </c>
      <c r="O345" s="527">
        <v>4</v>
      </c>
      <c r="P345" s="527">
        <v>11</v>
      </c>
      <c r="Q345" s="15"/>
      <c r="R345" s="15"/>
    </row>
    <row r="346" spans="1:18" ht="15" x14ac:dyDescent="0.3">
      <c r="A346" s="147">
        <v>617</v>
      </c>
      <c r="B346" s="147">
        <v>61</v>
      </c>
      <c r="C346" s="147">
        <v>617</v>
      </c>
      <c r="D346" s="147"/>
      <c r="E346" s="147">
        <v>1</v>
      </c>
      <c r="F346" s="148" t="s">
        <v>80</v>
      </c>
      <c r="G346" s="147"/>
      <c r="H346" s="147" t="s">
        <v>26</v>
      </c>
      <c r="I346" s="147" t="s">
        <v>165</v>
      </c>
      <c r="J346" s="169">
        <v>4715.99</v>
      </c>
      <c r="K346" s="170">
        <v>10</v>
      </c>
      <c r="L346" s="161"/>
      <c r="M346" s="160"/>
      <c r="N346" s="160"/>
      <c r="O346" s="527">
        <v>10</v>
      </c>
      <c r="P346" s="527"/>
      <c r="Q346" s="15"/>
      <c r="R346" s="15"/>
    </row>
    <row r="347" spans="1:18" ht="15" x14ac:dyDescent="0.3">
      <c r="A347" s="147">
        <v>617</v>
      </c>
      <c r="B347" s="147">
        <v>61</v>
      </c>
      <c r="C347" s="147">
        <v>617</v>
      </c>
      <c r="D347" s="147"/>
      <c r="E347" s="147">
        <v>1</v>
      </c>
      <c r="F347" s="148" t="s">
        <v>82</v>
      </c>
      <c r="G347" s="147"/>
      <c r="H347" s="147" t="s">
        <v>19</v>
      </c>
      <c r="I347" s="147" t="s">
        <v>165</v>
      </c>
      <c r="J347" s="169">
        <v>4714.99</v>
      </c>
      <c r="K347" s="154">
        <v>10</v>
      </c>
      <c r="L347" s="160"/>
      <c r="M347" s="160"/>
      <c r="N347" s="160"/>
      <c r="O347" s="527">
        <v>10</v>
      </c>
      <c r="P347" s="527"/>
      <c r="Q347" s="15"/>
      <c r="R347" s="15"/>
    </row>
    <row r="348" spans="1:18" ht="15" x14ac:dyDescent="0.3">
      <c r="A348" s="159">
        <v>617</v>
      </c>
      <c r="B348" s="159">
        <v>61</v>
      </c>
      <c r="C348" s="159">
        <v>617</v>
      </c>
      <c r="D348" s="159">
        <v>127913</v>
      </c>
      <c r="E348" s="159">
        <v>1</v>
      </c>
      <c r="F348" s="502" t="s">
        <v>83</v>
      </c>
      <c r="G348" s="159"/>
      <c r="H348" s="159" t="s">
        <v>19</v>
      </c>
      <c r="I348" s="167" t="s">
        <v>165</v>
      </c>
      <c r="J348" s="168">
        <v>3033.73</v>
      </c>
      <c r="K348" s="154">
        <v>10</v>
      </c>
      <c r="L348" s="160">
        <f>IF(K348=0,"N/A",+J349/K348)</f>
        <v>688.42499999999995</v>
      </c>
      <c r="M348" s="707"/>
      <c r="N348" s="707"/>
      <c r="O348" s="707"/>
      <c r="P348" s="707"/>
      <c r="Q348" s="15"/>
      <c r="R348" s="15"/>
    </row>
    <row r="349" spans="1:18" ht="15" x14ac:dyDescent="0.3">
      <c r="A349" s="151">
        <v>617</v>
      </c>
      <c r="B349" s="171">
        <v>61</v>
      </c>
      <c r="C349" s="151">
        <v>617</v>
      </c>
      <c r="D349" s="151"/>
      <c r="E349" s="151">
        <v>1</v>
      </c>
      <c r="F349" s="152" t="s">
        <v>96</v>
      </c>
      <c r="G349" s="151"/>
      <c r="H349" s="151" t="s">
        <v>19</v>
      </c>
      <c r="I349" s="151" t="s">
        <v>165</v>
      </c>
      <c r="J349" s="642">
        <v>6884.25</v>
      </c>
      <c r="K349" s="154">
        <v>10</v>
      </c>
      <c r="L349" s="160"/>
      <c r="M349" s="707"/>
      <c r="N349" s="707"/>
      <c r="O349" s="707"/>
      <c r="P349" s="707"/>
      <c r="Q349" s="15"/>
      <c r="R349" s="15"/>
    </row>
    <row r="350" spans="1:18" ht="15" x14ac:dyDescent="0.3">
      <c r="A350" s="167">
        <v>617</v>
      </c>
      <c r="B350" s="167">
        <v>61</v>
      </c>
      <c r="C350" s="167">
        <v>617</v>
      </c>
      <c r="D350" s="167"/>
      <c r="E350" s="151">
        <v>1</v>
      </c>
      <c r="F350" s="152" t="s">
        <v>85</v>
      </c>
      <c r="G350" s="151"/>
      <c r="H350" s="151" t="s">
        <v>19</v>
      </c>
      <c r="I350" s="151" t="s">
        <v>165</v>
      </c>
      <c r="J350" s="153">
        <v>1617.04</v>
      </c>
      <c r="K350" s="154">
        <v>10</v>
      </c>
      <c r="L350" s="160"/>
      <c r="M350" s="709"/>
      <c r="N350" s="709"/>
      <c r="O350" s="707"/>
      <c r="P350" s="707"/>
      <c r="Q350" s="15"/>
      <c r="R350" s="15"/>
    </row>
    <row r="351" spans="1:18" ht="15" x14ac:dyDescent="0.3">
      <c r="A351" s="557">
        <v>617</v>
      </c>
      <c r="B351" s="557">
        <v>61</v>
      </c>
      <c r="C351" s="557">
        <v>617</v>
      </c>
      <c r="D351" s="557"/>
      <c r="E351" s="164">
        <v>1</v>
      </c>
      <c r="F351" s="165" t="s">
        <v>85</v>
      </c>
      <c r="G351" s="164"/>
      <c r="H351" s="164" t="s">
        <v>19</v>
      </c>
      <c r="I351" s="164" t="s">
        <v>165</v>
      </c>
      <c r="J351" s="153">
        <v>1617.04</v>
      </c>
      <c r="K351" s="95">
        <v>10</v>
      </c>
      <c r="L351" s="101"/>
      <c r="M351" s="708"/>
      <c r="N351" s="708"/>
      <c r="O351" s="708"/>
      <c r="P351" s="708"/>
      <c r="Q351" s="15"/>
      <c r="R351" s="15"/>
    </row>
    <row r="352" spans="1:18" ht="15.75" x14ac:dyDescent="0.3">
      <c r="A352" s="85">
        <v>617</v>
      </c>
      <c r="B352" s="85">
        <v>61</v>
      </c>
      <c r="C352" s="85">
        <v>617</v>
      </c>
      <c r="D352" s="85"/>
      <c r="E352" s="85">
        <v>1</v>
      </c>
      <c r="F352" s="96" t="s">
        <v>39</v>
      </c>
      <c r="G352" s="85"/>
      <c r="H352" s="85" t="s">
        <v>19</v>
      </c>
      <c r="I352" s="85" t="s">
        <v>1104</v>
      </c>
      <c r="J352" s="602">
        <v>2664.81</v>
      </c>
      <c r="K352" s="454">
        <v>10</v>
      </c>
      <c r="L352" s="393"/>
      <c r="M352" s="708"/>
      <c r="N352" s="708"/>
      <c r="O352" s="708"/>
      <c r="P352" s="708"/>
      <c r="Q352" s="15"/>
      <c r="R352" s="15"/>
    </row>
    <row r="353" spans="1:18" ht="15.75" x14ac:dyDescent="0.3">
      <c r="A353" s="451">
        <v>617</v>
      </c>
      <c r="B353" s="451">
        <v>61</v>
      </c>
      <c r="C353" s="451">
        <v>617</v>
      </c>
      <c r="D353" s="465"/>
      <c r="E353" s="451">
        <v>1</v>
      </c>
      <c r="F353" s="390" t="s">
        <v>831</v>
      </c>
      <c r="G353" s="389"/>
      <c r="H353" s="389"/>
      <c r="I353" s="85" t="s">
        <v>1105</v>
      </c>
      <c r="J353" s="646">
        <v>800</v>
      </c>
      <c r="K353" s="130">
        <v>10</v>
      </c>
      <c r="L353" s="101"/>
      <c r="M353" s="708"/>
      <c r="N353" s="708"/>
      <c r="O353" s="708"/>
      <c r="P353" s="708"/>
      <c r="Q353" s="15"/>
      <c r="R353" s="15"/>
    </row>
    <row r="354" spans="1:18" ht="15" x14ac:dyDescent="0.3">
      <c r="A354" s="85">
        <v>617</v>
      </c>
      <c r="B354" s="85">
        <v>61</v>
      </c>
      <c r="C354" s="85">
        <v>617</v>
      </c>
      <c r="D354" s="85"/>
      <c r="E354" s="85">
        <v>1</v>
      </c>
      <c r="F354" s="96" t="s">
        <v>262</v>
      </c>
      <c r="G354" s="85"/>
      <c r="H354" s="85"/>
      <c r="I354" s="85" t="s">
        <v>1105</v>
      </c>
      <c r="J354" s="648">
        <v>1500</v>
      </c>
      <c r="K354" s="112">
        <v>10</v>
      </c>
      <c r="L354" s="101">
        <f t="shared" ref="L354:L363" si="5">IF(K354=0,"N/A",+J355/K354)</f>
        <v>139.69999999999999</v>
      </c>
      <c r="M354" s="708"/>
      <c r="N354" s="708"/>
      <c r="O354" s="708"/>
      <c r="P354" s="708"/>
      <c r="Q354" s="15"/>
      <c r="R354" s="15"/>
    </row>
    <row r="355" spans="1:18" ht="15" x14ac:dyDescent="0.3">
      <c r="A355" s="85">
        <v>617</v>
      </c>
      <c r="B355" s="85">
        <v>61</v>
      </c>
      <c r="C355" s="85">
        <v>617</v>
      </c>
      <c r="D355" s="85"/>
      <c r="E355" s="85">
        <v>1</v>
      </c>
      <c r="F355" s="96" t="s">
        <v>221</v>
      </c>
      <c r="G355" s="85"/>
      <c r="H355" s="85"/>
      <c r="I355" s="85" t="s">
        <v>1105</v>
      </c>
      <c r="J355" s="551">
        <v>1397</v>
      </c>
      <c r="K355" s="197">
        <v>10</v>
      </c>
      <c r="L355" s="101">
        <f t="shared" si="5"/>
        <v>3948.6210000000001</v>
      </c>
      <c r="M355" s="708"/>
      <c r="N355" s="708"/>
      <c r="O355" s="708"/>
      <c r="P355" s="708"/>
      <c r="Q355" s="15"/>
      <c r="R355" s="15"/>
    </row>
    <row r="356" spans="1:18" ht="15" x14ac:dyDescent="0.3">
      <c r="A356" s="85">
        <v>617</v>
      </c>
      <c r="B356" s="85">
        <v>61</v>
      </c>
      <c r="C356" s="85">
        <v>617</v>
      </c>
      <c r="D356" s="85"/>
      <c r="E356" s="85">
        <v>1</v>
      </c>
      <c r="F356" s="85" t="s">
        <v>1134</v>
      </c>
      <c r="G356" s="582">
        <v>7710005544</v>
      </c>
      <c r="H356" s="85" t="s">
        <v>68</v>
      </c>
      <c r="I356" s="87" t="s">
        <v>450</v>
      </c>
      <c r="J356" s="602">
        <v>39486.21</v>
      </c>
      <c r="K356" s="193">
        <v>10</v>
      </c>
      <c r="L356" s="101">
        <f t="shared" si="5"/>
        <v>2830</v>
      </c>
      <c r="M356" s="708"/>
      <c r="N356" s="708"/>
      <c r="O356" s="708"/>
      <c r="P356" s="708"/>
      <c r="Q356" s="15"/>
      <c r="R356" s="15"/>
    </row>
    <row r="357" spans="1:18" ht="15" customHeight="1" x14ac:dyDescent="0.3">
      <c r="A357" s="85">
        <v>617</v>
      </c>
      <c r="B357" s="85">
        <v>61</v>
      </c>
      <c r="C357" s="85">
        <v>617</v>
      </c>
      <c r="D357" s="227"/>
      <c r="E357" s="85">
        <v>1</v>
      </c>
      <c r="F357" s="87" t="s">
        <v>447</v>
      </c>
      <c r="G357" s="85"/>
      <c r="H357" s="85" t="s">
        <v>19</v>
      </c>
      <c r="I357" s="87" t="s">
        <v>450</v>
      </c>
      <c r="J357" s="551">
        <v>28300</v>
      </c>
      <c r="K357" s="193">
        <v>10</v>
      </c>
      <c r="L357" s="101">
        <f t="shared" si="5"/>
        <v>1600</v>
      </c>
      <c r="M357" s="708"/>
      <c r="N357" s="708"/>
      <c r="O357" s="708"/>
      <c r="P357" s="708"/>
      <c r="Q357" s="15"/>
      <c r="R357" s="15"/>
    </row>
    <row r="358" spans="1:18" ht="15" customHeight="1" x14ac:dyDescent="0.3">
      <c r="A358" s="85">
        <v>617</v>
      </c>
      <c r="B358" s="85">
        <v>61</v>
      </c>
      <c r="C358" s="85">
        <v>617</v>
      </c>
      <c r="D358" s="227"/>
      <c r="E358" s="85">
        <v>1</v>
      </c>
      <c r="F358" s="87" t="s">
        <v>448</v>
      </c>
      <c r="G358" s="85"/>
      <c r="H358" s="85" t="s">
        <v>19</v>
      </c>
      <c r="I358" s="87" t="s">
        <v>450</v>
      </c>
      <c r="J358" s="551">
        <v>16000</v>
      </c>
      <c r="K358" s="193">
        <v>10</v>
      </c>
      <c r="L358" s="101">
        <f t="shared" si="5"/>
        <v>740</v>
      </c>
      <c r="M358" s="708"/>
      <c r="N358" s="708"/>
      <c r="O358" s="708"/>
      <c r="P358" s="708"/>
      <c r="Q358" s="15"/>
      <c r="R358" s="15"/>
    </row>
    <row r="359" spans="1:18" ht="15" customHeight="1" x14ac:dyDescent="0.3">
      <c r="A359" s="85">
        <v>617</v>
      </c>
      <c r="B359" s="85">
        <v>61</v>
      </c>
      <c r="C359" s="85">
        <v>617</v>
      </c>
      <c r="D359" s="227"/>
      <c r="E359" s="85">
        <v>1</v>
      </c>
      <c r="F359" s="87" t="s">
        <v>449</v>
      </c>
      <c r="G359" s="85"/>
      <c r="H359" s="85" t="s">
        <v>19</v>
      </c>
      <c r="I359" s="87" t="s">
        <v>450</v>
      </c>
      <c r="J359" s="111">
        <v>7400</v>
      </c>
      <c r="K359" s="197">
        <v>10</v>
      </c>
      <c r="L359" s="101">
        <f t="shared" si="5"/>
        <v>570</v>
      </c>
      <c r="M359" s="708"/>
      <c r="N359" s="708"/>
      <c r="O359" s="708"/>
      <c r="P359" s="708"/>
      <c r="Q359" s="15"/>
      <c r="R359" s="15"/>
    </row>
    <row r="360" spans="1:18" ht="15" customHeight="1" x14ac:dyDescent="0.3">
      <c r="A360" s="92">
        <v>617</v>
      </c>
      <c r="B360" s="92">
        <v>61</v>
      </c>
      <c r="C360" s="92">
        <v>617</v>
      </c>
      <c r="D360" s="579"/>
      <c r="E360" s="92">
        <v>2</v>
      </c>
      <c r="F360" s="93" t="s">
        <v>121</v>
      </c>
      <c r="G360" s="92"/>
      <c r="H360" s="92" t="s">
        <v>19</v>
      </c>
      <c r="I360" s="87" t="s">
        <v>450</v>
      </c>
      <c r="J360" s="94">
        <v>5700</v>
      </c>
      <c r="K360" s="193">
        <v>10</v>
      </c>
      <c r="L360" s="101">
        <f t="shared" si="5"/>
        <v>1655.232</v>
      </c>
      <c r="M360" s="708"/>
      <c r="N360" s="708"/>
      <c r="O360" s="708"/>
      <c r="P360" s="708"/>
      <c r="Q360" s="15"/>
      <c r="R360" s="15"/>
    </row>
    <row r="361" spans="1:18" ht="15" customHeight="1" x14ac:dyDescent="0.3">
      <c r="A361" s="85">
        <v>617</v>
      </c>
      <c r="B361" s="85">
        <v>61</v>
      </c>
      <c r="C361" s="85">
        <v>617</v>
      </c>
      <c r="D361" s="227"/>
      <c r="E361" s="85">
        <v>1</v>
      </c>
      <c r="F361" s="87" t="s">
        <v>342</v>
      </c>
      <c r="G361" s="85"/>
      <c r="H361" s="85" t="s">
        <v>19</v>
      </c>
      <c r="I361" s="87" t="s">
        <v>450</v>
      </c>
      <c r="J361" s="111">
        <v>16552.32</v>
      </c>
      <c r="K361" s="223">
        <v>10</v>
      </c>
      <c r="L361" s="101">
        <f t="shared" si="5"/>
        <v>811.37299999999993</v>
      </c>
      <c r="M361" s="708"/>
      <c r="N361" s="708"/>
      <c r="O361" s="708"/>
      <c r="P361" s="708"/>
      <c r="Q361" s="15"/>
      <c r="R361" s="15"/>
    </row>
    <row r="362" spans="1:18" ht="15" x14ac:dyDescent="0.3">
      <c r="A362" s="85">
        <v>617</v>
      </c>
      <c r="B362" s="85">
        <v>61</v>
      </c>
      <c r="C362" s="85">
        <v>617</v>
      </c>
      <c r="D362" s="87"/>
      <c r="E362" s="85">
        <v>1</v>
      </c>
      <c r="F362" s="87" t="s">
        <v>99</v>
      </c>
      <c r="G362" s="87"/>
      <c r="H362" s="85"/>
      <c r="I362" s="85" t="s">
        <v>854</v>
      </c>
      <c r="J362" s="111">
        <v>8113.73</v>
      </c>
      <c r="K362" s="223">
        <v>10</v>
      </c>
      <c r="L362" s="101">
        <f t="shared" si="5"/>
        <v>384.54</v>
      </c>
      <c r="M362" s="161">
        <f t="shared" ref="M362:M371" si="6">IF(K365=0,"N/A",+L365/12)</f>
        <v>472</v>
      </c>
      <c r="N362" s="161"/>
      <c r="O362" s="163">
        <v>1</v>
      </c>
      <c r="P362" s="163">
        <v>9</v>
      </c>
      <c r="Q362" s="15"/>
      <c r="R362" s="15"/>
    </row>
    <row r="363" spans="1:18" ht="15.75" customHeight="1" x14ac:dyDescent="0.3">
      <c r="A363" s="108">
        <v>617</v>
      </c>
      <c r="B363" s="108">
        <v>61</v>
      </c>
      <c r="C363" s="108">
        <v>617</v>
      </c>
      <c r="D363" s="109"/>
      <c r="E363" s="108">
        <v>1</v>
      </c>
      <c r="F363" s="233" t="s">
        <v>18</v>
      </c>
      <c r="G363" s="108"/>
      <c r="H363" s="108" t="s">
        <v>528</v>
      </c>
      <c r="I363" s="85" t="s">
        <v>854</v>
      </c>
      <c r="J363" s="97">
        <v>3845.4</v>
      </c>
      <c r="K363" s="365">
        <v>10</v>
      </c>
      <c r="L363" s="101">
        <f t="shared" si="5"/>
        <v>591.404</v>
      </c>
      <c r="M363" s="101">
        <f t="shared" si="6"/>
        <v>25.125</v>
      </c>
      <c r="N363" s="101">
        <f>+M363</f>
        <v>25.125</v>
      </c>
      <c r="O363" s="187">
        <v>8</v>
      </c>
      <c r="P363" s="187">
        <v>4</v>
      </c>
      <c r="Q363" s="15"/>
      <c r="R363" s="15"/>
    </row>
    <row r="364" spans="1:18" ht="15" x14ac:dyDescent="0.3">
      <c r="A364" s="92">
        <v>617</v>
      </c>
      <c r="B364" s="92">
        <v>61</v>
      </c>
      <c r="C364" s="92">
        <v>617</v>
      </c>
      <c r="D364" s="93"/>
      <c r="E364" s="92">
        <v>2</v>
      </c>
      <c r="F364" s="234" t="s">
        <v>20</v>
      </c>
      <c r="G364" s="92"/>
      <c r="H364" s="92" t="s">
        <v>528</v>
      </c>
      <c r="I364" s="108" t="s">
        <v>854</v>
      </c>
      <c r="J364" s="94">
        <v>5914.04</v>
      </c>
      <c r="K364" s="95">
        <v>10</v>
      </c>
      <c r="L364" s="101"/>
      <c r="M364" s="101">
        <f t="shared" si="6"/>
        <v>46.109999999999992</v>
      </c>
      <c r="N364" s="101"/>
      <c r="O364" s="187">
        <v>3</v>
      </c>
      <c r="P364" s="187">
        <v>8</v>
      </c>
      <c r="Q364" s="15"/>
      <c r="R364" s="15"/>
    </row>
    <row r="365" spans="1:18" ht="15" customHeight="1" x14ac:dyDescent="0.3">
      <c r="A365" s="92">
        <v>617</v>
      </c>
      <c r="B365" s="92">
        <v>61</v>
      </c>
      <c r="C365" s="92">
        <v>617</v>
      </c>
      <c r="D365" s="93"/>
      <c r="E365" s="92">
        <v>1</v>
      </c>
      <c r="F365" s="93" t="s">
        <v>46</v>
      </c>
      <c r="G365" s="93"/>
      <c r="H365" s="92"/>
      <c r="I365" s="108" t="s">
        <v>854</v>
      </c>
      <c r="J365" s="94">
        <v>3000</v>
      </c>
      <c r="K365" s="170">
        <v>10</v>
      </c>
      <c r="L365" s="161">
        <f t="shared" ref="L365:L374" si="7">IF(K365=0,"N/A",+J366/K365)</f>
        <v>5664</v>
      </c>
      <c r="M365" s="101">
        <f t="shared" si="6"/>
        <v>56.000083333333329</v>
      </c>
      <c r="N365" s="101"/>
      <c r="O365" s="187">
        <v>3</v>
      </c>
      <c r="P365" s="187">
        <v>8</v>
      </c>
      <c r="Q365" s="15"/>
      <c r="R365" s="15"/>
    </row>
    <row r="366" spans="1:18" ht="15" customHeight="1" x14ac:dyDescent="0.3">
      <c r="A366" s="147">
        <v>617</v>
      </c>
      <c r="B366" s="147">
        <v>61</v>
      </c>
      <c r="C366" s="147">
        <v>617</v>
      </c>
      <c r="D366" s="147"/>
      <c r="E366" s="628">
        <v>1</v>
      </c>
      <c r="F366" s="148" t="s">
        <v>1052</v>
      </c>
      <c r="G366" s="147"/>
      <c r="H366" s="147" t="s">
        <v>240</v>
      </c>
      <c r="I366" s="108" t="s">
        <v>930</v>
      </c>
      <c r="J366" s="169">
        <v>56640</v>
      </c>
      <c r="K366" s="112">
        <v>10</v>
      </c>
      <c r="L366" s="101">
        <f t="shared" si="7"/>
        <v>301.5</v>
      </c>
      <c r="M366" s="101">
        <f t="shared" si="6"/>
        <v>30.70675</v>
      </c>
      <c r="N366" s="101"/>
      <c r="O366" s="187">
        <v>2</v>
      </c>
      <c r="P366" s="187">
        <v>6</v>
      </c>
      <c r="Q366" s="15"/>
      <c r="R366" s="15"/>
    </row>
    <row r="367" spans="1:18" ht="15" customHeight="1" x14ac:dyDescent="0.3">
      <c r="A367" s="235">
        <v>617</v>
      </c>
      <c r="B367" s="235">
        <v>61</v>
      </c>
      <c r="C367" s="235">
        <v>617</v>
      </c>
      <c r="D367" s="235"/>
      <c r="E367" s="235">
        <v>1</v>
      </c>
      <c r="F367" s="96" t="s">
        <v>66</v>
      </c>
      <c r="G367" s="85"/>
      <c r="H367" s="85" t="s">
        <v>24</v>
      </c>
      <c r="I367" s="108" t="s">
        <v>930</v>
      </c>
      <c r="J367" s="111">
        <v>3015</v>
      </c>
      <c r="K367" s="95">
        <v>10</v>
      </c>
      <c r="L367" s="101">
        <f t="shared" si="7"/>
        <v>553.31999999999994</v>
      </c>
      <c r="M367" s="101">
        <f t="shared" si="6"/>
        <v>54.830666666666673</v>
      </c>
      <c r="N367" s="101"/>
      <c r="O367" s="187">
        <v>2</v>
      </c>
      <c r="P367" s="187">
        <v>6</v>
      </c>
      <c r="Q367" s="15"/>
      <c r="R367" s="15"/>
    </row>
    <row r="368" spans="1:18" ht="15" customHeight="1" x14ac:dyDescent="0.3">
      <c r="A368" s="244">
        <v>617</v>
      </c>
      <c r="B368" s="244">
        <v>61</v>
      </c>
      <c r="C368" s="244">
        <v>617</v>
      </c>
      <c r="D368" s="244"/>
      <c r="E368" s="244">
        <v>1</v>
      </c>
      <c r="F368" s="234" t="s">
        <v>779</v>
      </c>
      <c r="G368" s="92"/>
      <c r="H368" s="92"/>
      <c r="I368" s="108" t="s">
        <v>930</v>
      </c>
      <c r="J368" s="590">
        <v>5533.2</v>
      </c>
      <c r="K368" s="95">
        <v>10</v>
      </c>
      <c r="L368" s="101">
        <f t="shared" si="7"/>
        <v>672.00099999999998</v>
      </c>
      <c r="M368" s="101">
        <f t="shared" si="6"/>
        <v>84.75</v>
      </c>
      <c r="N368" s="101">
        <f>+M366+M367+M368</f>
        <v>170.28741666666667</v>
      </c>
      <c r="O368" s="187">
        <v>2</v>
      </c>
      <c r="P368" s="187">
        <v>6</v>
      </c>
      <c r="Q368" s="15"/>
      <c r="R368" s="15"/>
    </row>
    <row r="369" spans="1:18" ht="15" customHeight="1" x14ac:dyDescent="0.3">
      <c r="A369" s="244">
        <v>617</v>
      </c>
      <c r="B369" s="244">
        <v>61</v>
      </c>
      <c r="C369" s="244">
        <v>617</v>
      </c>
      <c r="D369" s="244"/>
      <c r="E369" s="244">
        <v>1</v>
      </c>
      <c r="F369" s="234" t="s">
        <v>145</v>
      </c>
      <c r="G369" s="92"/>
      <c r="H369" s="92"/>
      <c r="I369" s="108" t="s">
        <v>930</v>
      </c>
      <c r="J369" s="590">
        <v>6720.01</v>
      </c>
      <c r="K369" s="193">
        <v>10</v>
      </c>
      <c r="L369" s="101">
        <f t="shared" si="7"/>
        <v>368.48099999999999</v>
      </c>
      <c r="M369" s="393">
        <f t="shared" si="6"/>
        <v>13.533333333333333</v>
      </c>
      <c r="N369" s="393"/>
      <c r="O369" s="459">
        <v>3</v>
      </c>
      <c r="P369" s="459">
        <v>2</v>
      </c>
      <c r="Q369" s="15"/>
      <c r="R369" s="15"/>
    </row>
    <row r="370" spans="1:18" ht="15" customHeight="1" x14ac:dyDescent="0.3">
      <c r="A370" s="92">
        <v>617</v>
      </c>
      <c r="B370" s="244">
        <v>61</v>
      </c>
      <c r="C370" s="92">
        <v>617</v>
      </c>
      <c r="D370" s="93"/>
      <c r="E370" s="241">
        <v>1</v>
      </c>
      <c r="F370" s="87" t="s">
        <v>55</v>
      </c>
      <c r="G370" s="227"/>
      <c r="H370" s="85" t="s">
        <v>24</v>
      </c>
      <c r="I370" s="85" t="s">
        <v>964</v>
      </c>
      <c r="J370" s="111">
        <v>3684.81</v>
      </c>
      <c r="K370" s="193">
        <v>10</v>
      </c>
      <c r="L370" s="101">
        <f t="shared" si="7"/>
        <v>657.96800000000007</v>
      </c>
      <c r="M370" s="393">
        <f t="shared" si="6"/>
        <v>31.69725</v>
      </c>
      <c r="N370" s="393"/>
      <c r="O370" s="459">
        <v>2</v>
      </c>
      <c r="P370" s="459">
        <v>10</v>
      </c>
      <c r="Q370" s="15"/>
      <c r="R370" s="15"/>
    </row>
    <row r="371" spans="1:18" ht="15" customHeight="1" x14ac:dyDescent="0.3">
      <c r="A371" s="92">
        <v>617</v>
      </c>
      <c r="B371" s="244">
        <v>61</v>
      </c>
      <c r="C371" s="92">
        <v>617</v>
      </c>
      <c r="D371" s="93"/>
      <c r="E371" s="241">
        <v>1</v>
      </c>
      <c r="F371" s="96" t="s">
        <v>1135</v>
      </c>
      <c r="G371" s="85" t="s">
        <v>990</v>
      </c>
      <c r="H371" s="85" t="s">
        <v>895</v>
      </c>
      <c r="I371" s="85" t="s">
        <v>964</v>
      </c>
      <c r="J371" s="111">
        <v>6579.68</v>
      </c>
      <c r="K371" s="193">
        <v>10</v>
      </c>
      <c r="L371" s="101">
        <f t="shared" si="7"/>
        <v>1017</v>
      </c>
      <c r="M371" s="393">
        <f t="shared" si="6"/>
        <v>66.666666666666671</v>
      </c>
      <c r="N371" s="393"/>
      <c r="O371" s="459">
        <v>4</v>
      </c>
      <c r="P371" s="459"/>
      <c r="Q371" s="15"/>
      <c r="R371" s="15"/>
    </row>
    <row r="372" spans="1:18" ht="15" customHeight="1" x14ac:dyDescent="0.3">
      <c r="A372" s="92">
        <v>617</v>
      </c>
      <c r="B372" s="244">
        <v>61</v>
      </c>
      <c r="C372" s="92">
        <v>617</v>
      </c>
      <c r="D372" s="93"/>
      <c r="E372" s="241">
        <v>1</v>
      </c>
      <c r="F372" s="87" t="s">
        <v>347</v>
      </c>
      <c r="G372" s="85">
        <v>39163</v>
      </c>
      <c r="H372" s="87" t="s">
        <v>896</v>
      </c>
      <c r="I372" s="85" t="s">
        <v>965</v>
      </c>
      <c r="J372" s="111">
        <v>10170</v>
      </c>
      <c r="K372" s="454">
        <v>10</v>
      </c>
      <c r="L372" s="393">
        <f t="shared" si="7"/>
        <v>162.4</v>
      </c>
      <c r="M372" s="393"/>
      <c r="N372" s="393"/>
      <c r="O372" s="459">
        <v>10</v>
      </c>
      <c r="P372" s="459"/>
      <c r="Q372" s="15"/>
      <c r="R372" s="15"/>
    </row>
    <row r="373" spans="1:18" ht="15" customHeight="1" x14ac:dyDescent="0.25">
      <c r="A373" s="452">
        <v>617</v>
      </c>
      <c r="B373" s="452">
        <v>61</v>
      </c>
      <c r="C373" s="452">
        <v>617</v>
      </c>
      <c r="D373" s="452"/>
      <c r="E373" s="452">
        <v>1</v>
      </c>
      <c r="F373" s="576" t="s">
        <v>184</v>
      </c>
      <c r="G373" s="578"/>
      <c r="H373" s="578"/>
      <c r="I373" s="389" t="s">
        <v>181</v>
      </c>
      <c r="J373" s="598">
        <v>1624</v>
      </c>
      <c r="K373" s="454">
        <v>10</v>
      </c>
      <c r="L373" s="455">
        <f t="shared" si="7"/>
        <v>380.36700000000002</v>
      </c>
      <c r="M373" s="455">
        <f>IF(K376=0,"N/A",+L376/12)</f>
        <v>28.178333333333331</v>
      </c>
      <c r="N373" s="455"/>
      <c r="O373" s="612">
        <v>10</v>
      </c>
      <c r="P373" s="612"/>
      <c r="Q373" s="15"/>
      <c r="R373" s="15"/>
    </row>
    <row r="374" spans="1:18" ht="15.75" x14ac:dyDescent="0.3">
      <c r="A374" s="452">
        <v>617</v>
      </c>
      <c r="B374" s="452">
        <v>61</v>
      </c>
      <c r="C374" s="452">
        <v>617</v>
      </c>
      <c r="D374" s="452"/>
      <c r="E374" s="452">
        <v>1</v>
      </c>
      <c r="F374" s="514" t="s">
        <v>55</v>
      </c>
      <c r="G374" s="515"/>
      <c r="H374" s="515" t="s">
        <v>24</v>
      </c>
      <c r="I374" s="389" t="s">
        <v>181</v>
      </c>
      <c r="J374" s="453">
        <v>3803.67</v>
      </c>
      <c r="K374" s="454">
        <v>10</v>
      </c>
      <c r="L374" s="455">
        <f t="shared" si="7"/>
        <v>800</v>
      </c>
      <c r="M374" s="103">
        <f>IF(K377=0,"N/A",+L377/12)</f>
        <v>39.633333333333333</v>
      </c>
      <c r="N374" s="103">
        <f>+M367+M368+M369+M370+M374</f>
        <v>224.44458333333333</v>
      </c>
      <c r="O374" s="232">
        <v>3</v>
      </c>
      <c r="P374" s="655">
        <v>6</v>
      </c>
      <c r="Q374" s="15"/>
      <c r="R374" s="15"/>
    </row>
    <row r="375" spans="1:18" ht="15" customHeight="1" x14ac:dyDescent="0.25">
      <c r="A375" s="452">
        <v>617</v>
      </c>
      <c r="B375" s="452">
        <v>61</v>
      </c>
      <c r="C375" s="452">
        <v>617</v>
      </c>
      <c r="D375" s="452"/>
      <c r="E375" s="452">
        <v>1</v>
      </c>
      <c r="F375" s="514" t="s">
        <v>705</v>
      </c>
      <c r="G375" s="515"/>
      <c r="H375" s="515"/>
      <c r="I375" s="389" t="s">
        <v>181</v>
      </c>
      <c r="J375" s="453">
        <v>8000</v>
      </c>
      <c r="K375" s="454">
        <v>10</v>
      </c>
      <c r="L375" s="455"/>
      <c r="M375" s="455"/>
      <c r="N375" s="455"/>
      <c r="O375" s="612">
        <v>5</v>
      </c>
      <c r="P375" s="612"/>
      <c r="Q375" s="15"/>
      <c r="R375" s="15"/>
    </row>
    <row r="376" spans="1:18" ht="15" x14ac:dyDescent="0.25">
      <c r="A376" s="452">
        <v>617</v>
      </c>
      <c r="B376" s="452">
        <v>61</v>
      </c>
      <c r="C376" s="452">
        <v>617</v>
      </c>
      <c r="D376" s="452"/>
      <c r="E376" s="452">
        <v>2</v>
      </c>
      <c r="F376" s="514" t="s">
        <v>85</v>
      </c>
      <c r="G376" s="515"/>
      <c r="H376" s="515" t="s">
        <v>19</v>
      </c>
      <c r="I376" s="389" t="s">
        <v>181</v>
      </c>
      <c r="J376" s="453">
        <v>500</v>
      </c>
      <c r="K376" s="454">
        <v>10</v>
      </c>
      <c r="L376" s="455">
        <f>IF(K376=0,"N/A",+J377/K376)</f>
        <v>338.14</v>
      </c>
      <c r="M376" s="455">
        <f>IF(K379=0,"N/A",+L379/12)</f>
        <v>108.33333333333333</v>
      </c>
      <c r="N376" s="455"/>
      <c r="O376" s="612">
        <v>5</v>
      </c>
      <c r="P376" s="612">
        <v>8</v>
      </c>
      <c r="Q376" s="15"/>
      <c r="R376" s="15"/>
    </row>
    <row r="377" spans="1:18" ht="15" customHeight="1" x14ac:dyDescent="0.3">
      <c r="A377" s="452">
        <v>617</v>
      </c>
      <c r="B377" s="452">
        <v>61</v>
      </c>
      <c r="C377" s="452">
        <v>617</v>
      </c>
      <c r="D377" s="565"/>
      <c r="E377" s="452">
        <v>1</v>
      </c>
      <c r="F377" s="514" t="s">
        <v>55</v>
      </c>
      <c r="G377" s="515"/>
      <c r="H377" s="515" t="s">
        <v>24</v>
      </c>
      <c r="I377" s="389" t="s">
        <v>181</v>
      </c>
      <c r="J377" s="453">
        <v>3381.4</v>
      </c>
      <c r="K377" s="95">
        <v>10</v>
      </c>
      <c r="L377" s="103">
        <f>IF(K377=0,"N/A",+J378/K377)</f>
        <v>475.6</v>
      </c>
      <c r="M377" s="455"/>
      <c r="N377" s="455"/>
      <c r="O377" s="612">
        <v>10</v>
      </c>
      <c r="P377" s="612"/>
      <c r="Q377" s="15"/>
      <c r="R377" s="15"/>
    </row>
    <row r="378" spans="1:18" ht="15" customHeight="1" x14ac:dyDescent="0.3">
      <c r="A378" s="92">
        <v>617</v>
      </c>
      <c r="B378" s="92">
        <v>61</v>
      </c>
      <c r="C378" s="92">
        <v>617</v>
      </c>
      <c r="D378" s="92">
        <v>127913</v>
      </c>
      <c r="E378" s="92">
        <v>1</v>
      </c>
      <c r="F378" s="93" t="s">
        <v>83</v>
      </c>
      <c r="G378" s="92"/>
      <c r="H378" s="93"/>
      <c r="I378" s="389" t="s">
        <v>181</v>
      </c>
      <c r="J378" s="94">
        <v>4756</v>
      </c>
      <c r="K378" s="454">
        <v>5</v>
      </c>
      <c r="L378" s="455"/>
      <c r="M378" s="455">
        <f>IF(K381=0,"N/A",+L381/12)</f>
        <v>344.16666666666669</v>
      </c>
      <c r="N378" s="455"/>
      <c r="O378" s="612">
        <v>2</v>
      </c>
      <c r="P378" s="612">
        <v>3</v>
      </c>
      <c r="Q378" s="15"/>
      <c r="R378" s="15"/>
    </row>
    <row r="379" spans="1:18" ht="15" customHeight="1" x14ac:dyDescent="0.3">
      <c r="A379" s="452">
        <v>617</v>
      </c>
      <c r="B379" s="452">
        <v>61</v>
      </c>
      <c r="C379" s="452">
        <v>617</v>
      </c>
      <c r="D379" s="452"/>
      <c r="E379" s="452">
        <v>1</v>
      </c>
      <c r="F379" s="514" t="s">
        <v>93</v>
      </c>
      <c r="G379" s="515" t="s">
        <v>186</v>
      </c>
      <c r="H379" s="515" t="s">
        <v>42</v>
      </c>
      <c r="I379" s="389" t="s">
        <v>183</v>
      </c>
      <c r="J379" s="453">
        <v>3259.99</v>
      </c>
      <c r="K379" s="95">
        <v>10</v>
      </c>
      <c r="L379" s="455">
        <f>IF(K379=0,"N/A",+J380/K379)</f>
        <v>1300</v>
      </c>
      <c r="M379" s="455">
        <f>IF(K382=0,"N/A",+L382/12)</f>
        <v>75</v>
      </c>
      <c r="N379" s="455">
        <f>+M368+M369+M371+M376+M377+M378+M379</f>
        <v>692.45</v>
      </c>
      <c r="O379" s="612">
        <v>6</v>
      </c>
      <c r="P379" s="612">
        <v>2</v>
      </c>
      <c r="Q379" s="15"/>
      <c r="R379" s="15"/>
    </row>
    <row r="380" spans="1:18" ht="15" customHeight="1" x14ac:dyDescent="0.3">
      <c r="A380" s="92">
        <v>617</v>
      </c>
      <c r="B380" s="92">
        <v>61</v>
      </c>
      <c r="C380" s="92">
        <v>617</v>
      </c>
      <c r="D380" s="579"/>
      <c r="E380" s="92">
        <v>1</v>
      </c>
      <c r="F380" s="234" t="s">
        <v>540</v>
      </c>
      <c r="G380" s="515"/>
      <c r="H380" s="515"/>
      <c r="I380" s="389" t="s">
        <v>183</v>
      </c>
      <c r="J380" s="590">
        <v>13000</v>
      </c>
      <c r="K380" s="454">
        <v>10</v>
      </c>
      <c r="L380" s="455"/>
      <c r="M380" s="393">
        <f>IF(K383=0,"N/A",+L383/12)</f>
        <v>73.194444444444443</v>
      </c>
      <c r="N380" s="393">
        <f>+M377+M380</f>
        <v>73.194444444444443</v>
      </c>
      <c r="O380" s="459">
        <v>1</v>
      </c>
      <c r="P380" s="459">
        <v>9</v>
      </c>
      <c r="Q380" s="15"/>
      <c r="R380" s="15"/>
    </row>
    <row r="381" spans="1:18" ht="15" customHeight="1" x14ac:dyDescent="0.25">
      <c r="A381" s="561">
        <v>617</v>
      </c>
      <c r="B381" s="564">
        <v>61</v>
      </c>
      <c r="C381" s="561">
        <v>617</v>
      </c>
      <c r="D381" s="452"/>
      <c r="E381" s="452">
        <v>1</v>
      </c>
      <c r="F381" s="514" t="s">
        <v>85</v>
      </c>
      <c r="G381" s="515"/>
      <c r="H381" s="515"/>
      <c r="I381" s="389" t="s">
        <v>183</v>
      </c>
      <c r="J381" s="453">
        <v>3024</v>
      </c>
      <c r="K381" s="562">
        <v>3</v>
      </c>
      <c r="L381" s="455">
        <f>IF(K381=0,"N/A",+J382/K381)</f>
        <v>4130</v>
      </c>
      <c r="M381" s="393"/>
      <c r="N381" s="393"/>
      <c r="O381" s="459">
        <v>3</v>
      </c>
      <c r="P381" s="459"/>
      <c r="Q381" s="15"/>
      <c r="R381" s="15"/>
    </row>
    <row r="382" spans="1:18" ht="15" customHeight="1" x14ac:dyDescent="0.25">
      <c r="A382" s="452">
        <v>617</v>
      </c>
      <c r="B382" s="452">
        <v>61</v>
      </c>
      <c r="C382" s="452">
        <v>617</v>
      </c>
      <c r="D382" s="572"/>
      <c r="E382" s="452">
        <v>1</v>
      </c>
      <c r="F382" s="513" t="s">
        <v>912</v>
      </c>
      <c r="G382" s="515"/>
      <c r="H382" s="515" t="s">
        <v>118</v>
      </c>
      <c r="I382" s="458" t="s">
        <v>188</v>
      </c>
      <c r="J382" s="754">
        <v>12390</v>
      </c>
      <c r="K382" s="454">
        <v>10</v>
      </c>
      <c r="L382" s="455">
        <f>IF(K382=0,"N/A",+J383/K382)</f>
        <v>900</v>
      </c>
      <c r="M382" s="393">
        <f>IF(K385=0,"N/A",+L385/12)</f>
        <v>109.73599999999999</v>
      </c>
      <c r="N382" s="393"/>
      <c r="O382" s="459">
        <v>10</v>
      </c>
      <c r="P382" s="459"/>
      <c r="Q382" s="15"/>
      <c r="R382" s="15"/>
    </row>
    <row r="383" spans="1:18" ht="15" customHeight="1" x14ac:dyDescent="0.25">
      <c r="A383" s="452">
        <v>617</v>
      </c>
      <c r="B383" s="452">
        <v>61</v>
      </c>
      <c r="C383" s="452">
        <v>617</v>
      </c>
      <c r="D383" s="452"/>
      <c r="E383" s="452">
        <v>1</v>
      </c>
      <c r="F383" s="514" t="s">
        <v>444</v>
      </c>
      <c r="G383" s="638"/>
      <c r="H383" s="638" t="s">
        <v>129</v>
      </c>
      <c r="I383" s="389" t="s">
        <v>188</v>
      </c>
      <c r="J383" s="453">
        <v>9000</v>
      </c>
      <c r="K383" s="392">
        <v>3</v>
      </c>
      <c r="L383" s="393">
        <f>IF(K383=0,"N/A",+J384/K383)</f>
        <v>878.33333333333337</v>
      </c>
      <c r="M383" s="393"/>
      <c r="N383" s="393"/>
      <c r="O383" s="459"/>
      <c r="P383" s="459"/>
      <c r="Q383" s="15"/>
      <c r="R383" s="15"/>
    </row>
    <row r="384" spans="1:18" ht="15" customHeight="1" x14ac:dyDescent="0.25">
      <c r="A384" s="451">
        <v>617</v>
      </c>
      <c r="B384" s="452">
        <v>61</v>
      </c>
      <c r="C384" s="451">
        <v>617</v>
      </c>
      <c r="D384" s="464"/>
      <c r="E384" s="451">
        <v>1</v>
      </c>
      <c r="F384" s="390" t="s">
        <v>30</v>
      </c>
      <c r="G384" s="389"/>
      <c r="H384" s="389" t="s">
        <v>134</v>
      </c>
      <c r="I384" s="389" t="s">
        <v>188</v>
      </c>
      <c r="J384" s="391">
        <v>2635</v>
      </c>
      <c r="K384" s="392">
        <v>3</v>
      </c>
      <c r="L384" s="393"/>
      <c r="M384" s="393">
        <f>IF(K387=0,"N/A",+L387/12)</f>
        <v>12.5</v>
      </c>
      <c r="N384" s="393"/>
      <c r="O384" s="459">
        <v>7</v>
      </c>
      <c r="P384" s="459">
        <v>8</v>
      </c>
      <c r="Q384" s="15"/>
      <c r="R384" s="15"/>
    </row>
    <row r="385" spans="1:18" ht="15" customHeight="1" x14ac:dyDescent="0.3">
      <c r="A385" s="451">
        <v>617</v>
      </c>
      <c r="B385" s="452">
        <v>61</v>
      </c>
      <c r="C385" s="451">
        <v>617</v>
      </c>
      <c r="D385" s="451"/>
      <c r="E385" s="451">
        <v>1</v>
      </c>
      <c r="F385" s="390" t="s">
        <v>37</v>
      </c>
      <c r="G385" s="389" t="s">
        <v>986</v>
      </c>
      <c r="H385" s="389" t="s">
        <v>129</v>
      </c>
      <c r="I385" s="389" t="s">
        <v>188</v>
      </c>
      <c r="J385" s="391">
        <v>8000</v>
      </c>
      <c r="K385" s="392">
        <v>10</v>
      </c>
      <c r="L385" s="393">
        <f>IF(K385=0,"N/A",+J386/K385)</f>
        <v>1316.8319999999999</v>
      </c>
      <c r="M385" s="101"/>
      <c r="N385" s="101"/>
      <c r="O385" s="102">
        <v>3</v>
      </c>
      <c r="P385" s="102"/>
      <c r="Q385" s="15"/>
      <c r="R385" s="15"/>
    </row>
    <row r="386" spans="1:18" ht="15" customHeight="1" x14ac:dyDescent="0.3">
      <c r="A386" s="451">
        <v>617</v>
      </c>
      <c r="B386" s="452">
        <v>61</v>
      </c>
      <c r="C386" s="451">
        <v>617</v>
      </c>
      <c r="D386" s="451"/>
      <c r="E386" s="451">
        <v>1</v>
      </c>
      <c r="F386" s="390" t="s">
        <v>827</v>
      </c>
      <c r="G386" s="389"/>
      <c r="H386" s="389" t="s">
        <v>189</v>
      </c>
      <c r="I386" s="389" t="s">
        <v>188</v>
      </c>
      <c r="J386" s="391">
        <v>13168.32</v>
      </c>
      <c r="K386" s="392"/>
      <c r="L386" s="393"/>
      <c r="M386" s="101"/>
      <c r="N386" s="101"/>
      <c r="O386" s="102">
        <v>3</v>
      </c>
      <c r="P386" s="102"/>
      <c r="Q386" s="15"/>
      <c r="R386" s="15"/>
    </row>
    <row r="387" spans="1:18" ht="15" x14ac:dyDescent="0.25">
      <c r="A387" s="451">
        <v>617</v>
      </c>
      <c r="B387" s="452">
        <v>61</v>
      </c>
      <c r="C387" s="451">
        <v>617</v>
      </c>
      <c r="D387" s="451"/>
      <c r="E387" s="451">
        <v>1</v>
      </c>
      <c r="F387" s="390" t="s">
        <v>85</v>
      </c>
      <c r="G387" s="389"/>
      <c r="H387" s="389" t="s">
        <v>19</v>
      </c>
      <c r="I387" s="389" t="s">
        <v>188</v>
      </c>
      <c r="J387" s="391">
        <v>1617.04</v>
      </c>
      <c r="K387" s="392">
        <v>10</v>
      </c>
      <c r="L387" s="393">
        <f>IF(K387=0,"N/A",+J388/K387)</f>
        <v>150</v>
      </c>
      <c r="M387" s="611">
        <f>IF(K390=0,"N/A",+L390/12)</f>
        <v>25.365333333333336</v>
      </c>
      <c r="N387" s="611"/>
      <c r="O387" s="616">
        <v>9</v>
      </c>
      <c r="P387" s="616">
        <v>5</v>
      </c>
      <c r="Q387" s="15"/>
      <c r="R387" s="15"/>
    </row>
    <row r="388" spans="1:18" ht="15.75" x14ac:dyDescent="0.3">
      <c r="A388" s="451">
        <v>617</v>
      </c>
      <c r="B388" s="452">
        <v>61</v>
      </c>
      <c r="C388" s="451">
        <v>617</v>
      </c>
      <c r="D388" s="451"/>
      <c r="E388" s="451">
        <v>1</v>
      </c>
      <c r="F388" s="390" t="s">
        <v>191</v>
      </c>
      <c r="G388" s="389"/>
      <c r="H388" s="389" t="s">
        <v>19</v>
      </c>
      <c r="I388" s="389" t="s">
        <v>188</v>
      </c>
      <c r="J388" s="391">
        <v>1500</v>
      </c>
      <c r="K388" s="112">
        <v>3</v>
      </c>
      <c r="L388" s="101"/>
      <c r="M388" s="393">
        <f>IF(K391=0,"N/A",+L391/12)</f>
        <v>26.950666666666667</v>
      </c>
      <c r="N388" s="393"/>
      <c r="O388" s="459">
        <v>4</v>
      </c>
      <c r="P388" s="459">
        <v>10</v>
      </c>
      <c r="Q388" s="15"/>
      <c r="R388" s="15"/>
    </row>
    <row r="389" spans="1:18" ht="15.75" x14ac:dyDescent="0.3">
      <c r="A389" s="451">
        <v>617</v>
      </c>
      <c r="B389" s="451">
        <v>61</v>
      </c>
      <c r="C389" s="451">
        <v>617</v>
      </c>
      <c r="D389" s="451"/>
      <c r="E389" s="451">
        <v>1</v>
      </c>
      <c r="F389" s="390" t="s">
        <v>185</v>
      </c>
      <c r="G389" s="85" t="s">
        <v>1006</v>
      </c>
      <c r="H389" s="85"/>
      <c r="I389" s="389" t="s">
        <v>830</v>
      </c>
      <c r="J389" s="391">
        <v>8734</v>
      </c>
      <c r="K389" s="112">
        <v>3</v>
      </c>
      <c r="L389" s="101"/>
      <c r="M389" s="101">
        <f>IF(K392=0,"N/A",+L392/12)</f>
        <v>67.779250000000005</v>
      </c>
      <c r="N389" s="101"/>
      <c r="O389" s="187">
        <v>8</v>
      </c>
      <c r="P389" s="187">
        <v>9</v>
      </c>
      <c r="Q389" s="15"/>
      <c r="R389" s="15"/>
    </row>
    <row r="390" spans="1:18" ht="15.75" customHeight="1" x14ac:dyDescent="0.25">
      <c r="A390" s="451">
        <v>617</v>
      </c>
      <c r="B390" s="451">
        <v>61</v>
      </c>
      <c r="C390" s="451">
        <v>617</v>
      </c>
      <c r="D390" s="451"/>
      <c r="E390" s="451">
        <v>1</v>
      </c>
      <c r="F390" s="457" t="s">
        <v>177</v>
      </c>
      <c r="G390" s="389"/>
      <c r="H390" s="389"/>
      <c r="I390" s="389" t="s">
        <v>830</v>
      </c>
      <c r="J390" s="391">
        <v>6500</v>
      </c>
      <c r="K390" s="650">
        <v>10</v>
      </c>
      <c r="L390" s="393">
        <f>IF(K390=0,"N/A",+J391/K390)</f>
        <v>304.38400000000001</v>
      </c>
      <c r="M390" s="393">
        <f>IF(K393=0,"N/A",+L393/12)</f>
        <v>27.066666666666666</v>
      </c>
      <c r="N390" s="393"/>
      <c r="O390" s="459">
        <v>8</v>
      </c>
      <c r="P390" s="459">
        <v>10</v>
      </c>
      <c r="Q390" s="15"/>
      <c r="R390" s="15"/>
    </row>
    <row r="391" spans="1:18" ht="15" customHeight="1" x14ac:dyDescent="0.3">
      <c r="A391" s="523">
        <v>617</v>
      </c>
      <c r="B391" s="523">
        <v>61</v>
      </c>
      <c r="C391" s="523">
        <v>617</v>
      </c>
      <c r="D391" s="523"/>
      <c r="E391" s="523">
        <v>1</v>
      </c>
      <c r="F391" s="306" t="s">
        <v>96</v>
      </c>
      <c r="G391" s="632" t="s">
        <v>828</v>
      </c>
      <c r="H391" s="632" t="s">
        <v>829</v>
      </c>
      <c r="I391" s="389" t="s">
        <v>830</v>
      </c>
      <c r="J391" s="107">
        <v>3043.84</v>
      </c>
      <c r="K391" s="392">
        <v>5</v>
      </c>
      <c r="L391" s="393">
        <f>IF(K391=0,"N/A",+J392/K391)</f>
        <v>323.40800000000002</v>
      </c>
      <c r="M391" s="393">
        <f>IF(K394=0,"N/A",+L394/12)</f>
        <v>13.475333333333333</v>
      </c>
      <c r="N391" s="393"/>
      <c r="O391" s="459">
        <v>5</v>
      </c>
      <c r="P391" s="459">
        <v>9</v>
      </c>
      <c r="Q391" s="15"/>
      <c r="R391" s="15"/>
    </row>
    <row r="392" spans="1:18" ht="15" customHeight="1" x14ac:dyDescent="0.3">
      <c r="A392" s="451">
        <v>617</v>
      </c>
      <c r="B392" s="451">
        <v>61</v>
      </c>
      <c r="C392" s="451">
        <v>617</v>
      </c>
      <c r="D392" s="465"/>
      <c r="E392" s="451">
        <v>1</v>
      </c>
      <c r="F392" s="390" t="s">
        <v>190</v>
      </c>
      <c r="G392" s="87"/>
      <c r="H392" s="85" t="s">
        <v>19</v>
      </c>
      <c r="I392" s="389" t="s">
        <v>830</v>
      </c>
      <c r="J392" s="391">
        <v>1617.04</v>
      </c>
      <c r="K392" s="112">
        <v>10</v>
      </c>
      <c r="L392" s="101">
        <f>IF(K392=0,"N/A",+J393/K392)</f>
        <v>813.351</v>
      </c>
      <c r="M392" s="393"/>
      <c r="N392" s="393"/>
      <c r="O392" s="459">
        <v>10</v>
      </c>
      <c r="P392" s="459"/>
      <c r="Q392" s="15"/>
      <c r="R392" s="15"/>
    </row>
    <row r="393" spans="1:18" ht="15" customHeight="1" x14ac:dyDescent="0.25">
      <c r="A393" s="451">
        <v>617</v>
      </c>
      <c r="B393" s="451">
        <v>61</v>
      </c>
      <c r="C393" s="451">
        <v>617</v>
      </c>
      <c r="D393" s="464"/>
      <c r="E393" s="451">
        <v>1</v>
      </c>
      <c r="F393" s="390" t="s">
        <v>25</v>
      </c>
      <c r="G393" s="389"/>
      <c r="H393" s="389" t="s">
        <v>19</v>
      </c>
      <c r="I393" s="389" t="s">
        <v>187</v>
      </c>
      <c r="J393" s="391">
        <v>8133.51</v>
      </c>
      <c r="K393" s="454">
        <v>10</v>
      </c>
      <c r="L393" s="393">
        <f>IF(K393=0,"N/A",+J394/K393)</f>
        <v>324.8</v>
      </c>
      <c r="M393" s="393">
        <f>IF(K396=0,"N/A",+L396/12)</f>
        <v>27.066666666666666</v>
      </c>
      <c r="N393" s="393">
        <f>+M377+M379+M387+M388+M389+M390+M391+M393+M354</f>
        <v>262.70391666666671</v>
      </c>
      <c r="O393" s="459">
        <v>10</v>
      </c>
      <c r="P393" s="459"/>
      <c r="Q393" s="15"/>
      <c r="R393" s="15"/>
    </row>
    <row r="394" spans="1:18" ht="15" customHeight="1" x14ac:dyDescent="0.25">
      <c r="A394" s="505">
        <v>617</v>
      </c>
      <c r="B394" s="451">
        <v>61</v>
      </c>
      <c r="C394" s="505">
        <v>617</v>
      </c>
      <c r="D394" s="452"/>
      <c r="E394" s="452">
        <v>2</v>
      </c>
      <c r="F394" s="514" t="s">
        <v>25</v>
      </c>
      <c r="G394" s="583"/>
      <c r="H394" s="515" t="s">
        <v>523</v>
      </c>
      <c r="I394" s="389" t="s">
        <v>187</v>
      </c>
      <c r="J394" s="453">
        <v>3248</v>
      </c>
      <c r="K394" s="392">
        <v>10</v>
      </c>
      <c r="L394" s="393">
        <f>IF(K394=0,"N/A",+J395/K394)</f>
        <v>161.70400000000001</v>
      </c>
      <c r="M394" s="393"/>
      <c r="N394" s="393"/>
      <c r="O394" s="459">
        <v>10</v>
      </c>
      <c r="P394" s="459"/>
      <c r="Q394" s="15"/>
      <c r="R394" s="15"/>
    </row>
    <row r="395" spans="1:18" ht="15" customHeight="1" x14ac:dyDescent="0.25">
      <c r="A395" s="451">
        <v>617</v>
      </c>
      <c r="B395" s="451">
        <v>61</v>
      </c>
      <c r="C395" s="451">
        <v>617</v>
      </c>
      <c r="D395" s="451"/>
      <c r="E395" s="451">
        <v>1</v>
      </c>
      <c r="F395" s="390" t="s">
        <v>25</v>
      </c>
      <c r="G395" s="389"/>
      <c r="H395" s="389" t="s">
        <v>19</v>
      </c>
      <c r="I395" s="389" t="s">
        <v>187</v>
      </c>
      <c r="J395" s="391">
        <v>1617.04</v>
      </c>
      <c r="K395" s="454">
        <v>10</v>
      </c>
      <c r="L395" s="393"/>
      <c r="M395" s="393"/>
      <c r="N395" s="393"/>
      <c r="O395" s="459"/>
      <c r="P395" s="459"/>
      <c r="Q395" s="15"/>
      <c r="R395" s="15"/>
    </row>
    <row r="396" spans="1:18" ht="15" customHeight="1" x14ac:dyDescent="0.25">
      <c r="A396" s="619">
        <v>617</v>
      </c>
      <c r="B396" s="619">
        <v>61</v>
      </c>
      <c r="C396" s="619">
        <v>617</v>
      </c>
      <c r="D396" s="619"/>
      <c r="E396" s="452">
        <v>2</v>
      </c>
      <c r="F396" s="514" t="s">
        <v>25</v>
      </c>
      <c r="G396" s="515"/>
      <c r="H396" s="515" t="s">
        <v>26</v>
      </c>
      <c r="I396" s="389" t="s">
        <v>187</v>
      </c>
      <c r="J396" s="453">
        <v>8133.51</v>
      </c>
      <c r="K396" s="392">
        <v>10</v>
      </c>
      <c r="L396" s="393">
        <f>IF(K396=0,"N/A",+J397/K396)</f>
        <v>324.8</v>
      </c>
      <c r="M396" s="708"/>
      <c r="N396" s="708"/>
      <c r="O396" s="708"/>
      <c r="P396" s="708"/>
      <c r="Q396" s="15"/>
      <c r="R396" s="15"/>
    </row>
    <row r="397" spans="1:18" ht="15" customHeight="1" x14ac:dyDescent="0.25">
      <c r="A397" s="451">
        <v>617</v>
      </c>
      <c r="B397" s="451">
        <v>61</v>
      </c>
      <c r="C397" s="451">
        <v>617</v>
      </c>
      <c r="D397" s="389"/>
      <c r="E397" s="389">
        <v>2</v>
      </c>
      <c r="F397" s="390" t="s">
        <v>25</v>
      </c>
      <c r="G397" s="389"/>
      <c r="H397" s="389"/>
      <c r="I397" s="389" t="s">
        <v>187</v>
      </c>
      <c r="J397" s="391">
        <v>3248</v>
      </c>
      <c r="K397" s="392">
        <v>10</v>
      </c>
      <c r="L397" s="393"/>
      <c r="M397" s="708"/>
      <c r="N397" s="708"/>
      <c r="O397" s="708"/>
      <c r="P397" s="708"/>
      <c r="Q397" s="15"/>
      <c r="R397" s="15"/>
    </row>
    <row r="398" spans="1:18" ht="15" customHeight="1" x14ac:dyDescent="0.25">
      <c r="A398" s="451">
        <v>617</v>
      </c>
      <c r="B398" s="451">
        <v>61</v>
      </c>
      <c r="C398" s="451">
        <v>617</v>
      </c>
      <c r="D398" s="389"/>
      <c r="E398" s="389">
        <v>1</v>
      </c>
      <c r="F398" s="390" t="s">
        <v>25</v>
      </c>
      <c r="G398" s="389"/>
      <c r="H398" s="389" t="s">
        <v>26</v>
      </c>
      <c r="I398" s="389" t="s">
        <v>187</v>
      </c>
      <c r="J398" s="391">
        <v>6049.11</v>
      </c>
      <c r="K398" s="392">
        <v>10</v>
      </c>
      <c r="L398" s="393"/>
      <c r="M398" s="708"/>
      <c r="N398" s="708"/>
      <c r="O398" s="708"/>
      <c r="P398" s="708"/>
      <c r="Q398" s="15"/>
      <c r="R398" s="15"/>
    </row>
    <row r="399" spans="1:18" ht="15" x14ac:dyDescent="0.25">
      <c r="A399" s="451">
        <v>617</v>
      </c>
      <c r="B399" s="451">
        <v>61</v>
      </c>
      <c r="C399" s="451">
        <v>617</v>
      </c>
      <c r="D399" s="389"/>
      <c r="E399" s="389">
        <v>2</v>
      </c>
      <c r="F399" s="390" t="s">
        <v>25</v>
      </c>
      <c r="G399" s="389"/>
      <c r="H399" s="389"/>
      <c r="I399" s="389" t="s">
        <v>187</v>
      </c>
      <c r="J399" s="391">
        <v>3248</v>
      </c>
      <c r="K399" s="413">
        <v>10</v>
      </c>
      <c r="L399" s="409">
        <f>IF(K399=0,"N/A",+J400/K399)</f>
        <v>104.4</v>
      </c>
      <c r="M399" s="708"/>
      <c r="N399" s="708"/>
      <c r="O399" s="708"/>
      <c r="P399" s="708"/>
      <c r="Q399" s="15"/>
      <c r="R399" s="15"/>
    </row>
    <row r="400" spans="1:18" ht="15" x14ac:dyDescent="0.3">
      <c r="A400" s="407">
        <v>617</v>
      </c>
      <c r="B400" s="407">
        <v>61</v>
      </c>
      <c r="C400" s="407">
        <v>617</v>
      </c>
      <c r="D400" s="415"/>
      <c r="E400" s="407">
        <v>1</v>
      </c>
      <c r="F400" s="714" t="s">
        <v>55</v>
      </c>
      <c r="G400" s="415"/>
      <c r="H400" s="407" t="s">
        <v>853</v>
      </c>
      <c r="I400" s="407" t="s">
        <v>440</v>
      </c>
      <c r="J400" s="715">
        <v>1044</v>
      </c>
      <c r="K400" s="413">
        <v>10</v>
      </c>
      <c r="L400" s="409">
        <f>IF(K400=0,"N/A",+J401/K400)</f>
        <v>375</v>
      </c>
      <c r="M400" s="101">
        <f>IF(K403=0,"N/A",+L403/12)</f>
        <v>112.71333333333332</v>
      </c>
      <c r="N400" s="101"/>
      <c r="O400" s="102">
        <v>3</v>
      </c>
      <c r="P400" s="102"/>
      <c r="Q400" s="15"/>
      <c r="R400" s="15"/>
    </row>
    <row r="401" spans="1:18" ht="15" x14ac:dyDescent="0.3">
      <c r="A401" s="407">
        <v>617</v>
      </c>
      <c r="B401" s="407">
        <v>61</v>
      </c>
      <c r="C401" s="407">
        <v>617</v>
      </c>
      <c r="D401" s="407"/>
      <c r="E401" s="407">
        <v>1</v>
      </c>
      <c r="F401" s="714" t="s">
        <v>158</v>
      </c>
      <c r="G401" s="426"/>
      <c r="H401" s="407"/>
      <c r="I401" s="407" t="s">
        <v>440</v>
      </c>
      <c r="J401" s="715">
        <v>3750</v>
      </c>
      <c r="K401" s="606">
        <v>10</v>
      </c>
      <c r="L401" s="409">
        <f>IF(K401=0,"N/A",+J402/K401)</f>
        <v>562.83199999999999</v>
      </c>
      <c r="M401" s="101"/>
      <c r="N401" s="101"/>
      <c r="O401" s="102">
        <v>5</v>
      </c>
      <c r="P401" s="102"/>
      <c r="Q401" s="15"/>
      <c r="R401" s="15"/>
    </row>
    <row r="402" spans="1:18" ht="15" x14ac:dyDescent="0.3">
      <c r="A402" s="620">
        <v>617</v>
      </c>
      <c r="B402" s="620">
        <v>61</v>
      </c>
      <c r="C402" s="620">
        <v>617</v>
      </c>
      <c r="D402" s="624"/>
      <c r="E402" s="620">
        <v>1</v>
      </c>
      <c r="F402" s="624" t="s">
        <v>18</v>
      </c>
      <c r="G402" s="624"/>
      <c r="H402" s="620" t="s">
        <v>19</v>
      </c>
      <c r="I402" s="620" t="s">
        <v>440</v>
      </c>
      <c r="J402" s="643">
        <v>5628.32</v>
      </c>
      <c r="K402" s="112">
        <v>10</v>
      </c>
      <c r="L402" s="101">
        <f>IF(K402=0,"N/A",+J403/K402)</f>
        <v>417</v>
      </c>
      <c r="M402" s="101"/>
      <c r="N402" s="101"/>
      <c r="O402" s="102">
        <v>10</v>
      </c>
      <c r="P402" s="102"/>
      <c r="Q402" s="15"/>
      <c r="R402" s="15"/>
    </row>
    <row r="403" spans="1:18" ht="15" x14ac:dyDescent="0.3">
      <c r="A403" s="235">
        <v>617</v>
      </c>
      <c r="B403" s="235">
        <v>61</v>
      </c>
      <c r="C403" s="235">
        <v>617</v>
      </c>
      <c r="D403" s="235"/>
      <c r="E403" s="235">
        <v>1</v>
      </c>
      <c r="F403" s="96" t="s">
        <v>971</v>
      </c>
      <c r="G403" s="85"/>
      <c r="H403" s="85"/>
      <c r="I403" s="407" t="s">
        <v>440</v>
      </c>
      <c r="J403" s="97">
        <v>4170</v>
      </c>
      <c r="K403" s="112">
        <v>3</v>
      </c>
      <c r="L403" s="101">
        <f>IF(K403=0,"N/A",+J404/K403)</f>
        <v>1352.56</v>
      </c>
      <c r="M403" s="101"/>
      <c r="N403" s="101"/>
      <c r="O403" s="102">
        <v>10</v>
      </c>
      <c r="P403" s="102"/>
      <c r="Q403" s="15"/>
      <c r="R403" s="15"/>
    </row>
    <row r="404" spans="1:18" ht="15" x14ac:dyDescent="0.3">
      <c r="A404" s="85">
        <v>617</v>
      </c>
      <c r="B404" s="235">
        <v>61</v>
      </c>
      <c r="C404" s="85">
        <v>617</v>
      </c>
      <c r="D404" s="85"/>
      <c r="E404" s="85">
        <v>1</v>
      </c>
      <c r="F404" s="87" t="s">
        <v>798</v>
      </c>
      <c r="G404" s="87"/>
      <c r="H404" s="85" t="s">
        <v>773</v>
      </c>
      <c r="I404" s="85" t="s">
        <v>87</v>
      </c>
      <c r="J404" s="111">
        <v>4057.68</v>
      </c>
      <c r="K404" s="95">
        <v>5</v>
      </c>
      <c r="L404" s="101"/>
      <c r="M404" s="101">
        <f>IF(K407=0,"N/A",+L407/12)</f>
        <v>146.93333333333334</v>
      </c>
      <c r="N404" s="101"/>
      <c r="O404" s="102">
        <v>7</v>
      </c>
      <c r="P404" s="102">
        <v>8</v>
      </c>
      <c r="Q404" s="15"/>
      <c r="R404" s="15"/>
    </row>
    <row r="405" spans="1:18" ht="15" x14ac:dyDescent="0.3">
      <c r="A405" s="92">
        <v>617</v>
      </c>
      <c r="B405" s="92">
        <v>61</v>
      </c>
      <c r="C405" s="92">
        <v>617</v>
      </c>
      <c r="D405" s="92"/>
      <c r="E405" s="92">
        <v>1</v>
      </c>
      <c r="F405" s="93" t="s">
        <v>93</v>
      </c>
      <c r="G405" s="93" t="s">
        <v>147</v>
      </c>
      <c r="H405" s="92" t="s">
        <v>42</v>
      </c>
      <c r="I405" s="92" t="s">
        <v>87</v>
      </c>
      <c r="J405" s="94">
        <v>2540.4</v>
      </c>
      <c r="K405" s="95">
        <v>10</v>
      </c>
      <c r="L405" s="101"/>
      <c r="M405" s="101">
        <f>IF(K408=0,"N/A",+L408/12)</f>
        <v>46.902666666666669</v>
      </c>
      <c r="N405" s="101"/>
      <c r="O405" s="102">
        <v>7</v>
      </c>
      <c r="P405" s="102">
        <v>6</v>
      </c>
      <c r="Q405" s="15"/>
      <c r="R405" s="15"/>
    </row>
    <row r="406" spans="1:18" ht="15" x14ac:dyDescent="0.3">
      <c r="A406" s="92">
        <v>617</v>
      </c>
      <c r="B406" s="92">
        <v>61</v>
      </c>
      <c r="C406" s="92">
        <v>617</v>
      </c>
      <c r="D406" s="92"/>
      <c r="E406" s="92">
        <v>1</v>
      </c>
      <c r="F406" s="93" t="s">
        <v>94</v>
      </c>
      <c r="G406" s="93"/>
      <c r="H406" s="92"/>
      <c r="I406" s="92" t="s">
        <v>87</v>
      </c>
      <c r="J406" s="94">
        <v>3431.93</v>
      </c>
      <c r="K406" s="95">
        <v>10</v>
      </c>
      <c r="L406" s="101"/>
      <c r="M406" s="101"/>
      <c r="N406" s="101"/>
      <c r="O406" s="102">
        <v>10</v>
      </c>
      <c r="P406" s="102"/>
      <c r="Q406" s="15"/>
      <c r="R406" s="15"/>
    </row>
    <row r="407" spans="1:18" ht="15" x14ac:dyDescent="0.3">
      <c r="A407" s="92">
        <v>617</v>
      </c>
      <c r="B407" s="92">
        <v>61</v>
      </c>
      <c r="C407" s="92">
        <v>617</v>
      </c>
      <c r="D407" s="93">
        <v>125537</v>
      </c>
      <c r="E407" s="92">
        <v>1</v>
      </c>
      <c r="F407" s="93" t="s">
        <v>22</v>
      </c>
      <c r="G407" s="93"/>
      <c r="H407" s="92"/>
      <c r="I407" s="92" t="s">
        <v>87</v>
      </c>
      <c r="J407" s="94">
        <v>7000</v>
      </c>
      <c r="K407" s="112">
        <v>10</v>
      </c>
      <c r="L407" s="101">
        <f>IF(K407=0,"N/A",+J408/K407)</f>
        <v>1763.2</v>
      </c>
      <c r="M407" s="101">
        <f>IF(K410=0,"N/A",+L410/12)</f>
        <v>128.33333333333334</v>
      </c>
      <c r="N407" s="101">
        <f>+M386+M390+M404+M405+M407</f>
        <v>349.23599999999999</v>
      </c>
      <c r="O407" s="102">
        <v>8</v>
      </c>
      <c r="P407" s="102">
        <v>8</v>
      </c>
      <c r="Q407" s="15"/>
      <c r="R407" s="15"/>
    </row>
    <row r="408" spans="1:18" ht="15" x14ac:dyDescent="0.3">
      <c r="A408" s="85">
        <v>617</v>
      </c>
      <c r="B408" s="85">
        <v>61</v>
      </c>
      <c r="C408" s="85">
        <v>617</v>
      </c>
      <c r="D408" s="85"/>
      <c r="E408" s="85">
        <v>1</v>
      </c>
      <c r="F408" s="87" t="s">
        <v>61</v>
      </c>
      <c r="G408" s="85"/>
      <c r="H408" s="85"/>
      <c r="I408" s="92" t="s">
        <v>87</v>
      </c>
      <c r="J408" s="111">
        <v>17632</v>
      </c>
      <c r="K408" s="112">
        <v>10</v>
      </c>
      <c r="L408" s="101">
        <f>IF(K408=0,"N/A",+J409/K408)</f>
        <v>562.83199999999999</v>
      </c>
      <c r="M408" s="101"/>
      <c r="N408" s="101"/>
      <c r="O408" s="102">
        <v>10</v>
      </c>
      <c r="P408" s="102"/>
      <c r="Q408" s="15"/>
      <c r="R408" s="15"/>
    </row>
    <row r="409" spans="1:18" ht="15" x14ac:dyDescent="0.3">
      <c r="A409" s="85">
        <v>617</v>
      </c>
      <c r="B409" s="85">
        <v>61</v>
      </c>
      <c r="C409" s="85">
        <v>617</v>
      </c>
      <c r="D409" s="85"/>
      <c r="E409" s="85">
        <v>1</v>
      </c>
      <c r="F409" s="87" t="s">
        <v>96</v>
      </c>
      <c r="G409" s="87"/>
      <c r="H409" s="85" t="s">
        <v>19</v>
      </c>
      <c r="I409" s="85" t="s">
        <v>87</v>
      </c>
      <c r="J409" s="111">
        <v>5628.32</v>
      </c>
      <c r="K409" s="112">
        <v>10</v>
      </c>
      <c r="L409" s="101"/>
      <c r="M409" s="101"/>
      <c r="N409" s="101"/>
      <c r="O409" s="102">
        <v>5</v>
      </c>
      <c r="P409" s="102"/>
      <c r="Q409" s="15"/>
      <c r="R409" s="15"/>
    </row>
    <row r="410" spans="1:18" ht="15" x14ac:dyDescent="0.3">
      <c r="A410" s="85">
        <v>617</v>
      </c>
      <c r="B410" s="85">
        <v>61</v>
      </c>
      <c r="C410" s="85">
        <v>617</v>
      </c>
      <c r="D410" s="87">
        <v>35478</v>
      </c>
      <c r="E410" s="85">
        <v>1</v>
      </c>
      <c r="F410" s="87" t="s">
        <v>21</v>
      </c>
      <c r="G410" s="87"/>
      <c r="H410" s="85"/>
      <c r="I410" s="85" t="s">
        <v>87</v>
      </c>
      <c r="J410" s="551">
        <v>10000</v>
      </c>
      <c r="K410" s="95">
        <v>10</v>
      </c>
      <c r="L410" s="101">
        <f>IF(K410=0,"N/A",+J411/K410)</f>
        <v>1540</v>
      </c>
      <c r="M410" s="101"/>
      <c r="N410" s="101"/>
      <c r="O410" s="102">
        <v>10</v>
      </c>
      <c r="P410" s="102"/>
      <c r="Q410" s="15"/>
      <c r="R410" s="15"/>
    </row>
    <row r="411" spans="1:18" ht="15" x14ac:dyDescent="0.3">
      <c r="A411" s="92">
        <v>617</v>
      </c>
      <c r="B411" s="92">
        <v>61</v>
      </c>
      <c r="C411" s="92">
        <v>617</v>
      </c>
      <c r="D411" s="92"/>
      <c r="E411" s="92">
        <v>1</v>
      </c>
      <c r="F411" s="93" t="s">
        <v>197</v>
      </c>
      <c r="G411" s="93"/>
      <c r="H411" s="92" t="s">
        <v>68</v>
      </c>
      <c r="I411" s="92" t="s">
        <v>87</v>
      </c>
      <c r="J411" s="94">
        <v>15400</v>
      </c>
      <c r="K411" s="95">
        <v>10</v>
      </c>
      <c r="L411" s="103"/>
      <c r="M411" s="101"/>
      <c r="N411" s="101"/>
      <c r="O411" s="102">
        <v>10</v>
      </c>
      <c r="P411" s="102"/>
      <c r="Q411" s="15"/>
      <c r="R411" s="15"/>
    </row>
    <row r="412" spans="1:18" ht="15" x14ac:dyDescent="0.3">
      <c r="A412" s="92">
        <v>617</v>
      </c>
      <c r="B412" s="92">
        <v>61</v>
      </c>
      <c r="C412" s="92">
        <v>617</v>
      </c>
      <c r="D412" s="92">
        <v>125538</v>
      </c>
      <c r="E412" s="92">
        <v>1</v>
      </c>
      <c r="F412" s="93" t="s">
        <v>95</v>
      </c>
      <c r="G412" s="93"/>
      <c r="H412" s="92"/>
      <c r="I412" s="92" t="s">
        <v>29</v>
      </c>
      <c r="J412" s="94">
        <v>3200</v>
      </c>
      <c r="K412" s="95">
        <v>10</v>
      </c>
      <c r="L412" s="103"/>
      <c r="M412" s="101"/>
      <c r="N412" s="101"/>
      <c r="O412" s="102">
        <v>10</v>
      </c>
      <c r="P412" s="102"/>
      <c r="Q412" s="15"/>
      <c r="R412" s="15"/>
    </row>
    <row r="413" spans="1:18" ht="15" x14ac:dyDescent="0.3">
      <c r="A413" s="92">
        <v>617</v>
      </c>
      <c r="B413" s="92">
        <v>61</v>
      </c>
      <c r="C413" s="92">
        <v>617</v>
      </c>
      <c r="D413" s="92">
        <v>127911</v>
      </c>
      <c r="E413" s="92">
        <v>1</v>
      </c>
      <c r="F413" s="93" t="s">
        <v>45</v>
      </c>
      <c r="G413" s="93"/>
      <c r="H413" s="92" t="s">
        <v>24</v>
      </c>
      <c r="I413" s="92" t="s">
        <v>29</v>
      </c>
      <c r="J413" s="94">
        <v>3381.4</v>
      </c>
      <c r="K413" s="95">
        <v>10</v>
      </c>
      <c r="L413" s="103"/>
      <c r="M413" s="101"/>
      <c r="N413" s="101"/>
      <c r="O413" s="102">
        <v>10</v>
      </c>
      <c r="P413" s="102"/>
      <c r="Q413" s="15"/>
      <c r="R413" s="15"/>
    </row>
    <row r="414" spans="1:18" ht="15" x14ac:dyDescent="0.3">
      <c r="A414" s="92">
        <v>617</v>
      </c>
      <c r="B414" s="92">
        <v>61</v>
      </c>
      <c r="C414" s="92">
        <v>617</v>
      </c>
      <c r="D414" s="92"/>
      <c r="E414" s="92">
        <v>1</v>
      </c>
      <c r="F414" s="93" t="s">
        <v>99</v>
      </c>
      <c r="G414" s="93"/>
      <c r="H414" s="92" t="s">
        <v>19</v>
      </c>
      <c r="I414" s="92" t="s">
        <v>29</v>
      </c>
      <c r="J414" s="94">
        <v>8574.7199999999993</v>
      </c>
      <c r="K414" s="112">
        <v>10</v>
      </c>
      <c r="L414" s="101"/>
      <c r="M414" s="101"/>
      <c r="N414" s="101"/>
      <c r="O414" s="102">
        <v>10</v>
      </c>
      <c r="P414" s="102"/>
      <c r="Q414" s="15"/>
      <c r="R414" s="15"/>
    </row>
    <row r="415" spans="1:18" ht="15" x14ac:dyDescent="0.3">
      <c r="A415" s="85">
        <v>617</v>
      </c>
      <c r="B415" s="85">
        <v>61</v>
      </c>
      <c r="C415" s="85">
        <v>617</v>
      </c>
      <c r="D415" s="85">
        <v>125089</v>
      </c>
      <c r="E415" s="85">
        <v>1</v>
      </c>
      <c r="F415" s="87" t="s">
        <v>43</v>
      </c>
      <c r="G415" s="87"/>
      <c r="H415" s="85" t="s">
        <v>19</v>
      </c>
      <c r="I415" s="92" t="s">
        <v>29</v>
      </c>
      <c r="J415" s="111">
        <v>2494</v>
      </c>
      <c r="K415" s="112">
        <v>10</v>
      </c>
      <c r="L415" s="101"/>
      <c r="M415" s="101">
        <f t="shared" ref="M415:M420" si="8">IF(K418=0,"N/A",+L418/12)</f>
        <v>9.8333333333333339</v>
      </c>
      <c r="N415" s="101"/>
      <c r="O415" s="187">
        <v>4</v>
      </c>
      <c r="P415" s="187">
        <v>2</v>
      </c>
      <c r="Q415" s="15"/>
      <c r="R415" s="15"/>
    </row>
    <row r="416" spans="1:18" ht="15" x14ac:dyDescent="0.3">
      <c r="A416" s="85">
        <v>617</v>
      </c>
      <c r="B416" s="85">
        <v>61</v>
      </c>
      <c r="C416" s="85">
        <v>617</v>
      </c>
      <c r="D416" s="85">
        <v>125088</v>
      </c>
      <c r="E416" s="85">
        <v>1</v>
      </c>
      <c r="F416" s="87" t="s">
        <v>43</v>
      </c>
      <c r="G416" s="87"/>
      <c r="H416" s="85" t="s">
        <v>19</v>
      </c>
      <c r="I416" s="92" t="s">
        <v>29</v>
      </c>
      <c r="J416" s="111">
        <v>3132</v>
      </c>
      <c r="K416" s="112">
        <v>10</v>
      </c>
      <c r="L416" s="101"/>
      <c r="M416" s="101">
        <f t="shared" si="8"/>
        <v>117.16775</v>
      </c>
      <c r="N416" s="101"/>
      <c r="O416" s="187">
        <v>7</v>
      </c>
      <c r="P416" s="187">
        <v>8</v>
      </c>
      <c r="Q416" s="15"/>
      <c r="R416" s="15"/>
    </row>
    <row r="417" spans="1:18" ht="15" x14ac:dyDescent="0.3">
      <c r="A417" s="85">
        <v>617</v>
      </c>
      <c r="B417" s="85">
        <v>61</v>
      </c>
      <c r="C417" s="85">
        <v>617</v>
      </c>
      <c r="D417" s="85">
        <v>125088</v>
      </c>
      <c r="E417" s="85">
        <v>1</v>
      </c>
      <c r="F417" s="87" t="s">
        <v>43</v>
      </c>
      <c r="G417" s="87"/>
      <c r="H417" s="85" t="s">
        <v>19</v>
      </c>
      <c r="I417" s="92" t="s">
        <v>29</v>
      </c>
      <c r="J417" s="111">
        <v>3132</v>
      </c>
      <c r="K417" s="112">
        <v>10</v>
      </c>
      <c r="L417" s="101"/>
      <c r="M417" s="101">
        <f t="shared" si="8"/>
        <v>20.833333333333332</v>
      </c>
      <c r="N417" s="101"/>
      <c r="O417" s="187">
        <v>10</v>
      </c>
      <c r="P417" s="187"/>
      <c r="Q417" s="15"/>
      <c r="R417" s="15"/>
    </row>
    <row r="418" spans="1:18" ht="15" x14ac:dyDescent="0.3">
      <c r="A418" s="85">
        <v>617</v>
      </c>
      <c r="B418" s="85">
        <v>61</v>
      </c>
      <c r="C418" s="85">
        <v>617</v>
      </c>
      <c r="D418" s="85">
        <v>125088</v>
      </c>
      <c r="E418" s="85">
        <v>1</v>
      </c>
      <c r="F418" s="87" t="s">
        <v>43</v>
      </c>
      <c r="G418" s="87"/>
      <c r="H418" s="85" t="s">
        <v>19</v>
      </c>
      <c r="I418" s="92" t="s">
        <v>29</v>
      </c>
      <c r="J418" s="111">
        <v>3132</v>
      </c>
      <c r="K418" s="193">
        <v>10</v>
      </c>
      <c r="L418" s="101">
        <f t="shared" ref="L418:L423" si="9">IF(K418=0,"N/A",+J419/K418)</f>
        <v>118</v>
      </c>
      <c r="M418" s="103">
        <f t="shared" si="8"/>
        <v>122.18666666666667</v>
      </c>
      <c r="N418" s="103"/>
      <c r="O418" s="232">
        <v>7</v>
      </c>
      <c r="P418" s="232">
        <v>5</v>
      </c>
      <c r="Q418" s="15"/>
      <c r="R418" s="15"/>
    </row>
    <row r="419" spans="1:18" ht="15" customHeight="1" x14ac:dyDescent="0.3">
      <c r="A419" s="85">
        <v>617</v>
      </c>
      <c r="B419" s="235">
        <v>61</v>
      </c>
      <c r="C419" s="85">
        <v>617</v>
      </c>
      <c r="D419" s="87"/>
      <c r="E419" s="85">
        <v>1</v>
      </c>
      <c r="F419" s="87" t="s">
        <v>55</v>
      </c>
      <c r="G419" s="227"/>
      <c r="H419" s="85" t="s">
        <v>24</v>
      </c>
      <c r="I419" s="92" t="s">
        <v>54</v>
      </c>
      <c r="J419" s="111">
        <v>1180</v>
      </c>
      <c r="K419" s="193">
        <v>10</v>
      </c>
      <c r="L419" s="101">
        <f t="shared" si="9"/>
        <v>1406.0129999999999</v>
      </c>
      <c r="M419" s="103">
        <f t="shared" si="8"/>
        <v>102.08</v>
      </c>
      <c r="N419" s="103"/>
      <c r="O419" s="232">
        <v>7</v>
      </c>
      <c r="P419" s="232">
        <v>5</v>
      </c>
      <c r="Q419" s="15"/>
      <c r="R419" s="15"/>
    </row>
    <row r="420" spans="1:18" ht="15" customHeight="1" x14ac:dyDescent="0.3">
      <c r="A420" s="85">
        <v>617</v>
      </c>
      <c r="B420" s="235">
        <v>61</v>
      </c>
      <c r="C420" s="85">
        <v>617</v>
      </c>
      <c r="D420" s="85"/>
      <c r="E420" s="85">
        <v>1</v>
      </c>
      <c r="F420" s="87" t="s">
        <v>56</v>
      </c>
      <c r="G420" s="85"/>
      <c r="H420" s="85" t="s">
        <v>19</v>
      </c>
      <c r="I420" s="92" t="s">
        <v>54</v>
      </c>
      <c r="J420" s="111">
        <v>14060.13</v>
      </c>
      <c r="K420" s="193">
        <v>10</v>
      </c>
      <c r="L420" s="101">
        <f t="shared" si="9"/>
        <v>250</v>
      </c>
      <c r="M420" s="103">
        <f t="shared" si="8"/>
        <v>52.199999999999996</v>
      </c>
      <c r="N420" s="103">
        <f>+M413+M415+M420+M419+M418+M417+M416</f>
        <v>424.30108333333334</v>
      </c>
      <c r="O420" s="232">
        <v>3</v>
      </c>
      <c r="P420" s="232">
        <v>6</v>
      </c>
      <c r="Q420" s="15"/>
      <c r="R420" s="15"/>
    </row>
    <row r="421" spans="1:18" ht="15" customHeight="1" x14ac:dyDescent="0.3">
      <c r="A421" s="85">
        <v>617</v>
      </c>
      <c r="B421" s="235">
        <v>61</v>
      </c>
      <c r="C421" s="85">
        <v>617</v>
      </c>
      <c r="D421" s="85"/>
      <c r="E421" s="85">
        <v>1</v>
      </c>
      <c r="F421" s="87" t="s">
        <v>57</v>
      </c>
      <c r="G421" s="85"/>
      <c r="H421" s="85"/>
      <c r="I421" s="92" t="s">
        <v>54</v>
      </c>
      <c r="J421" s="111">
        <v>2500</v>
      </c>
      <c r="K421" s="197">
        <v>10</v>
      </c>
      <c r="L421" s="103">
        <f t="shared" si="9"/>
        <v>1466.24</v>
      </c>
      <c r="M421" s="103"/>
      <c r="N421" s="103"/>
      <c r="O421" s="232">
        <v>10</v>
      </c>
      <c r="P421" s="232"/>
      <c r="Q421" s="15"/>
      <c r="R421" s="15"/>
    </row>
    <row r="422" spans="1:18" ht="15" customHeight="1" x14ac:dyDescent="0.3">
      <c r="A422" s="92">
        <v>617</v>
      </c>
      <c r="B422" s="244">
        <v>61</v>
      </c>
      <c r="C422" s="92">
        <v>617</v>
      </c>
      <c r="D422" s="92"/>
      <c r="E422" s="92">
        <v>1</v>
      </c>
      <c r="F422" s="93" t="s">
        <v>58</v>
      </c>
      <c r="G422" s="92"/>
      <c r="H422" s="92" t="s">
        <v>19</v>
      </c>
      <c r="I422" s="92" t="s">
        <v>54</v>
      </c>
      <c r="J422" s="94">
        <v>14662.4</v>
      </c>
      <c r="K422" s="197">
        <v>10</v>
      </c>
      <c r="L422" s="103">
        <f t="shared" si="9"/>
        <v>1224.96</v>
      </c>
      <c r="M422" s="708"/>
      <c r="N422" s="708"/>
      <c r="O422" s="708"/>
      <c r="P422" s="708"/>
      <c r="Q422" s="15"/>
      <c r="R422" s="15"/>
    </row>
    <row r="423" spans="1:18" ht="15" customHeight="1" x14ac:dyDescent="0.3">
      <c r="A423" s="92">
        <v>617</v>
      </c>
      <c r="B423" s="244">
        <v>61</v>
      </c>
      <c r="C423" s="92">
        <v>617</v>
      </c>
      <c r="D423" s="92"/>
      <c r="E423" s="92">
        <v>1</v>
      </c>
      <c r="F423" s="93" t="s">
        <v>59</v>
      </c>
      <c r="G423" s="92"/>
      <c r="H423" s="92" t="s">
        <v>19</v>
      </c>
      <c r="I423" s="92" t="s">
        <v>54</v>
      </c>
      <c r="J423" s="94">
        <v>12249.6</v>
      </c>
      <c r="K423" s="197">
        <v>10</v>
      </c>
      <c r="L423" s="103">
        <f t="shared" si="9"/>
        <v>626.4</v>
      </c>
      <c r="M423" s="708"/>
      <c r="N423" s="708"/>
      <c r="O423" s="708"/>
      <c r="P423" s="708"/>
      <c r="Q423" s="15"/>
      <c r="R423" s="15"/>
    </row>
    <row r="424" spans="1:18" ht="15" customHeight="1" x14ac:dyDescent="0.3">
      <c r="A424" s="92">
        <v>617</v>
      </c>
      <c r="B424" s="244">
        <v>61</v>
      </c>
      <c r="C424" s="92">
        <v>617</v>
      </c>
      <c r="D424" s="93"/>
      <c r="E424" s="92">
        <v>2</v>
      </c>
      <c r="F424" s="93" t="s">
        <v>821</v>
      </c>
      <c r="G424" s="92"/>
      <c r="H424" s="92"/>
      <c r="I424" s="92" t="s">
        <v>54</v>
      </c>
      <c r="J424" s="94">
        <v>6264</v>
      </c>
      <c r="K424" s="197">
        <v>10</v>
      </c>
      <c r="L424" s="103"/>
      <c r="M424" s="708"/>
      <c r="N424" s="708"/>
      <c r="O424" s="708"/>
      <c r="P424" s="708"/>
      <c r="Q424" s="15"/>
      <c r="R424" s="15"/>
    </row>
    <row r="425" spans="1:18" ht="15" customHeight="1" x14ac:dyDescent="0.3">
      <c r="A425" s="92">
        <v>617</v>
      </c>
      <c r="B425" s="244">
        <v>61</v>
      </c>
      <c r="C425" s="92">
        <v>617</v>
      </c>
      <c r="D425" s="93"/>
      <c r="E425" s="92">
        <v>2</v>
      </c>
      <c r="F425" s="93" t="s">
        <v>50</v>
      </c>
      <c r="G425" s="93"/>
      <c r="H425" s="93"/>
      <c r="I425" s="92" t="s">
        <v>54</v>
      </c>
      <c r="J425" s="94">
        <v>800</v>
      </c>
      <c r="K425" s="112">
        <v>10</v>
      </c>
      <c r="L425" s="101"/>
      <c r="M425" s="708"/>
      <c r="N425" s="708"/>
      <c r="O425" s="708"/>
      <c r="P425" s="708"/>
      <c r="Q425" s="15"/>
      <c r="R425" s="15"/>
    </row>
    <row r="426" spans="1:18" ht="45" customHeight="1" x14ac:dyDescent="0.3">
      <c r="A426" s="85">
        <v>617</v>
      </c>
      <c r="B426" s="85">
        <v>61</v>
      </c>
      <c r="C426" s="85">
        <v>617</v>
      </c>
      <c r="D426" s="85">
        <v>125065</v>
      </c>
      <c r="E426" s="85">
        <v>1</v>
      </c>
      <c r="F426" s="87" t="s">
        <v>197</v>
      </c>
      <c r="G426" s="85"/>
      <c r="H426" s="85" t="s">
        <v>322</v>
      </c>
      <c r="I426" s="234" t="s">
        <v>697</v>
      </c>
      <c r="J426" s="351">
        <v>2000</v>
      </c>
      <c r="K426" s="95">
        <v>10</v>
      </c>
      <c r="L426" s="101"/>
      <c r="M426" s="708"/>
      <c r="N426" s="708"/>
      <c r="O426" s="708"/>
      <c r="P426" s="708"/>
      <c r="Q426" s="15"/>
      <c r="R426" s="15"/>
    </row>
    <row r="427" spans="1:18" ht="15" customHeight="1" x14ac:dyDescent="0.3">
      <c r="A427" s="85">
        <v>617</v>
      </c>
      <c r="B427" s="85">
        <v>61</v>
      </c>
      <c r="C427" s="85">
        <v>617</v>
      </c>
      <c r="D427" s="85"/>
      <c r="E427" s="85">
        <v>1</v>
      </c>
      <c r="F427" s="311" t="s">
        <v>197</v>
      </c>
      <c r="G427" s="98"/>
      <c r="H427" s="98" t="s">
        <v>239</v>
      </c>
      <c r="I427" s="311" t="s">
        <v>697</v>
      </c>
      <c r="J427" s="111">
        <v>54300</v>
      </c>
      <c r="K427" s="95">
        <v>10</v>
      </c>
      <c r="L427" s="101">
        <f>IF(K427=0,"N/A",+J428/K427)</f>
        <v>1000</v>
      </c>
      <c r="M427" s="708"/>
      <c r="N427" s="708"/>
      <c r="O427" s="708"/>
      <c r="P427" s="708"/>
      <c r="Q427" s="15"/>
      <c r="R427" s="15"/>
    </row>
    <row r="428" spans="1:18" ht="15" customHeight="1" x14ac:dyDescent="0.3">
      <c r="A428" s="85">
        <v>617</v>
      </c>
      <c r="B428" s="85">
        <v>61</v>
      </c>
      <c r="C428" s="85">
        <v>617</v>
      </c>
      <c r="D428" s="87"/>
      <c r="E428" s="85">
        <v>1</v>
      </c>
      <c r="F428" s="324" t="s">
        <v>592</v>
      </c>
      <c r="G428" s="324"/>
      <c r="H428" s="98"/>
      <c r="I428" s="324" t="s">
        <v>697</v>
      </c>
      <c r="J428" s="111">
        <v>10000</v>
      </c>
      <c r="K428" s="95">
        <v>10</v>
      </c>
      <c r="L428" s="101"/>
      <c r="M428" s="708"/>
      <c r="N428" s="708"/>
      <c r="O428" s="708"/>
      <c r="P428" s="708"/>
      <c r="Q428" s="15"/>
      <c r="R428" s="15"/>
    </row>
    <row r="429" spans="1:18" ht="15" x14ac:dyDescent="0.3">
      <c r="A429" s="85">
        <v>617</v>
      </c>
      <c r="B429" s="85">
        <v>61</v>
      </c>
      <c r="C429" s="85">
        <v>617</v>
      </c>
      <c r="D429" s="87"/>
      <c r="E429" s="85">
        <v>2</v>
      </c>
      <c r="F429" s="324" t="s">
        <v>46</v>
      </c>
      <c r="G429" s="324"/>
      <c r="H429" s="98"/>
      <c r="I429" s="324" t="s">
        <v>697</v>
      </c>
      <c r="J429" s="111">
        <v>3000</v>
      </c>
      <c r="K429" s="112">
        <v>10</v>
      </c>
      <c r="L429" s="101"/>
      <c r="M429" s="708"/>
      <c r="N429" s="708"/>
      <c r="O429" s="708"/>
      <c r="P429" s="708"/>
      <c r="Q429" s="15"/>
      <c r="R429" s="15"/>
    </row>
    <row r="430" spans="1:18" ht="15" x14ac:dyDescent="0.3">
      <c r="A430" s="85">
        <v>617</v>
      </c>
      <c r="B430" s="85">
        <v>61</v>
      </c>
      <c r="C430" s="85">
        <v>617</v>
      </c>
      <c r="D430" s="87"/>
      <c r="E430" s="85">
        <v>10</v>
      </c>
      <c r="F430" s="87" t="s">
        <v>47</v>
      </c>
      <c r="G430" s="87"/>
      <c r="H430" s="85"/>
      <c r="I430" s="87" t="s">
        <v>697</v>
      </c>
      <c r="J430" s="111">
        <v>300</v>
      </c>
      <c r="K430" s="112">
        <v>10</v>
      </c>
      <c r="L430" s="101"/>
      <c r="M430" s="708"/>
      <c r="N430" s="708"/>
      <c r="O430" s="708"/>
      <c r="P430" s="708"/>
      <c r="Q430" s="15"/>
      <c r="R430" s="15"/>
    </row>
    <row r="431" spans="1:18" ht="15" customHeight="1" x14ac:dyDescent="0.3">
      <c r="A431" s="85">
        <v>617</v>
      </c>
      <c r="B431" s="85">
        <v>61</v>
      </c>
      <c r="C431" s="85">
        <v>617</v>
      </c>
      <c r="D431" s="87"/>
      <c r="E431" s="85">
        <v>2</v>
      </c>
      <c r="F431" s="87" t="s">
        <v>23</v>
      </c>
      <c r="G431" s="87"/>
      <c r="H431" s="85" t="s">
        <v>24</v>
      </c>
      <c r="I431" s="87" t="s">
        <v>697</v>
      </c>
      <c r="J431" s="111">
        <v>950</v>
      </c>
      <c r="K431" s="112">
        <v>10</v>
      </c>
      <c r="L431" s="101"/>
      <c r="M431" s="708"/>
      <c r="N431" s="708"/>
      <c r="O431" s="708"/>
      <c r="P431" s="708"/>
      <c r="Q431" s="15"/>
      <c r="R431" s="15"/>
    </row>
    <row r="432" spans="1:18" ht="15" customHeight="1" x14ac:dyDescent="0.3">
      <c r="A432" s="85">
        <v>617</v>
      </c>
      <c r="B432" s="85">
        <v>61</v>
      </c>
      <c r="C432" s="85">
        <v>617</v>
      </c>
      <c r="D432" s="87"/>
      <c r="E432" s="85">
        <v>1</v>
      </c>
      <c r="F432" s="87" t="s">
        <v>48</v>
      </c>
      <c r="G432" s="87"/>
      <c r="H432" s="85"/>
      <c r="I432" s="87" t="s">
        <v>697</v>
      </c>
      <c r="J432" s="111">
        <v>2500</v>
      </c>
      <c r="K432" s="112">
        <v>10</v>
      </c>
      <c r="L432" s="101"/>
      <c r="M432" s="708"/>
      <c r="N432" s="708"/>
      <c r="O432" s="708"/>
      <c r="P432" s="708"/>
      <c r="Q432" s="15"/>
      <c r="R432" s="15"/>
    </row>
    <row r="433" spans="1:18" ht="15" customHeight="1" x14ac:dyDescent="0.3">
      <c r="A433" s="85">
        <v>617</v>
      </c>
      <c r="B433" s="85">
        <v>61</v>
      </c>
      <c r="C433" s="85">
        <v>617</v>
      </c>
      <c r="D433" s="87"/>
      <c r="E433" s="85">
        <v>1</v>
      </c>
      <c r="F433" s="87" t="s">
        <v>819</v>
      </c>
      <c r="G433" s="87"/>
      <c r="H433" s="85"/>
      <c r="I433" s="87" t="s">
        <v>697</v>
      </c>
      <c r="J433" s="111">
        <v>3500</v>
      </c>
      <c r="K433" s="112">
        <v>10</v>
      </c>
      <c r="L433" s="101"/>
      <c r="M433" s="708"/>
      <c r="N433" s="708"/>
      <c r="O433" s="708"/>
      <c r="P433" s="708"/>
      <c r="Q433" s="15"/>
      <c r="R433" s="15"/>
    </row>
    <row r="434" spans="1:18" ht="15" customHeight="1" x14ac:dyDescent="0.3">
      <c r="A434" s="85">
        <v>617</v>
      </c>
      <c r="B434" s="85">
        <v>61</v>
      </c>
      <c r="C434" s="85">
        <v>617</v>
      </c>
      <c r="D434" s="87"/>
      <c r="E434" s="85">
        <v>3</v>
      </c>
      <c r="F434" s="87" t="s">
        <v>50</v>
      </c>
      <c r="G434" s="87"/>
      <c r="H434" s="87"/>
      <c r="I434" s="87" t="s">
        <v>697</v>
      </c>
      <c r="J434" s="111">
        <v>800</v>
      </c>
      <c r="K434" s="605">
        <v>10</v>
      </c>
      <c r="L434" s="608">
        <f>IF(K434=0,"N/A",+J435/K434)</f>
        <v>599.5</v>
      </c>
      <c r="M434" s="708"/>
      <c r="N434" s="708"/>
      <c r="O434" s="708"/>
      <c r="P434" s="708"/>
      <c r="Q434" s="15"/>
      <c r="R434" s="15"/>
    </row>
    <row r="435" spans="1:18" ht="15" customHeight="1" x14ac:dyDescent="0.25">
      <c r="A435" s="373">
        <v>617</v>
      </c>
      <c r="B435" s="373">
        <v>61</v>
      </c>
      <c r="C435" s="373">
        <v>617</v>
      </c>
      <c r="D435" s="373"/>
      <c r="E435" s="373">
        <v>1</v>
      </c>
      <c r="F435" s="403" t="s">
        <v>111</v>
      </c>
      <c r="G435" s="373"/>
      <c r="H435" s="373" t="s">
        <v>910</v>
      </c>
      <c r="I435" s="373" t="s">
        <v>103</v>
      </c>
      <c r="J435" s="596">
        <v>5995</v>
      </c>
      <c r="K435" s="605">
        <v>10</v>
      </c>
      <c r="L435" s="608">
        <f>IF(K435=0,"N/A",+J436/K435)</f>
        <v>1699.5</v>
      </c>
      <c r="M435" s="708"/>
      <c r="N435" s="708"/>
      <c r="O435" s="708"/>
      <c r="P435" s="708"/>
      <c r="Q435" s="15"/>
      <c r="R435" s="15"/>
    </row>
    <row r="436" spans="1:18" ht="15" customHeight="1" x14ac:dyDescent="0.25">
      <c r="A436" s="373">
        <v>617</v>
      </c>
      <c r="B436" s="373">
        <v>61</v>
      </c>
      <c r="C436" s="373">
        <v>617</v>
      </c>
      <c r="D436" s="373"/>
      <c r="E436" s="373">
        <v>1</v>
      </c>
      <c r="F436" s="405" t="s">
        <v>425</v>
      </c>
      <c r="G436" s="373"/>
      <c r="H436" s="373" t="s">
        <v>424</v>
      </c>
      <c r="I436" s="373" t="s">
        <v>103</v>
      </c>
      <c r="J436" s="406">
        <v>16995</v>
      </c>
      <c r="K436" s="605">
        <v>10</v>
      </c>
      <c r="L436" s="608">
        <f>IF(K436=0,"N/A",+J437/K436)</f>
        <v>2849.5259999999998</v>
      </c>
      <c r="M436" s="708"/>
      <c r="N436" s="708"/>
      <c r="O436" s="708"/>
      <c r="P436" s="708"/>
      <c r="Q436" s="15"/>
      <c r="R436" s="15"/>
    </row>
    <row r="437" spans="1:18" ht="15" customHeight="1" x14ac:dyDescent="0.25">
      <c r="A437" s="373">
        <v>617</v>
      </c>
      <c r="B437" s="373">
        <v>61</v>
      </c>
      <c r="C437" s="373">
        <v>617</v>
      </c>
      <c r="D437" s="373"/>
      <c r="E437" s="373">
        <v>1</v>
      </c>
      <c r="F437" s="405" t="s">
        <v>426</v>
      </c>
      <c r="G437" s="373"/>
      <c r="H437" s="373" t="s">
        <v>71</v>
      </c>
      <c r="I437" s="373" t="s">
        <v>103</v>
      </c>
      <c r="J437" s="406">
        <v>28495.26</v>
      </c>
      <c r="K437" s="605">
        <v>10</v>
      </c>
      <c r="L437" s="608"/>
      <c r="M437" s="708"/>
      <c r="N437" s="708"/>
      <c r="O437" s="708"/>
      <c r="P437" s="708"/>
      <c r="Q437" s="15"/>
      <c r="R437" s="15"/>
    </row>
    <row r="438" spans="1:18" ht="15" customHeight="1" x14ac:dyDescent="0.25">
      <c r="A438" s="373">
        <v>617</v>
      </c>
      <c r="B438" s="373">
        <v>61</v>
      </c>
      <c r="C438" s="373">
        <v>617</v>
      </c>
      <c r="D438" s="373"/>
      <c r="E438" s="373">
        <v>1</v>
      </c>
      <c r="F438" s="405" t="s">
        <v>109</v>
      </c>
      <c r="G438" s="373"/>
      <c r="H438" s="373"/>
      <c r="I438" s="373" t="s">
        <v>103</v>
      </c>
      <c r="J438" s="599">
        <v>5000</v>
      </c>
      <c r="K438" s="605">
        <v>10</v>
      </c>
      <c r="L438" s="608"/>
      <c r="M438" s="708"/>
      <c r="N438" s="708"/>
      <c r="O438" s="708"/>
      <c r="P438" s="708"/>
      <c r="Q438" s="15"/>
      <c r="R438" s="15"/>
    </row>
    <row r="439" spans="1:18" ht="15" customHeight="1" x14ac:dyDescent="0.25">
      <c r="A439" s="373">
        <v>617</v>
      </c>
      <c r="B439" s="373">
        <v>61</v>
      </c>
      <c r="C439" s="373">
        <v>617</v>
      </c>
      <c r="D439" s="373"/>
      <c r="E439" s="373">
        <v>1</v>
      </c>
      <c r="F439" s="405" t="s">
        <v>110</v>
      </c>
      <c r="G439" s="373"/>
      <c r="H439" s="373"/>
      <c r="I439" s="373" t="s">
        <v>103</v>
      </c>
      <c r="J439" s="599">
        <v>10000</v>
      </c>
      <c r="K439" s="605">
        <v>10</v>
      </c>
      <c r="L439" s="608">
        <f>IF(K439=0,"N/A",+J440/K439)</f>
        <v>276.04399999999998</v>
      </c>
      <c r="M439" s="708"/>
      <c r="N439" s="708"/>
      <c r="O439" s="708"/>
      <c r="P439" s="708"/>
      <c r="Q439" s="15"/>
      <c r="R439" s="15"/>
    </row>
    <row r="440" spans="1:18" ht="15" customHeight="1" x14ac:dyDescent="0.25">
      <c r="A440" s="373">
        <v>617</v>
      </c>
      <c r="B440" s="373">
        <v>61</v>
      </c>
      <c r="C440" s="373">
        <v>617</v>
      </c>
      <c r="D440" s="373"/>
      <c r="E440" s="373">
        <v>1</v>
      </c>
      <c r="F440" s="405" t="s">
        <v>763</v>
      </c>
      <c r="G440" s="373"/>
      <c r="H440" s="373" t="s">
        <v>203</v>
      </c>
      <c r="I440" s="373" t="s">
        <v>103</v>
      </c>
      <c r="J440" s="599">
        <v>2760.44</v>
      </c>
      <c r="K440" s="605">
        <v>10</v>
      </c>
      <c r="L440" s="608"/>
      <c r="M440" s="708"/>
      <c r="N440" s="708"/>
      <c r="O440" s="708"/>
      <c r="P440" s="708"/>
      <c r="Q440" s="15"/>
      <c r="R440" s="15"/>
    </row>
    <row r="441" spans="1:18" ht="15" x14ac:dyDescent="0.3">
      <c r="A441" s="373">
        <v>617</v>
      </c>
      <c r="B441" s="373">
        <v>61</v>
      </c>
      <c r="C441" s="373">
        <v>617</v>
      </c>
      <c r="D441" s="373"/>
      <c r="E441" s="373">
        <v>1</v>
      </c>
      <c r="F441" s="405" t="s">
        <v>764</v>
      </c>
      <c r="G441" s="373"/>
      <c r="H441" s="373"/>
      <c r="I441" s="373" t="s">
        <v>103</v>
      </c>
      <c r="J441" s="599">
        <v>2349</v>
      </c>
      <c r="K441" s="605">
        <v>10</v>
      </c>
      <c r="L441" s="608"/>
      <c r="M441" s="101">
        <f>IF(K444=0,"N/A",+L444/12)</f>
        <v>27.066666666666666</v>
      </c>
      <c r="N441" s="313"/>
      <c r="O441" s="187">
        <v>3</v>
      </c>
      <c r="P441" s="187"/>
      <c r="Q441" s="15"/>
      <c r="R441" s="15"/>
    </row>
    <row r="442" spans="1:18" ht="15" x14ac:dyDescent="0.3">
      <c r="A442" s="373">
        <v>617</v>
      </c>
      <c r="B442" s="373">
        <v>61</v>
      </c>
      <c r="C442" s="373">
        <v>617</v>
      </c>
      <c r="D442" s="373"/>
      <c r="E442" s="373">
        <v>2</v>
      </c>
      <c r="F442" s="405" t="s">
        <v>113</v>
      </c>
      <c r="G442" s="373"/>
      <c r="H442" s="373" t="s">
        <v>114</v>
      </c>
      <c r="I442" s="373" t="s">
        <v>103</v>
      </c>
      <c r="J442" s="599">
        <v>800</v>
      </c>
      <c r="K442" s="605">
        <v>10</v>
      </c>
      <c r="L442" s="608">
        <f>IF(K442=0,"N/A",+J443/K442)</f>
        <v>140</v>
      </c>
      <c r="M442" s="101"/>
      <c r="N442" s="313"/>
      <c r="O442" s="187">
        <v>5</v>
      </c>
      <c r="P442" s="187"/>
      <c r="Q442" s="15"/>
      <c r="R442" s="15"/>
    </row>
    <row r="443" spans="1:18" ht="15" x14ac:dyDescent="0.3">
      <c r="A443" s="373">
        <v>617</v>
      </c>
      <c r="B443" s="373">
        <v>61</v>
      </c>
      <c r="C443" s="373">
        <v>617</v>
      </c>
      <c r="D443" s="373"/>
      <c r="E443" s="373">
        <v>10</v>
      </c>
      <c r="F443" s="405" t="s">
        <v>505</v>
      </c>
      <c r="G443" s="373"/>
      <c r="H443" s="373" t="s">
        <v>114</v>
      </c>
      <c r="I443" s="373" t="s">
        <v>103</v>
      </c>
      <c r="J443" s="599">
        <v>1400</v>
      </c>
      <c r="K443" s="605">
        <v>10</v>
      </c>
      <c r="L443" s="608"/>
      <c r="M443" s="101"/>
      <c r="N443" s="313"/>
      <c r="O443" s="187">
        <v>10</v>
      </c>
      <c r="P443" s="187"/>
      <c r="Q443" s="15"/>
      <c r="R443" s="15"/>
    </row>
    <row r="444" spans="1:18" ht="15" x14ac:dyDescent="0.3">
      <c r="A444" s="373">
        <v>617</v>
      </c>
      <c r="B444" s="373">
        <v>61</v>
      </c>
      <c r="C444" s="373">
        <v>617</v>
      </c>
      <c r="D444" s="405"/>
      <c r="E444" s="373">
        <v>1</v>
      </c>
      <c r="F444" s="405" t="s">
        <v>465</v>
      </c>
      <c r="G444" s="373"/>
      <c r="H444" s="373"/>
      <c r="I444" s="373" t="s">
        <v>338</v>
      </c>
      <c r="J444" s="596">
        <v>211680</v>
      </c>
      <c r="K444" s="112">
        <v>3</v>
      </c>
      <c r="L444" s="101">
        <f>IF(K444=0,"N/A",+J445/K444)</f>
        <v>324.8</v>
      </c>
      <c r="M444" s="103">
        <f>IF(K447=0,"N/A",+L447/12)</f>
        <v>27.791666666666668</v>
      </c>
      <c r="N444" s="314"/>
      <c r="O444" s="232">
        <v>7</v>
      </c>
      <c r="P444" s="232">
        <v>5</v>
      </c>
      <c r="Q444" s="15"/>
      <c r="R444" s="15"/>
    </row>
    <row r="445" spans="1:18" ht="15" x14ac:dyDescent="0.3">
      <c r="A445" s="85">
        <v>617</v>
      </c>
      <c r="B445" s="85">
        <v>61</v>
      </c>
      <c r="C445" s="85">
        <v>617</v>
      </c>
      <c r="D445" s="227"/>
      <c r="E445" s="85">
        <v>1</v>
      </c>
      <c r="F445" s="96" t="s">
        <v>539</v>
      </c>
      <c r="G445" s="227"/>
      <c r="H445" s="85" t="s">
        <v>797</v>
      </c>
      <c r="I445" s="85" t="s">
        <v>140</v>
      </c>
      <c r="J445" s="517">
        <v>974.4</v>
      </c>
      <c r="K445" s="341">
        <v>5</v>
      </c>
      <c r="L445" s="101"/>
      <c r="M445" s="101"/>
      <c r="N445" s="313"/>
      <c r="O445" s="187">
        <v>10</v>
      </c>
      <c r="P445" s="187"/>
      <c r="Q445" s="15"/>
      <c r="R445" s="15"/>
    </row>
    <row r="446" spans="1:18" ht="15" x14ac:dyDescent="0.3">
      <c r="A446" s="235">
        <v>617</v>
      </c>
      <c r="B446" s="235">
        <v>61</v>
      </c>
      <c r="C446" s="235">
        <v>617</v>
      </c>
      <c r="D446" s="85">
        <v>46532</v>
      </c>
      <c r="E446" s="85">
        <v>1</v>
      </c>
      <c r="F446" s="96" t="s">
        <v>148</v>
      </c>
      <c r="G446" s="85" t="s">
        <v>149</v>
      </c>
      <c r="H446" s="85" t="s">
        <v>42</v>
      </c>
      <c r="I446" s="85" t="s">
        <v>140</v>
      </c>
      <c r="J446" s="309">
        <v>1647.81</v>
      </c>
      <c r="K446" s="341">
        <v>10</v>
      </c>
      <c r="L446" s="101"/>
      <c r="M446" s="101"/>
      <c r="N446" s="313"/>
      <c r="O446" s="187">
        <v>10</v>
      </c>
      <c r="P446" s="187"/>
      <c r="Q446" s="15"/>
      <c r="R446" s="15"/>
    </row>
    <row r="447" spans="1:18" ht="15" x14ac:dyDescent="0.3">
      <c r="A447" s="235">
        <v>617</v>
      </c>
      <c r="B447" s="235">
        <v>61</v>
      </c>
      <c r="C447" s="235">
        <v>617</v>
      </c>
      <c r="D447" s="85"/>
      <c r="E447" s="85">
        <v>1</v>
      </c>
      <c r="F447" s="87" t="s">
        <v>39</v>
      </c>
      <c r="G447" s="85"/>
      <c r="H447" s="85" t="s">
        <v>19</v>
      </c>
      <c r="I447" s="85" t="s">
        <v>140</v>
      </c>
      <c r="J447" s="309">
        <f>1015*E447</f>
        <v>1015</v>
      </c>
      <c r="K447" s="95">
        <v>10</v>
      </c>
      <c r="L447" s="103">
        <f>IF(K447=0,"N/A",+J448/K447)</f>
        <v>333.5</v>
      </c>
      <c r="M447" s="103">
        <f>IF(K450=0,"N/A",+L450/12)</f>
        <v>17.916666666666668</v>
      </c>
      <c r="N447" s="314"/>
      <c r="O447" s="232">
        <v>9</v>
      </c>
      <c r="P447" s="232">
        <v>3</v>
      </c>
      <c r="Q447" s="15"/>
      <c r="R447" s="15"/>
    </row>
    <row r="448" spans="1:18" ht="15" x14ac:dyDescent="0.3">
      <c r="A448" s="244">
        <v>617</v>
      </c>
      <c r="B448" s="244">
        <v>61</v>
      </c>
      <c r="C448" s="244">
        <v>617</v>
      </c>
      <c r="D448" s="92"/>
      <c r="E448" s="92">
        <v>1</v>
      </c>
      <c r="F448" s="93" t="s">
        <v>703</v>
      </c>
      <c r="G448" s="92"/>
      <c r="H448" s="92" t="s">
        <v>19</v>
      </c>
      <c r="I448" s="85" t="s">
        <v>140</v>
      </c>
      <c r="J448" s="304">
        <v>3335</v>
      </c>
      <c r="K448" s="112">
        <v>10</v>
      </c>
      <c r="L448" s="101"/>
      <c r="M448" s="103"/>
      <c r="N448" s="314"/>
      <c r="O448" s="232">
        <v>10</v>
      </c>
      <c r="P448" s="232"/>
      <c r="Q448" s="15"/>
      <c r="R448" s="15"/>
    </row>
    <row r="449" spans="1:18" ht="15" x14ac:dyDescent="0.3">
      <c r="A449" s="235">
        <v>617</v>
      </c>
      <c r="B449" s="235">
        <v>61</v>
      </c>
      <c r="C449" s="235">
        <v>617</v>
      </c>
      <c r="D449" s="85"/>
      <c r="E449" s="85">
        <v>1</v>
      </c>
      <c r="F449" s="87" t="s">
        <v>40</v>
      </c>
      <c r="G449" s="85"/>
      <c r="H449" s="85" t="s">
        <v>19</v>
      </c>
      <c r="I449" s="85" t="s">
        <v>140</v>
      </c>
      <c r="J449" s="309">
        <v>3200</v>
      </c>
      <c r="K449" s="112">
        <v>10</v>
      </c>
      <c r="L449" s="101"/>
      <c r="M449" s="101">
        <f>IF(K452=0,"N/A",+L452/12)</f>
        <v>52.199999999999996</v>
      </c>
      <c r="N449" s="313"/>
      <c r="O449" s="187">
        <v>4</v>
      </c>
      <c r="P449" s="187">
        <v>2</v>
      </c>
      <c r="Q449" s="15"/>
      <c r="R449" s="15"/>
    </row>
    <row r="450" spans="1:18" ht="15" x14ac:dyDescent="0.3">
      <c r="A450" s="235">
        <v>617</v>
      </c>
      <c r="B450" s="235">
        <v>61</v>
      </c>
      <c r="C450" s="235">
        <v>617</v>
      </c>
      <c r="D450" s="85">
        <v>127776</v>
      </c>
      <c r="E450" s="85">
        <v>1</v>
      </c>
      <c r="F450" s="96" t="s">
        <v>151</v>
      </c>
      <c r="G450" s="85"/>
      <c r="H450" s="85"/>
      <c r="I450" s="85" t="s">
        <v>140</v>
      </c>
      <c r="J450" s="309">
        <v>450</v>
      </c>
      <c r="K450" s="112">
        <v>10</v>
      </c>
      <c r="L450" s="103">
        <f>IF(K450=0,"N/A",+J451/K450)</f>
        <v>215</v>
      </c>
      <c r="M450" s="101">
        <f>IF(K453=0,"N/A",+L453/12)</f>
        <v>73.941749999999999</v>
      </c>
      <c r="N450" s="313"/>
      <c r="O450" s="187">
        <v>5</v>
      </c>
      <c r="P450" s="187">
        <v>10</v>
      </c>
      <c r="Q450" s="15"/>
      <c r="R450" s="15"/>
    </row>
    <row r="451" spans="1:18" ht="15" x14ac:dyDescent="0.3">
      <c r="A451" s="235">
        <v>617</v>
      </c>
      <c r="B451" s="235">
        <v>61</v>
      </c>
      <c r="C451" s="235">
        <v>617</v>
      </c>
      <c r="D451" s="85"/>
      <c r="E451" s="85">
        <v>1</v>
      </c>
      <c r="F451" s="87" t="s">
        <v>55</v>
      </c>
      <c r="G451" s="85"/>
      <c r="H451" s="85" t="s">
        <v>24</v>
      </c>
      <c r="I451" s="85" t="s">
        <v>140</v>
      </c>
      <c r="J451" s="309">
        <v>2150</v>
      </c>
      <c r="K451" s="112">
        <v>10</v>
      </c>
      <c r="L451" s="103"/>
      <c r="M451" s="101"/>
      <c r="N451" s="313"/>
      <c r="O451" s="187">
        <v>10</v>
      </c>
      <c r="P451" s="187"/>
      <c r="Q451" s="15"/>
      <c r="R451" s="15"/>
    </row>
    <row r="452" spans="1:18" ht="15" x14ac:dyDescent="0.3">
      <c r="A452" s="235">
        <v>617</v>
      </c>
      <c r="B452" s="235">
        <v>61</v>
      </c>
      <c r="C452" s="235">
        <v>617</v>
      </c>
      <c r="D452" s="85">
        <v>125068</v>
      </c>
      <c r="E452" s="85">
        <v>1</v>
      </c>
      <c r="F452" s="87" t="s">
        <v>146</v>
      </c>
      <c r="G452" s="85"/>
      <c r="H452" s="85" t="s">
        <v>19</v>
      </c>
      <c r="I452" s="85" t="s">
        <v>140</v>
      </c>
      <c r="J452" s="309">
        <v>1950</v>
      </c>
      <c r="K452" s="112">
        <v>10</v>
      </c>
      <c r="L452" s="101">
        <f>IF(K452=0,"N/A",+J453/K452)</f>
        <v>626.4</v>
      </c>
      <c r="M452" s="101"/>
      <c r="N452" s="313"/>
      <c r="O452" s="187">
        <v>10</v>
      </c>
      <c r="P452" s="187"/>
      <c r="Q452" s="15"/>
      <c r="R452" s="15"/>
    </row>
    <row r="453" spans="1:18" ht="15" x14ac:dyDescent="0.3">
      <c r="A453" s="85">
        <v>617</v>
      </c>
      <c r="B453" s="85">
        <v>61</v>
      </c>
      <c r="C453" s="85">
        <v>617</v>
      </c>
      <c r="D453" s="85"/>
      <c r="E453" s="85">
        <v>1</v>
      </c>
      <c r="F453" s="96" t="s">
        <v>145</v>
      </c>
      <c r="G453" s="85"/>
      <c r="H453" s="85"/>
      <c r="I453" s="85" t="s">
        <v>140</v>
      </c>
      <c r="J453" s="300">
        <v>6264</v>
      </c>
      <c r="K453" s="112">
        <v>10</v>
      </c>
      <c r="L453" s="101">
        <f>IF(K453=0,"N/A",+J454/K453)</f>
        <v>887.30100000000004</v>
      </c>
      <c r="M453" s="101"/>
      <c r="N453" s="313"/>
      <c r="O453" s="187">
        <v>10</v>
      </c>
      <c r="P453" s="187"/>
      <c r="Q453" s="15"/>
      <c r="R453" s="15"/>
    </row>
    <row r="454" spans="1:18" ht="15" x14ac:dyDescent="0.3">
      <c r="A454" s="85">
        <v>617</v>
      </c>
      <c r="B454" s="85">
        <v>61</v>
      </c>
      <c r="C454" s="85">
        <v>617</v>
      </c>
      <c r="D454" s="227"/>
      <c r="E454" s="85">
        <v>1</v>
      </c>
      <c r="F454" s="87" t="s">
        <v>145</v>
      </c>
      <c r="G454" s="227"/>
      <c r="H454" s="85" t="s">
        <v>523</v>
      </c>
      <c r="I454" s="85" t="s">
        <v>140</v>
      </c>
      <c r="J454" s="517">
        <v>8873.01</v>
      </c>
      <c r="K454" s="112">
        <v>10</v>
      </c>
      <c r="L454" s="101"/>
      <c r="M454" s="101"/>
      <c r="N454" s="313"/>
      <c r="O454" s="187">
        <v>10</v>
      </c>
      <c r="P454" s="187"/>
      <c r="Q454" s="15"/>
      <c r="R454" s="15"/>
    </row>
    <row r="455" spans="1:18" ht="15" x14ac:dyDescent="0.3">
      <c r="A455" s="235">
        <v>617</v>
      </c>
      <c r="B455" s="235">
        <v>61</v>
      </c>
      <c r="C455" s="235">
        <v>617</v>
      </c>
      <c r="D455" s="85"/>
      <c r="E455" s="85">
        <v>1</v>
      </c>
      <c r="F455" s="87" t="s">
        <v>145</v>
      </c>
      <c r="G455" s="85"/>
      <c r="H455" s="85" t="s">
        <v>19</v>
      </c>
      <c r="I455" s="85" t="s">
        <v>140</v>
      </c>
      <c r="J455" s="309">
        <v>2508.8000000000002</v>
      </c>
      <c r="K455" s="112">
        <v>10</v>
      </c>
      <c r="L455" s="101"/>
      <c r="M455" s="101"/>
      <c r="N455" s="313"/>
      <c r="O455" s="187">
        <v>10</v>
      </c>
      <c r="P455" s="187"/>
      <c r="Q455" s="15"/>
      <c r="R455" s="15"/>
    </row>
    <row r="456" spans="1:18" ht="15" x14ac:dyDescent="0.3">
      <c r="A456" s="235">
        <v>617</v>
      </c>
      <c r="B456" s="235">
        <v>61</v>
      </c>
      <c r="C456" s="235">
        <v>617</v>
      </c>
      <c r="D456" s="85">
        <v>125104</v>
      </c>
      <c r="E456" s="85">
        <v>1</v>
      </c>
      <c r="F456" s="87" t="s">
        <v>145</v>
      </c>
      <c r="G456" s="85"/>
      <c r="H456" s="85" t="s">
        <v>19</v>
      </c>
      <c r="I456" s="85" t="s">
        <v>140</v>
      </c>
      <c r="J456" s="309">
        <v>2508.8000000000002</v>
      </c>
      <c r="K456" s="112">
        <v>10</v>
      </c>
      <c r="L456" s="101"/>
      <c r="M456" s="101"/>
      <c r="N456" s="313"/>
      <c r="O456" s="187">
        <v>5</v>
      </c>
      <c r="P456" s="187"/>
      <c r="Q456" s="15"/>
      <c r="R456" s="15"/>
    </row>
    <row r="457" spans="1:18" ht="15" x14ac:dyDescent="0.3">
      <c r="A457" s="235">
        <v>617</v>
      </c>
      <c r="B457" s="235">
        <v>61</v>
      </c>
      <c r="C457" s="235">
        <v>617</v>
      </c>
      <c r="D457" s="85">
        <v>125105</v>
      </c>
      <c r="E457" s="85">
        <v>1</v>
      </c>
      <c r="F457" s="87" t="s">
        <v>145</v>
      </c>
      <c r="G457" s="85"/>
      <c r="H457" s="85" t="s">
        <v>19</v>
      </c>
      <c r="I457" s="85" t="s">
        <v>140</v>
      </c>
      <c r="J457" s="309">
        <v>4714.9399999999996</v>
      </c>
      <c r="K457" s="112">
        <v>10</v>
      </c>
      <c r="L457" s="101"/>
      <c r="M457" s="101"/>
      <c r="N457" s="313"/>
      <c r="O457" s="187">
        <v>10</v>
      </c>
      <c r="P457" s="187"/>
      <c r="Q457" s="15"/>
      <c r="R457" s="15"/>
    </row>
    <row r="458" spans="1:18" ht="15" x14ac:dyDescent="0.3">
      <c r="A458" s="235">
        <v>617</v>
      </c>
      <c r="B458" s="235">
        <v>61</v>
      </c>
      <c r="C458" s="235">
        <v>617</v>
      </c>
      <c r="D458" s="85">
        <v>125167</v>
      </c>
      <c r="E458" s="85">
        <v>1</v>
      </c>
      <c r="F458" s="87" t="s">
        <v>145</v>
      </c>
      <c r="G458" s="85"/>
      <c r="H458" s="85" t="s">
        <v>19</v>
      </c>
      <c r="I458" s="85" t="s">
        <v>140</v>
      </c>
      <c r="J458" s="309">
        <v>2494</v>
      </c>
      <c r="K458" s="112">
        <v>10</v>
      </c>
      <c r="L458" s="101"/>
      <c r="M458" s="101">
        <f>IF(K461=0,"N/A",+L461/12)</f>
        <v>17.916666666666668</v>
      </c>
      <c r="N458" s="313"/>
      <c r="O458" s="187">
        <v>9</v>
      </c>
      <c r="P458" s="187">
        <v>3</v>
      </c>
      <c r="Q458" s="15"/>
      <c r="R458" s="15"/>
    </row>
    <row r="459" spans="1:18" ht="15" x14ac:dyDescent="0.3">
      <c r="A459" s="235">
        <v>617</v>
      </c>
      <c r="B459" s="235">
        <v>61</v>
      </c>
      <c r="C459" s="235">
        <v>617</v>
      </c>
      <c r="D459" s="85">
        <v>125103</v>
      </c>
      <c r="E459" s="85">
        <v>1</v>
      </c>
      <c r="F459" s="87" t="s">
        <v>145</v>
      </c>
      <c r="G459" s="85"/>
      <c r="H459" s="85" t="s">
        <v>19</v>
      </c>
      <c r="I459" s="85" t="s">
        <v>140</v>
      </c>
      <c r="J459" s="309">
        <v>3132</v>
      </c>
      <c r="K459" s="112">
        <v>5</v>
      </c>
      <c r="L459" s="101"/>
      <c r="M459" s="101"/>
      <c r="N459" s="313"/>
      <c r="O459" s="187">
        <v>3</v>
      </c>
      <c r="P459" s="187"/>
      <c r="Q459" s="15"/>
      <c r="R459" s="15"/>
    </row>
    <row r="460" spans="1:18" ht="15" x14ac:dyDescent="0.3">
      <c r="A460" s="235">
        <v>617</v>
      </c>
      <c r="B460" s="235">
        <v>61</v>
      </c>
      <c r="C460" s="235">
        <v>617</v>
      </c>
      <c r="D460" s="85"/>
      <c r="E460" s="85">
        <v>1</v>
      </c>
      <c r="F460" s="87" t="s">
        <v>139</v>
      </c>
      <c r="G460" s="85" t="s">
        <v>147</v>
      </c>
      <c r="H460" s="85" t="s">
        <v>42</v>
      </c>
      <c r="I460" s="85" t="s">
        <v>140</v>
      </c>
      <c r="J460" s="309">
        <v>2010.96</v>
      </c>
      <c r="K460" s="112">
        <v>10</v>
      </c>
      <c r="L460" s="101"/>
      <c r="M460" s="101"/>
      <c r="N460" s="313"/>
      <c r="O460" s="187">
        <v>10</v>
      </c>
      <c r="P460" s="187"/>
      <c r="Q460" s="15"/>
      <c r="R460" s="15"/>
    </row>
    <row r="461" spans="1:18" ht="15" x14ac:dyDescent="0.3">
      <c r="A461" s="85">
        <v>617</v>
      </c>
      <c r="B461" s="235">
        <v>61</v>
      </c>
      <c r="C461" s="85">
        <v>617</v>
      </c>
      <c r="D461" s="87"/>
      <c r="E461" s="85">
        <v>1</v>
      </c>
      <c r="F461" s="87" t="s">
        <v>136</v>
      </c>
      <c r="G461" s="85"/>
      <c r="H461" s="85" t="s">
        <v>19</v>
      </c>
      <c r="I461" s="85" t="s">
        <v>140</v>
      </c>
      <c r="J461" s="309">
        <v>2600</v>
      </c>
      <c r="K461" s="112">
        <v>10</v>
      </c>
      <c r="L461" s="101">
        <f>IF(K461=0,"N/A",+J462/K461)</f>
        <v>215</v>
      </c>
      <c r="M461" s="101">
        <f>IF(K464=0,"N/A",+L464/12)</f>
        <v>22.716666666666669</v>
      </c>
      <c r="N461" s="313"/>
      <c r="O461" s="187">
        <v>3</v>
      </c>
      <c r="P461" s="187">
        <v>2</v>
      </c>
      <c r="Q461" s="15"/>
      <c r="R461" s="15"/>
    </row>
    <row r="462" spans="1:18" ht="15" x14ac:dyDescent="0.3">
      <c r="A462" s="235">
        <v>617</v>
      </c>
      <c r="B462" s="235">
        <v>61</v>
      </c>
      <c r="C462" s="235">
        <v>617</v>
      </c>
      <c r="D462" s="85"/>
      <c r="E462" s="85">
        <v>1</v>
      </c>
      <c r="F462" s="87" t="s">
        <v>55</v>
      </c>
      <c r="G462" s="85"/>
      <c r="H462" s="85" t="s">
        <v>102</v>
      </c>
      <c r="I462" s="85" t="s">
        <v>140</v>
      </c>
      <c r="J462" s="309">
        <v>2150</v>
      </c>
      <c r="K462" s="112">
        <v>3</v>
      </c>
      <c r="L462" s="101"/>
      <c r="M462" s="101"/>
      <c r="N462" s="313"/>
      <c r="O462" s="187">
        <v>10</v>
      </c>
      <c r="P462" s="187"/>
      <c r="Q462" s="15"/>
      <c r="R462" s="15"/>
    </row>
    <row r="463" spans="1:18" ht="15" x14ac:dyDescent="0.3">
      <c r="A463" s="85">
        <v>617</v>
      </c>
      <c r="B463" s="85">
        <v>61</v>
      </c>
      <c r="C463" s="85">
        <v>617</v>
      </c>
      <c r="D463" s="227"/>
      <c r="E463" s="85">
        <v>1</v>
      </c>
      <c r="F463" s="87" t="s">
        <v>537</v>
      </c>
      <c r="G463" s="227"/>
      <c r="H463" s="85" t="s">
        <v>535</v>
      </c>
      <c r="I463" s="85" t="s">
        <v>140</v>
      </c>
      <c r="J463" s="517">
        <v>2000</v>
      </c>
      <c r="K463" s="112">
        <v>10</v>
      </c>
      <c r="L463" s="101"/>
      <c r="M463" s="103">
        <f>IF(K466=0,"N/A",+L466/12)</f>
        <v>27.791666666666668</v>
      </c>
      <c r="N463" s="314"/>
      <c r="O463" s="232">
        <v>10</v>
      </c>
      <c r="P463" s="232"/>
      <c r="Q463" s="15"/>
      <c r="R463" s="15"/>
    </row>
    <row r="464" spans="1:18" ht="15" x14ac:dyDescent="0.3">
      <c r="A464" s="235">
        <v>617</v>
      </c>
      <c r="B464" s="235">
        <v>61</v>
      </c>
      <c r="C464" s="235">
        <v>617</v>
      </c>
      <c r="D464" s="85">
        <v>125130</v>
      </c>
      <c r="E464" s="85">
        <v>1</v>
      </c>
      <c r="F464" s="87" t="s">
        <v>144</v>
      </c>
      <c r="G464" s="85"/>
      <c r="H464" s="85" t="s">
        <v>19</v>
      </c>
      <c r="I464" s="85" t="s">
        <v>140</v>
      </c>
      <c r="J464" s="309">
        <v>2494</v>
      </c>
      <c r="K464" s="112">
        <v>10</v>
      </c>
      <c r="L464" s="101">
        <f>IF(K464=0,"N/A",+J465/K464)</f>
        <v>272.60000000000002</v>
      </c>
      <c r="M464" s="101">
        <f>IF(K467=0,"N/A",+L467/12)</f>
        <v>52.199999999999996</v>
      </c>
      <c r="N464" s="313"/>
      <c r="O464" s="187">
        <v>4</v>
      </c>
      <c r="P464" s="187">
        <v>2</v>
      </c>
      <c r="Q464" s="15"/>
      <c r="R464" s="15"/>
    </row>
    <row r="465" spans="1:18" ht="15" x14ac:dyDescent="0.3">
      <c r="A465" s="235">
        <v>617</v>
      </c>
      <c r="B465" s="235">
        <v>61</v>
      </c>
      <c r="C465" s="235">
        <v>617</v>
      </c>
      <c r="D465" s="85"/>
      <c r="E465" s="85">
        <v>1</v>
      </c>
      <c r="F465" s="87" t="s">
        <v>139</v>
      </c>
      <c r="G465" s="85" t="s">
        <v>806</v>
      </c>
      <c r="H465" s="85" t="s">
        <v>42</v>
      </c>
      <c r="I465" s="85" t="s">
        <v>140</v>
      </c>
      <c r="J465" s="309">
        <v>2726</v>
      </c>
      <c r="K465" s="112">
        <v>10</v>
      </c>
      <c r="L465" s="101"/>
      <c r="M465" s="101"/>
      <c r="N465" s="313"/>
      <c r="O465" s="187">
        <v>10</v>
      </c>
      <c r="P465" s="187"/>
      <c r="Q465" s="15"/>
      <c r="R465" s="15"/>
    </row>
    <row r="466" spans="1:18" ht="15" x14ac:dyDescent="0.3">
      <c r="A466" s="85">
        <v>617</v>
      </c>
      <c r="B466" s="85">
        <v>61</v>
      </c>
      <c r="C466" s="85">
        <v>617</v>
      </c>
      <c r="D466" s="85"/>
      <c r="E466" s="85">
        <v>1</v>
      </c>
      <c r="F466" s="87" t="s">
        <v>352</v>
      </c>
      <c r="G466" s="85"/>
      <c r="H466" s="85" t="s">
        <v>19</v>
      </c>
      <c r="I466" s="85" t="s">
        <v>140</v>
      </c>
      <c r="J466" s="309">
        <v>1750</v>
      </c>
      <c r="K466" s="112">
        <v>10</v>
      </c>
      <c r="L466" s="103">
        <f>IF(K466=0,"N/A",+J467/K466)</f>
        <v>333.5</v>
      </c>
      <c r="M466" s="103">
        <f>IF(K469=0,"N/A",+L469/12)</f>
        <v>71.456000000000003</v>
      </c>
      <c r="N466" s="103"/>
      <c r="O466" s="232">
        <v>7</v>
      </c>
      <c r="P466" s="232">
        <v>8</v>
      </c>
      <c r="Q466" s="15"/>
      <c r="R466" s="15"/>
    </row>
    <row r="467" spans="1:18" ht="15" x14ac:dyDescent="0.3">
      <c r="A467" s="235">
        <v>617</v>
      </c>
      <c r="B467" s="235">
        <v>61</v>
      </c>
      <c r="C467" s="235">
        <v>617</v>
      </c>
      <c r="D467" s="85"/>
      <c r="E467" s="85">
        <v>1</v>
      </c>
      <c r="F467" s="87" t="s">
        <v>143</v>
      </c>
      <c r="G467" s="85"/>
      <c r="H467" s="85" t="s">
        <v>19</v>
      </c>
      <c r="I467" s="85" t="s">
        <v>140</v>
      </c>
      <c r="J467" s="309">
        <v>3335</v>
      </c>
      <c r="K467" s="112">
        <v>10</v>
      </c>
      <c r="L467" s="101">
        <f>IF(K467=0,"N/A",+J468/K467)</f>
        <v>626.4</v>
      </c>
      <c r="M467" s="101">
        <f>IF(K470=0,"N/A",+L470/12)</f>
        <v>29.036249999999999</v>
      </c>
      <c r="N467" s="101"/>
      <c r="O467" s="187">
        <v>4</v>
      </c>
      <c r="P467" s="187">
        <v>10</v>
      </c>
      <c r="Q467" s="15"/>
      <c r="R467" s="15"/>
    </row>
    <row r="468" spans="1:18" ht="15" x14ac:dyDescent="0.3">
      <c r="A468" s="85">
        <v>617</v>
      </c>
      <c r="B468" s="85">
        <v>61</v>
      </c>
      <c r="C468" s="85">
        <v>617</v>
      </c>
      <c r="D468" s="85"/>
      <c r="E468" s="85">
        <v>1</v>
      </c>
      <c r="F468" s="96" t="s">
        <v>145</v>
      </c>
      <c r="G468" s="85"/>
      <c r="H468" s="85"/>
      <c r="I468" s="85" t="s">
        <v>140</v>
      </c>
      <c r="J468" s="300">
        <v>6264</v>
      </c>
      <c r="K468" s="112">
        <v>10</v>
      </c>
      <c r="L468" s="101"/>
      <c r="M468" s="101"/>
      <c r="N468" s="101"/>
      <c r="O468" s="187">
        <v>10</v>
      </c>
      <c r="P468" s="187"/>
      <c r="Q468" s="15"/>
      <c r="R468" s="15"/>
    </row>
    <row r="469" spans="1:18" ht="15" x14ac:dyDescent="0.3">
      <c r="A469" s="235">
        <v>617</v>
      </c>
      <c r="B469" s="235">
        <v>61</v>
      </c>
      <c r="C469" s="235">
        <v>617</v>
      </c>
      <c r="D469" s="85"/>
      <c r="E469" s="85">
        <v>1</v>
      </c>
      <c r="F469" s="96" t="s">
        <v>145</v>
      </c>
      <c r="G469" s="85"/>
      <c r="H469" s="85" t="s">
        <v>26</v>
      </c>
      <c r="I469" s="85" t="s">
        <v>140</v>
      </c>
      <c r="J469" s="309">
        <v>5835.61</v>
      </c>
      <c r="K469" s="112">
        <v>10</v>
      </c>
      <c r="L469" s="103">
        <f>IF(K469=0,"N/A",+J470/K469)</f>
        <v>857.47199999999998</v>
      </c>
      <c r="M469" s="101">
        <f>IF(K472=0,"N/A",+L472/12)</f>
        <v>25.366166666666668</v>
      </c>
      <c r="N469" s="101"/>
      <c r="O469" s="187">
        <v>8</v>
      </c>
      <c r="P469" s="187">
        <v>11</v>
      </c>
      <c r="Q469" s="15"/>
      <c r="R469" s="15"/>
    </row>
    <row r="470" spans="1:18" ht="15" x14ac:dyDescent="0.3">
      <c r="A470" s="235">
        <v>617</v>
      </c>
      <c r="B470" s="235">
        <v>61</v>
      </c>
      <c r="C470" s="235">
        <v>617</v>
      </c>
      <c r="D470" s="85"/>
      <c r="E470" s="85">
        <v>1</v>
      </c>
      <c r="F470" s="87" t="s">
        <v>40</v>
      </c>
      <c r="G470" s="85"/>
      <c r="H470" s="85" t="s">
        <v>19</v>
      </c>
      <c r="I470" s="85" t="s">
        <v>140</v>
      </c>
      <c r="J470" s="309">
        <v>8574.7199999999993</v>
      </c>
      <c r="K470" s="112">
        <v>10</v>
      </c>
      <c r="L470" s="101">
        <f>IF(K470=0,"N/A",+J471/K470)</f>
        <v>348.435</v>
      </c>
      <c r="M470" s="101">
        <f>IF(K473=0,"N/A",+L473/12)</f>
        <v>27.791666666666668</v>
      </c>
      <c r="N470" s="101"/>
      <c r="O470" s="187">
        <v>7</v>
      </c>
      <c r="P470" s="187">
        <v>5</v>
      </c>
      <c r="Q470" s="15"/>
      <c r="R470" s="15"/>
    </row>
    <row r="471" spans="1:18" ht="15" x14ac:dyDescent="0.3">
      <c r="A471" s="85">
        <v>617</v>
      </c>
      <c r="B471" s="85">
        <v>61</v>
      </c>
      <c r="C471" s="85">
        <v>617</v>
      </c>
      <c r="D471" s="85"/>
      <c r="E471" s="85">
        <v>1</v>
      </c>
      <c r="F471" s="96" t="s">
        <v>139</v>
      </c>
      <c r="G471" s="85" t="s">
        <v>689</v>
      </c>
      <c r="H471" s="85" t="s">
        <v>42</v>
      </c>
      <c r="I471" s="85" t="s">
        <v>140</v>
      </c>
      <c r="J471" s="300">
        <v>3484.35</v>
      </c>
      <c r="K471" s="112">
        <v>10</v>
      </c>
      <c r="L471" s="101"/>
      <c r="M471" s="101">
        <f>IF(K474=0,"N/A",+L474/12)</f>
        <v>38.125333333333337</v>
      </c>
      <c r="N471" s="101"/>
      <c r="O471" s="187">
        <v>6</v>
      </c>
      <c r="P471" s="187">
        <v>4</v>
      </c>
      <c r="Q471" s="15"/>
      <c r="R471" s="15"/>
    </row>
    <row r="472" spans="1:18" ht="15" x14ac:dyDescent="0.3">
      <c r="A472" s="235">
        <v>617</v>
      </c>
      <c r="B472" s="235">
        <v>61</v>
      </c>
      <c r="C472" s="235">
        <v>617</v>
      </c>
      <c r="D472" s="85">
        <v>125106</v>
      </c>
      <c r="E472" s="85">
        <v>1</v>
      </c>
      <c r="F472" s="87" t="s">
        <v>154</v>
      </c>
      <c r="G472" s="85"/>
      <c r="H472" s="85"/>
      <c r="I472" s="85" t="s">
        <v>140</v>
      </c>
      <c r="J472" s="309">
        <v>300</v>
      </c>
      <c r="K472" s="112">
        <v>10</v>
      </c>
      <c r="L472" s="101">
        <f>IF(K472=0,"N/A",+J473/K472)</f>
        <v>304.39400000000001</v>
      </c>
      <c r="M472" s="103">
        <f>IF(K475=0,"N/A",+L475/12)</f>
        <v>17.916666666666668</v>
      </c>
      <c r="N472" s="103"/>
      <c r="O472" s="232">
        <v>9</v>
      </c>
      <c r="P472" s="232">
        <v>3</v>
      </c>
      <c r="Q472" s="15"/>
      <c r="R472" s="15"/>
    </row>
    <row r="473" spans="1:18" ht="15" x14ac:dyDescent="0.3">
      <c r="A473" s="235">
        <v>617</v>
      </c>
      <c r="B473" s="235">
        <v>61</v>
      </c>
      <c r="C473" s="235">
        <v>617</v>
      </c>
      <c r="D473" s="85"/>
      <c r="E473" s="85">
        <v>1</v>
      </c>
      <c r="F473" s="87" t="s">
        <v>96</v>
      </c>
      <c r="G473" s="85"/>
      <c r="H473" s="85" t="s">
        <v>19</v>
      </c>
      <c r="I473" s="85" t="s">
        <v>140</v>
      </c>
      <c r="J473" s="309">
        <v>3043.94</v>
      </c>
      <c r="K473" s="112">
        <v>10</v>
      </c>
      <c r="L473" s="101">
        <f>IF(K473=0,"N/A",+J474/K473)</f>
        <v>333.5</v>
      </c>
      <c r="M473" s="103"/>
      <c r="N473" s="103"/>
      <c r="O473" s="232">
        <v>10</v>
      </c>
      <c r="P473" s="232"/>
      <c r="Q473" s="15"/>
      <c r="R473" s="15"/>
    </row>
    <row r="474" spans="1:18" ht="15" x14ac:dyDescent="0.3">
      <c r="A474" s="235">
        <v>617</v>
      </c>
      <c r="B474" s="235">
        <v>61</v>
      </c>
      <c r="C474" s="235">
        <v>617</v>
      </c>
      <c r="D474" s="85"/>
      <c r="E474" s="85">
        <v>1</v>
      </c>
      <c r="F474" s="87" t="s">
        <v>143</v>
      </c>
      <c r="G474" s="85"/>
      <c r="H474" s="85" t="s">
        <v>19</v>
      </c>
      <c r="I474" s="85" t="s">
        <v>140</v>
      </c>
      <c r="J474" s="309">
        <v>3335</v>
      </c>
      <c r="K474" s="112">
        <v>10</v>
      </c>
      <c r="L474" s="101">
        <f>IF(K474=0,"N/A",+J475/K474)</f>
        <v>457.50400000000002</v>
      </c>
      <c r="M474" s="103">
        <f>IF(K477=0,"N/A",+L477/12)</f>
        <v>47.691666666666663</v>
      </c>
      <c r="N474" s="103"/>
      <c r="O474" s="232">
        <v>1</v>
      </c>
      <c r="P474" s="232">
        <v>6</v>
      </c>
      <c r="Q474" s="15"/>
      <c r="R474" s="15"/>
    </row>
    <row r="475" spans="1:18" ht="15" x14ac:dyDescent="0.3">
      <c r="A475" s="235">
        <v>617</v>
      </c>
      <c r="B475" s="235">
        <v>61</v>
      </c>
      <c r="C475" s="235">
        <v>617</v>
      </c>
      <c r="D475" s="85"/>
      <c r="E475" s="85">
        <v>1</v>
      </c>
      <c r="F475" s="96" t="s">
        <v>451</v>
      </c>
      <c r="G475" s="85" t="s">
        <v>453</v>
      </c>
      <c r="H475" s="85" t="s">
        <v>452</v>
      </c>
      <c r="I475" s="85" t="s">
        <v>140</v>
      </c>
      <c r="J475" s="309">
        <v>4575.04</v>
      </c>
      <c r="K475" s="112">
        <v>10</v>
      </c>
      <c r="L475" s="103">
        <f>IF(K475=0,"N/A",+J476/K475)</f>
        <v>215</v>
      </c>
      <c r="M475" s="101">
        <f>IF(K478=0,"N/A",+L478/12)</f>
        <v>34.416666666666664</v>
      </c>
      <c r="N475" s="313"/>
      <c r="O475" s="187">
        <v>2</v>
      </c>
      <c r="P475" s="187">
        <v>5</v>
      </c>
      <c r="Q475" s="15"/>
      <c r="R475" s="15"/>
    </row>
    <row r="476" spans="1:18" ht="15" x14ac:dyDescent="0.3">
      <c r="A476" s="235">
        <v>617</v>
      </c>
      <c r="B476" s="235">
        <v>61</v>
      </c>
      <c r="C476" s="235">
        <v>617</v>
      </c>
      <c r="D476" s="85"/>
      <c r="E476" s="85">
        <v>1</v>
      </c>
      <c r="F476" s="87" t="s">
        <v>55</v>
      </c>
      <c r="G476" s="85"/>
      <c r="H476" s="85" t="s">
        <v>24</v>
      </c>
      <c r="I476" s="85" t="s">
        <v>140</v>
      </c>
      <c r="J476" s="309">
        <v>2150</v>
      </c>
      <c r="K476" s="112">
        <v>10</v>
      </c>
      <c r="L476" s="103"/>
      <c r="M476" s="101"/>
      <c r="N476" s="101"/>
      <c r="O476" s="615">
        <v>5</v>
      </c>
      <c r="P476" s="615"/>
      <c r="Q476" s="15"/>
      <c r="R476" s="15"/>
    </row>
    <row r="477" spans="1:18" ht="15" x14ac:dyDescent="0.3">
      <c r="A477" s="235">
        <v>617</v>
      </c>
      <c r="B477" s="235">
        <v>61</v>
      </c>
      <c r="C477" s="235">
        <v>617</v>
      </c>
      <c r="D477" s="85">
        <v>125167</v>
      </c>
      <c r="E477" s="85">
        <v>1</v>
      </c>
      <c r="F477" s="87" t="s">
        <v>145</v>
      </c>
      <c r="G477" s="85"/>
      <c r="H477" s="85" t="s">
        <v>19</v>
      </c>
      <c r="I477" s="85" t="s">
        <v>140</v>
      </c>
      <c r="J477" s="309">
        <v>2494</v>
      </c>
      <c r="K477" s="112">
        <v>10</v>
      </c>
      <c r="L477" s="103">
        <f>IF(K477=0,"N/A",+J478/K477)</f>
        <v>572.29999999999995</v>
      </c>
      <c r="M477" s="101">
        <f>IF(K480=0,"N/A",+L480/12)</f>
        <v>1913.8125</v>
      </c>
      <c r="N477" s="101"/>
      <c r="O477" s="102">
        <v>1</v>
      </c>
      <c r="P477" s="102">
        <v>7</v>
      </c>
      <c r="Q477" s="15"/>
      <c r="R477" s="15"/>
    </row>
    <row r="478" spans="1:18" ht="15" x14ac:dyDescent="0.3">
      <c r="A478" s="235">
        <v>617</v>
      </c>
      <c r="B478" s="235">
        <v>61</v>
      </c>
      <c r="C478" s="235">
        <v>617</v>
      </c>
      <c r="D478" s="85"/>
      <c r="E478" s="85">
        <v>1</v>
      </c>
      <c r="F478" s="87" t="s">
        <v>1003</v>
      </c>
      <c r="G478" s="85"/>
      <c r="H478" s="85" t="s">
        <v>968</v>
      </c>
      <c r="I478" s="85" t="s">
        <v>140</v>
      </c>
      <c r="J478" s="309">
        <v>5723</v>
      </c>
      <c r="K478" s="85">
        <v>10</v>
      </c>
      <c r="L478" s="101">
        <f>IF(K478=0,"N/A",+J479/K478)</f>
        <v>413</v>
      </c>
      <c r="M478" s="101"/>
      <c r="N478" s="313"/>
      <c r="O478" s="187">
        <v>10</v>
      </c>
      <c r="P478" s="187"/>
      <c r="Q478" s="15"/>
      <c r="R478" s="15"/>
    </row>
    <row r="479" spans="1:18" ht="15" x14ac:dyDescent="0.3">
      <c r="A479" s="85">
        <v>617</v>
      </c>
      <c r="B479" s="85">
        <v>61</v>
      </c>
      <c r="C479" s="85">
        <v>617</v>
      </c>
      <c r="D479" s="227"/>
      <c r="E479" s="85">
        <v>1</v>
      </c>
      <c r="F479" s="96" t="s">
        <v>39</v>
      </c>
      <c r="G479" s="227"/>
      <c r="H479" s="227"/>
      <c r="I479" s="85" t="s">
        <v>140</v>
      </c>
      <c r="J479" s="351">
        <v>4130</v>
      </c>
      <c r="K479" s="112">
        <v>10</v>
      </c>
      <c r="L479" s="101"/>
      <c r="M479" s="101">
        <f>IF(K482=0,"N/A",+L482/12)</f>
        <v>18.144083333333331</v>
      </c>
      <c r="N479" s="101"/>
      <c r="O479" s="102">
        <v>9</v>
      </c>
      <c r="P479" s="102">
        <v>1</v>
      </c>
      <c r="Q479" s="15"/>
      <c r="R479" s="15"/>
    </row>
    <row r="480" spans="1:18" ht="15" x14ac:dyDescent="0.3">
      <c r="A480" s="85">
        <v>617</v>
      </c>
      <c r="B480" s="85">
        <v>61</v>
      </c>
      <c r="C480" s="85">
        <v>617</v>
      </c>
      <c r="D480" s="87"/>
      <c r="E480" s="85">
        <v>1</v>
      </c>
      <c r="F480" s="96" t="s">
        <v>93</v>
      </c>
      <c r="G480" s="85" t="s">
        <v>132</v>
      </c>
      <c r="H480" s="85" t="s">
        <v>42</v>
      </c>
      <c r="I480" s="85" t="s">
        <v>140</v>
      </c>
      <c r="J480" s="111">
        <v>2578</v>
      </c>
      <c r="K480" s="112">
        <v>10</v>
      </c>
      <c r="L480" s="101">
        <f>IF(K480=0,"N/A",+J481/K480)</f>
        <v>22965.75</v>
      </c>
      <c r="M480" s="708"/>
      <c r="N480" s="708"/>
      <c r="O480" s="708"/>
      <c r="P480" s="708"/>
      <c r="Q480" s="15"/>
      <c r="R480" s="15"/>
    </row>
    <row r="481" spans="1:18" ht="15" x14ac:dyDescent="0.3">
      <c r="A481" s="235">
        <v>617</v>
      </c>
      <c r="B481" s="235">
        <v>61</v>
      </c>
      <c r="C481" s="235">
        <v>617</v>
      </c>
      <c r="D481" s="85"/>
      <c r="E481" s="85">
        <v>1</v>
      </c>
      <c r="F481" s="87" t="s">
        <v>152</v>
      </c>
      <c r="G481" s="85" t="s">
        <v>1001</v>
      </c>
      <c r="H481" s="85" t="s">
        <v>1002</v>
      </c>
      <c r="I481" s="85" t="s">
        <v>909</v>
      </c>
      <c r="J481" s="309">
        <v>229657.5</v>
      </c>
      <c r="K481" s="112">
        <v>10</v>
      </c>
      <c r="L481" s="101"/>
      <c r="M481" s="101">
        <f t="shared" ref="M481:M486" si="10">IF(K484=0,"N/A",+L484/12)</f>
        <v>28.347499999999997</v>
      </c>
      <c r="N481" s="101"/>
      <c r="O481" s="187">
        <v>5</v>
      </c>
      <c r="P481" s="187">
        <v>9</v>
      </c>
      <c r="Q481" s="15"/>
      <c r="R481" s="15"/>
    </row>
    <row r="482" spans="1:18" ht="15" x14ac:dyDescent="0.3">
      <c r="A482" s="98">
        <v>617</v>
      </c>
      <c r="B482" s="98">
        <v>61</v>
      </c>
      <c r="C482" s="98">
        <v>617</v>
      </c>
      <c r="D482" s="324"/>
      <c r="E482" s="98">
        <v>1</v>
      </c>
      <c r="F482" s="324" t="s">
        <v>49</v>
      </c>
      <c r="G482" s="98"/>
      <c r="H482" s="98"/>
      <c r="I482" s="98" t="s">
        <v>909</v>
      </c>
      <c r="J482" s="309">
        <v>1500</v>
      </c>
      <c r="K482" s="341">
        <v>10</v>
      </c>
      <c r="L482" s="101">
        <f>IF(K482=0,"N/A",+J483/K482)</f>
        <v>217.72899999999998</v>
      </c>
      <c r="M482" s="101">
        <f t="shared" si="10"/>
        <v>42.533333333333331</v>
      </c>
      <c r="N482" s="101"/>
      <c r="O482" s="187">
        <v>7</v>
      </c>
      <c r="P482" s="187">
        <v>11</v>
      </c>
      <c r="Q482" s="15"/>
      <c r="R482" s="15"/>
    </row>
    <row r="483" spans="1:18" ht="15" x14ac:dyDescent="0.3">
      <c r="A483" s="85">
        <v>617</v>
      </c>
      <c r="B483" s="85">
        <v>61</v>
      </c>
      <c r="C483" s="85">
        <v>617</v>
      </c>
      <c r="D483" s="85"/>
      <c r="E483" s="85">
        <v>1</v>
      </c>
      <c r="F483" s="87" t="s">
        <v>190</v>
      </c>
      <c r="G483" s="87"/>
      <c r="H483" s="85" t="s">
        <v>19</v>
      </c>
      <c r="I483" s="85" t="s">
        <v>909</v>
      </c>
      <c r="J483" s="111">
        <v>2177.29</v>
      </c>
      <c r="K483" s="341">
        <v>10</v>
      </c>
      <c r="L483" s="101"/>
      <c r="M483" s="101">
        <f t="shared" si="10"/>
        <v>34.416666666666664</v>
      </c>
      <c r="N483" s="101"/>
      <c r="O483" s="187">
        <v>2</v>
      </c>
      <c r="P483" s="187">
        <v>5</v>
      </c>
      <c r="Q483" s="15"/>
      <c r="R483" s="15"/>
    </row>
    <row r="484" spans="1:18" ht="15" x14ac:dyDescent="0.3">
      <c r="A484" s="85">
        <v>617</v>
      </c>
      <c r="B484" s="85">
        <v>61</v>
      </c>
      <c r="C484" s="85">
        <v>617</v>
      </c>
      <c r="D484" s="87">
        <v>125116</v>
      </c>
      <c r="E484" s="85">
        <v>1</v>
      </c>
      <c r="F484" s="96" t="s">
        <v>131</v>
      </c>
      <c r="G484" s="85"/>
      <c r="H484" s="85" t="s">
        <v>19</v>
      </c>
      <c r="I484" s="85" t="s">
        <v>933</v>
      </c>
      <c r="J484" s="111">
        <v>2494</v>
      </c>
      <c r="K484" s="341">
        <v>10</v>
      </c>
      <c r="L484" s="101">
        <f t="shared" ref="L484:L489" si="11">IF(K484=0,"N/A",+J485/K484)</f>
        <v>340.16999999999996</v>
      </c>
      <c r="M484" s="101">
        <f t="shared" si="10"/>
        <v>19.125</v>
      </c>
      <c r="N484" s="101"/>
      <c r="O484" s="187">
        <v>9</v>
      </c>
      <c r="P484" s="187">
        <v>9</v>
      </c>
      <c r="Q484" s="15"/>
      <c r="R484" s="15"/>
    </row>
    <row r="485" spans="1:18" ht="15" x14ac:dyDescent="0.3">
      <c r="A485" s="85">
        <v>617</v>
      </c>
      <c r="B485" s="85">
        <v>61</v>
      </c>
      <c r="C485" s="85">
        <v>617</v>
      </c>
      <c r="D485" s="227"/>
      <c r="E485" s="85">
        <v>1</v>
      </c>
      <c r="F485" s="87" t="s">
        <v>18</v>
      </c>
      <c r="G485" s="227"/>
      <c r="H485" s="85" t="s">
        <v>528</v>
      </c>
      <c r="I485" s="85" t="s">
        <v>702</v>
      </c>
      <c r="J485" s="97">
        <v>3401.7</v>
      </c>
      <c r="K485" s="341">
        <v>10</v>
      </c>
      <c r="L485" s="101">
        <f t="shared" si="11"/>
        <v>510.4</v>
      </c>
      <c r="M485" s="101">
        <f t="shared" si="10"/>
        <v>27.791666666666668</v>
      </c>
      <c r="N485" s="101"/>
      <c r="O485" s="187">
        <v>7</v>
      </c>
      <c r="P485" s="187">
        <v>5</v>
      </c>
      <c r="Q485" s="15"/>
      <c r="R485" s="15"/>
    </row>
    <row r="486" spans="1:18" ht="15.75" x14ac:dyDescent="0.3">
      <c r="A486" s="85">
        <v>617</v>
      </c>
      <c r="B486" s="85">
        <v>61</v>
      </c>
      <c r="C486" s="85">
        <v>617</v>
      </c>
      <c r="D486" s="87"/>
      <c r="E486" s="85">
        <v>1</v>
      </c>
      <c r="F486" s="87" t="s">
        <v>138</v>
      </c>
      <c r="G486" s="87"/>
      <c r="H486" s="85" t="s">
        <v>19</v>
      </c>
      <c r="I486" s="85" t="s">
        <v>702</v>
      </c>
      <c r="J486" s="111">
        <v>5104</v>
      </c>
      <c r="K486" s="375">
        <v>10</v>
      </c>
      <c r="L486" s="101">
        <f t="shared" si="11"/>
        <v>413</v>
      </c>
      <c r="M486" s="393">
        <f t="shared" si="10"/>
        <v>72.180249999999987</v>
      </c>
      <c r="N486" s="393"/>
      <c r="O486" s="394">
        <v>8</v>
      </c>
      <c r="P486" s="394">
        <v>9</v>
      </c>
      <c r="Q486" s="15"/>
      <c r="R486" s="15"/>
    </row>
    <row r="487" spans="1:18" ht="15" x14ac:dyDescent="0.3">
      <c r="A487" s="85">
        <v>617</v>
      </c>
      <c r="B487" s="85">
        <v>61</v>
      </c>
      <c r="C487" s="85">
        <v>617</v>
      </c>
      <c r="D487" s="85"/>
      <c r="E487" s="85">
        <v>1</v>
      </c>
      <c r="F487" s="96" t="s">
        <v>904</v>
      </c>
      <c r="G487" s="85"/>
      <c r="H487" s="85"/>
      <c r="I487" s="85" t="s">
        <v>702</v>
      </c>
      <c r="J487" s="351">
        <v>4130</v>
      </c>
      <c r="K487" s="112">
        <v>10</v>
      </c>
      <c r="L487" s="101">
        <f t="shared" si="11"/>
        <v>229.5</v>
      </c>
      <c r="M487" s="101"/>
      <c r="N487" s="101"/>
      <c r="O487" s="187">
        <v>10</v>
      </c>
      <c r="P487" s="187"/>
      <c r="Q487" s="15"/>
      <c r="R487" s="15"/>
    </row>
    <row r="488" spans="1:18" ht="15" x14ac:dyDescent="0.3">
      <c r="A488" s="85">
        <v>617</v>
      </c>
      <c r="B488" s="85">
        <v>61</v>
      </c>
      <c r="C488" s="85">
        <v>617</v>
      </c>
      <c r="D488" s="87"/>
      <c r="E488" s="85">
        <v>1</v>
      </c>
      <c r="F488" s="87" t="s">
        <v>825</v>
      </c>
      <c r="G488" s="87"/>
      <c r="H488" s="85" t="s">
        <v>19</v>
      </c>
      <c r="I488" s="85" t="s">
        <v>702</v>
      </c>
      <c r="J488" s="111">
        <v>2295</v>
      </c>
      <c r="K488" s="341">
        <v>10</v>
      </c>
      <c r="L488" s="101">
        <f t="shared" si="11"/>
        <v>333.5</v>
      </c>
      <c r="M488" s="101"/>
      <c r="N488" s="101"/>
      <c r="O488" s="187">
        <v>10</v>
      </c>
      <c r="P488" s="187"/>
      <c r="Q488" s="15"/>
      <c r="R488" s="15"/>
    </row>
    <row r="489" spans="1:18" ht="15.75" x14ac:dyDescent="0.3">
      <c r="A489" s="235">
        <v>617</v>
      </c>
      <c r="B489" s="235">
        <v>61</v>
      </c>
      <c r="C489" s="235">
        <v>617</v>
      </c>
      <c r="D489" s="85"/>
      <c r="E489" s="85">
        <v>1</v>
      </c>
      <c r="F489" s="87" t="s">
        <v>593</v>
      </c>
      <c r="G489" s="87"/>
      <c r="H489" s="85" t="s">
        <v>19</v>
      </c>
      <c r="I489" s="85" t="s">
        <v>702</v>
      </c>
      <c r="J489" s="111">
        <v>3335</v>
      </c>
      <c r="K489" s="651">
        <v>10</v>
      </c>
      <c r="L489" s="393">
        <f t="shared" si="11"/>
        <v>866.1629999999999</v>
      </c>
      <c r="M489" s="101">
        <f>IF(K492=0,"N/A",+L492/12)</f>
        <v>24.091666666666669</v>
      </c>
      <c r="N489" s="101"/>
      <c r="O489" s="187">
        <v>2</v>
      </c>
      <c r="P489" s="187">
        <v>5</v>
      </c>
      <c r="Q489" s="15"/>
      <c r="R489" s="15"/>
    </row>
    <row r="490" spans="1:18" ht="15.75" x14ac:dyDescent="0.3">
      <c r="A490" s="451">
        <v>617</v>
      </c>
      <c r="B490" s="451">
        <v>61</v>
      </c>
      <c r="C490" s="451">
        <v>617</v>
      </c>
      <c r="D490" s="451"/>
      <c r="E490" s="451">
        <v>1</v>
      </c>
      <c r="F490" s="457" t="s">
        <v>347</v>
      </c>
      <c r="G490" s="390"/>
      <c r="H490" s="389" t="s">
        <v>19</v>
      </c>
      <c r="I490" s="85" t="s">
        <v>702</v>
      </c>
      <c r="J490" s="391">
        <v>8661.6299999999992</v>
      </c>
      <c r="K490" s="341">
        <v>10</v>
      </c>
      <c r="L490" s="101"/>
      <c r="M490" s="101">
        <f>IF(K493=0,"N/A",+L493/12)</f>
        <v>22.33</v>
      </c>
      <c r="N490" s="101"/>
      <c r="O490" s="187">
        <v>5</v>
      </c>
      <c r="P490" s="187">
        <v>9</v>
      </c>
      <c r="Q490" s="15"/>
      <c r="R490" s="15"/>
    </row>
    <row r="491" spans="1:18" ht="15" x14ac:dyDescent="0.3">
      <c r="A491" s="85">
        <v>617</v>
      </c>
      <c r="B491" s="85">
        <v>61</v>
      </c>
      <c r="C491" s="85">
        <v>617</v>
      </c>
      <c r="D491" s="85">
        <v>125532</v>
      </c>
      <c r="E491" s="85">
        <v>1</v>
      </c>
      <c r="F491" s="87" t="s">
        <v>21</v>
      </c>
      <c r="G491" s="87"/>
      <c r="H491" s="85"/>
      <c r="I491" s="85" t="s">
        <v>702</v>
      </c>
      <c r="J491" s="111">
        <v>5000</v>
      </c>
      <c r="K491" s="341">
        <v>10</v>
      </c>
      <c r="L491" s="101"/>
      <c r="M491" s="101">
        <f>IF(K494=0,"N/A",+L494/12)</f>
        <v>148.33333333333334</v>
      </c>
      <c r="N491" s="101">
        <f>+M475+M480+M491+M490+M489+M488+M485+M484+M483+M482+M481</f>
        <v>381.38583333333327</v>
      </c>
      <c r="O491" s="187">
        <v>7</v>
      </c>
      <c r="P491" s="187">
        <v>8</v>
      </c>
      <c r="Q491" s="15"/>
      <c r="R491" s="15"/>
    </row>
    <row r="492" spans="1:18" ht="15" x14ac:dyDescent="0.3">
      <c r="A492" s="85">
        <v>617</v>
      </c>
      <c r="B492" s="85">
        <v>61</v>
      </c>
      <c r="C492" s="85">
        <v>617</v>
      </c>
      <c r="D492" s="87"/>
      <c r="E492" s="85">
        <v>1</v>
      </c>
      <c r="F492" s="87" t="s">
        <v>137</v>
      </c>
      <c r="G492" s="87"/>
      <c r="H492" s="85" t="s">
        <v>19</v>
      </c>
      <c r="I492" s="85" t="s">
        <v>702</v>
      </c>
      <c r="J492" s="111">
        <v>10000</v>
      </c>
      <c r="K492" s="375">
        <v>10</v>
      </c>
      <c r="L492" s="101">
        <f>IF(K492=0,"N/A",+J493/K492)</f>
        <v>289.10000000000002</v>
      </c>
      <c r="M492" s="101"/>
      <c r="N492" s="101"/>
      <c r="O492" s="187">
        <v>10</v>
      </c>
      <c r="P492" s="187"/>
      <c r="Q492" s="15"/>
      <c r="R492" s="15"/>
    </row>
    <row r="493" spans="1:18" ht="15" x14ac:dyDescent="0.3">
      <c r="A493" s="85">
        <v>617</v>
      </c>
      <c r="B493" s="85">
        <v>61</v>
      </c>
      <c r="C493" s="85">
        <v>617</v>
      </c>
      <c r="D493" s="85"/>
      <c r="E493" s="85">
        <v>1</v>
      </c>
      <c r="F493" s="96" t="s">
        <v>905</v>
      </c>
      <c r="G493" s="85"/>
      <c r="H493" s="85" t="s">
        <v>42</v>
      </c>
      <c r="I493" s="85" t="s">
        <v>702</v>
      </c>
      <c r="J493" s="351">
        <v>2891</v>
      </c>
      <c r="K493" s="341">
        <v>10</v>
      </c>
      <c r="L493" s="101">
        <f>IF(K493=0,"N/A",+J494/K493)</f>
        <v>267.95999999999998</v>
      </c>
      <c r="M493" s="708"/>
      <c r="N493" s="708"/>
      <c r="O493" s="708"/>
      <c r="P493" s="708"/>
      <c r="Q493" s="15"/>
      <c r="R493" s="15"/>
    </row>
    <row r="494" spans="1:18" ht="15" x14ac:dyDescent="0.3">
      <c r="A494" s="85">
        <v>617</v>
      </c>
      <c r="B494" s="85">
        <v>61</v>
      </c>
      <c r="C494" s="85">
        <v>617</v>
      </c>
      <c r="D494" s="227"/>
      <c r="E494" s="85">
        <v>1</v>
      </c>
      <c r="F494" s="87" t="s">
        <v>139</v>
      </c>
      <c r="G494" s="227"/>
      <c r="H494" s="85" t="s">
        <v>42</v>
      </c>
      <c r="I494" s="85" t="s">
        <v>702</v>
      </c>
      <c r="J494" s="97">
        <v>2679.6</v>
      </c>
      <c r="K494" s="341">
        <v>10</v>
      </c>
      <c r="L494" s="101">
        <f>IF(K494=0,"N/A",+J495/K494)</f>
        <v>1780</v>
      </c>
      <c r="M494" s="707"/>
      <c r="N494" s="707"/>
      <c r="O494" s="707"/>
      <c r="P494" s="707"/>
      <c r="Q494" s="15"/>
      <c r="R494" s="15"/>
    </row>
    <row r="495" spans="1:18" ht="15" x14ac:dyDescent="0.3">
      <c r="A495" s="85">
        <v>617</v>
      </c>
      <c r="B495" s="85">
        <v>61</v>
      </c>
      <c r="C495" s="85">
        <v>617</v>
      </c>
      <c r="D495" s="85"/>
      <c r="E495" s="85">
        <v>1</v>
      </c>
      <c r="F495" s="87" t="s">
        <v>91</v>
      </c>
      <c r="G495" s="87"/>
      <c r="H495" s="85" t="s">
        <v>92</v>
      </c>
      <c r="I495" s="85" t="s">
        <v>702</v>
      </c>
      <c r="J495" s="111">
        <v>17800</v>
      </c>
      <c r="K495" s="341">
        <v>10</v>
      </c>
      <c r="L495" s="101"/>
      <c r="M495" s="103"/>
      <c r="N495" s="103"/>
      <c r="O495" s="232">
        <v>10</v>
      </c>
      <c r="P495" s="232"/>
      <c r="Q495" s="15"/>
      <c r="R495" s="15"/>
    </row>
    <row r="496" spans="1:18" ht="15" x14ac:dyDescent="0.3">
      <c r="A496" s="85">
        <v>617</v>
      </c>
      <c r="B496" s="85">
        <v>61</v>
      </c>
      <c r="C496" s="85">
        <v>617</v>
      </c>
      <c r="D496" s="87">
        <v>127900</v>
      </c>
      <c r="E496" s="85">
        <v>1</v>
      </c>
      <c r="F496" s="87" t="s">
        <v>25</v>
      </c>
      <c r="G496" s="85"/>
      <c r="H496" s="85" t="s">
        <v>19</v>
      </c>
      <c r="I496" s="85" t="s">
        <v>702</v>
      </c>
      <c r="J496" s="111">
        <v>6960</v>
      </c>
      <c r="K496" s="341">
        <v>10</v>
      </c>
      <c r="L496" s="101">
        <f>IF(K496=0,"N/A",+J497/K496)</f>
        <v>600</v>
      </c>
      <c r="M496" s="101">
        <f>IF(K499=0,"N/A",+L499/12)</f>
        <v>52.199999999999996</v>
      </c>
      <c r="N496" s="101"/>
      <c r="O496" s="187">
        <v>4</v>
      </c>
      <c r="P496" s="187">
        <v>2</v>
      </c>
      <c r="Q496" s="15"/>
      <c r="R496" s="15"/>
    </row>
    <row r="497" spans="1:18" ht="15" x14ac:dyDescent="0.3">
      <c r="A497" s="85">
        <v>617</v>
      </c>
      <c r="B497" s="85">
        <v>61</v>
      </c>
      <c r="C497" s="85">
        <v>617</v>
      </c>
      <c r="D497" s="87"/>
      <c r="E497" s="85">
        <v>1</v>
      </c>
      <c r="F497" s="87" t="s">
        <v>21</v>
      </c>
      <c r="G497" s="87"/>
      <c r="H497" s="85"/>
      <c r="I497" s="85" t="s">
        <v>859</v>
      </c>
      <c r="J497" s="111">
        <v>6000</v>
      </c>
      <c r="K497" s="341">
        <v>10</v>
      </c>
      <c r="L497" s="101">
        <f>IF(K497=0,"N/A",+J498/K497)</f>
        <v>226.48099999999999</v>
      </c>
      <c r="M497" s="101">
        <f>IF(K500=0,"N/A",+L500/12)</f>
        <v>21.875</v>
      </c>
      <c r="N497" s="101"/>
      <c r="O497" s="187">
        <v>4</v>
      </c>
      <c r="P497" s="187">
        <v>3</v>
      </c>
      <c r="Q497" s="15"/>
      <c r="R497" s="15"/>
    </row>
    <row r="498" spans="1:18" ht="15" x14ac:dyDescent="0.3">
      <c r="A498" s="85">
        <v>617</v>
      </c>
      <c r="B498" s="85">
        <v>61</v>
      </c>
      <c r="C498" s="85">
        <v>617</v>
      </c>
      <c r="D498" s="87"/>
      <c r="E498" s="85">
        <v>1</v>
      </c>
      <c r="F498" s="87" t="s">
        <v>39</v>
      </c>
      <c r="G498" s="87"/>
      <c r="H498" s="85" t="s">
        <v>19</v>
      </c>
      <c r="I498" s="85" t="s">
        <v>859</v>
      </c>
      <c r="J498" s="111">
        <v>2264.81</v>
      </c>
      <c r="K498" s="112">
        <v>10</v>
      </c>
      <c r="L498" s="101"/>
      <c r="M498" s="101">
        <f>IF(K501=0,"N/A",+L501/12)</f>
        <v>37.748333333333335</v>
      </c>
      <c r="N498" s="101"/>
      <c r="O498" s="187">
        <v>3</v>
      </c>
      <c r="P498" s="187">
        <v>7</v>
      </c>
      <c r="Q498" s="15"/>
      <c r="R498" s="15"/>
    </row>
    <row r="499" spans="1:18" ht="15" x14ac:dyDescent="0.3">
      <c r="A499" s="85">
        <v>617</v>
      </c>
      <c r="B499" s="85">
        <v>61</v>
      </c>
      <c r="C499" s="85">
        <v>617</v>
      </c>
      <c r="D499" s="85"/>
      <c r="E499" s="85">
        <v>1</v>
      </c>
      <c r="F499" s="87" t="s">
        <v>85</v>
      </c>
      <c r="G499" s="85"/>
      <c r="H499" s="85" t="s">
        <v>19</v>
      </c>
      <c r="I499" s="85" t="s">
        <v>175</v>
      </c>
      <c r="J499" s="111">
        <v>1500</v>
      </c>
      <c r="K499" s="341">
        <v>10</v>
      </c>
      <c r="L499" s="101">
        <f>IF(K499=0,"N/A",+J500/K499)</f>
        <v>626.4</v>
      </c>
      <c r="M499" s="101"/>
      <c r="N499" s="101"/>
      <c r="O499" s="187">
        <v>10</v>
      </c>
      <c r="P499" s="187"/>
      <c r="Q499" s="15"/>
      <c r="R499" s="15"/>
    </row>
    <row r="500" spans="1:18" ht="15" x14ac:dyDescent="0.3">
      <c r="A500" s="85">
        <v>617</v>
      </c>
      <c r="B500" s="85">
        <v>61</v>
      </c>
      <c r="C500" s="85">
        <v>617</v>
      </c>
      <c r="D500" s="260"/>
      <c r="E500" s="85">
        <v>1</v>
      </c>
      <c r="F500" s="87" t="s">
        <v>695</v>
      </c>
      <c r="G500" s="260"/>
      <c r="H500" s="85"/>
      <c r="I500" s="85" t="s">
        <v>175</v>
      </c>
      <c r="J500" s="97">
        <v>6264</v>
      </c>
      <c r="K500" s="112">
        <v>10</v>
      </c>
      <c r="L500" s="101">
        <f>IF(K500=0,"N/A",+J501/K500)</f>
        <v>262.5</v>
      </c>
      <c r="M500" s="101">
        <f>IF(K503=0,"N/A",+L503/12)</f>
        <v>23.291666666666668</v>
      </c>
      <c r="N500" s="101">
        <f>+M500+M498+M497+M489+M488+M491</f>
        <v>255.34000000000003</v>
      </c>
      <c r="O500" s="187">
        <v>6</v>
      </c>
      <c r="P500" s="187"/>
      <c r="Q500" s="15"/>
      <c r="R500" s="15"/>
    </row>
    <row r="501" spans="1:18" ht="15" x14ac:dyDescent="0.3">
      <c r="A501" s="85">
        <v>617</v>
      </c>
      <c r="B501" s="85">
        <v>61</v>
      </c>
      <c r="C501" s="85">
        <v>617</v>
      </c>
      <c r="D501" s="260"/>
      <c r="E501" s="85">
        <v>1</v>
      </c>
      <c r="F501" s="87" t="s">
        <v>139</v>
      </c>
      <c r="G501" s="85"/>
      <c r="H501" s="85" t="s">
        <v>42</v>
      </c>
      <c r="I501" s="85" t="s">
        <v>29</v>
      </c>
      <c r="J501" s="97">
        <v>2625</v>
      </c>
      <c r="K501" s="112">
        <v>10</v>
      </c>
      <c r="L501" s="101">
        <f>IF(K501=0,"N/A",+J502/K501)</f>
        <v>452.98</v>
      </c>
      <c r="M501" s="101"/>
      <c r="N501" s="101"/>
      <c r="O501" s="187">
        <v>10</v>
      </c>
      <c r="P501" s="187"/>
      <c r="Q501" s="15"/>
      <c r="R501" s="15"/>
    </row>
    <row r="502" spans="1:18" ht="15" x14ac:dyDescent="0.3">
      <c r="A502" s="85">
        <v>617</v>
      </c>
      <c r="B502" s="85">
        <v>61</v>
      </c>
      <c r="C502" s="85">
        <v>617</v>
      </c>
      <c r="D502" s="85"/>
      <c r="E502" s="85">
        <v>1</v>
      </c>
      <c r="F502" s="87" t="s">
        <v>18</v>
      </c>
      <c r="G502" s="85"/>
      <c r="H502" s="85" t="s">
        <v>19</v>
      </c>
      <c r="I502" s="85" t="s">
        <v>29</v>
      </c>
      <c r="J502" s="111">
        <v>4529.8</v>
      </c>
      <c r="K502" s="112">
        <v>10</v>
      </c>
      <c r="L502" s="101"/>
      <c r="M502" s="101">
        <f t="shared" ref="M502:M508" si="12">IF(K505=0,"N/A",+L505/12)</f>
        <v>143.49199999999999</v>
      </c>
      <c r="N502" s="101">
        <f>+M502</f>
        <v>143.49199999999999</v>
      </c>
      <c r="O502" s="187">
        <v>4</v>
      </c>
      <c r="P502" s="187">
        <v>1</v>
      </c>
      <c r="Q502" s="15"/>
      <c r="R502" s="15"/>
    </row>
    <row r="503" spans="1:18" ht="15" x14ac:dyDescent="0.3">
      <c r="A503" s="85">
        <v>617</v>
      </c>
      <c r="B503" s="85">
        <v>61</v>
      </c>
      <c r="C503" s="85">
        <v>617</v>
      </c>
      <c r="D503" s="85">
        <v>125150</v>
      </c>
      <c r="E503" s="85">
        <v>1</v>
      </c>
      <c r="F503" s="87" t="s">
        <v>176</v>
      </c>
      <c r="G503" s="85"/>
      <c r="H503" s="85" t="s">
        <v>19</v>
      </c>
      <c r="I503" s="85" t="s">
        <v>29</v>
      </c>
      <c r="J503" s="111">
        <v>3200</v>
      </c>
      <c r="K503" s="112">
        <v>10</v>
      </c>
      <c r="L503" s="101">
        <f>IF(K503=0,"N/A",+J504/K503)</f>
        <v>279.5</v>
      </c>
      <c r="M503" s="101">
        <f t="shared" si="12"/>
        <v>75.445333333333338</v>
      </c>
      <c r="N503" s="101">
        <f>+M503</f>
        <v>75.445333333333338</v>
      </c>
      <c r="O503" s="102">
        <v>2</v>
      </c>
      <c r="P503" s="102">
        <v>5</v>
      </c>
      <c r="Q503" s="15"/>
      <c r="R503" s="15"/>
    </row>
    <row r="504" spans="1:18" ht="15" x14ac:dyDescent="0.3">
      <c r="A504" s="85">
        <v>617</v>
      </c>
      <c r="B504" s="85">
        <v>61</v>
      </c>
      <c r="C504" s="85">
        <v>617</v>
      </c>
      <c r="D504" s="85"/>
      <c r="E504" s="85">
        <v>1</v>
      </c>
      <c r="F504" s="87" t="s">
        <v>55</v>
      </c>
      <c r="G504" s="85"/>
      <c r="H504" s="85" t="s">
        <v>24</v>
      </c>
      <c r="I504" s="85" t="s">
        <v>29</v>
      </c>
      <c r="J504" s="111">
        <v>2795</v>
      </c>
      <c r="K504" s="341">
        <v>10</v>
      </c>
      <c r="L504" s="101"/>
      <c r="M504" s="101">
        <f t="shared" si="12"/>
        <v>13.958416666666666</v>
      </c>
      <c r="N504" s="101"/>
      <c r="O504" s="102">
        <v>3</v>
      </c>
      <c r="P504" s="102">
        <v>6</v>
      </c>
      <c r="Q504" s="15"/>
      <c r="R504" s="15"/>
    </row>
    <row r="505" spans="1:18" ht="15" x14ac:dyDescent="0.3">
      <c r="A505" s="85">
        <v>617</v>
      </c>
      <c r="B505" s="85">
        <v>61</v>
      </c>
      <c r="C505" s="85">
        <v>617</v>
      </c>
      <c r="D505" s="85">
        <v>125158</v>
      </c>
      <c r="E505" s="85">
        <v>1</v>
      </c>
      <c r="F505" s="87" t="s">
        <v>25</v>
      </c>
      <c r="G505" s="85"/>
      <c r="H505" s="85" t="s">
        <v>19</v>
      </c>
      <c r="I505" s="85" t="s">
        <v>29</v>
      </c>
      <c r="J505" s="111">
        <v>2494</v>
      </c>
      <c r="K505" s="341">
        <v>10</v>
      </c>
      <c r="L505" s="101">
        <f t="shared" ref="L505:L511" si="13">IF(K505=0,"N/A",+J506/K505)</f>
        <v>1721.904</v>
      </c>
      <c r="M505" s="101">
        <f t="shared" si="12"/>
        <v>77.816666666666663</v>
      </c>
      <c r="N505" s="101"/>
      <c r="O505" s="102">
        <v>3</v>
      </c>
      <c r="P505" s="102">
        <v>7</v>
      </c>
      <c r="Q505" s="15"/>
      <c r="R505" s="15"/>
    </row>
    <row r="506" spans="1:18" ht="15" x14ac:dyDescent="0.3">
      <c r="A506" s="85">
        <v>617</v>
      </c>
      <c r="B506" s="85">
        <v>61</v>
      </c>
      <c r="C506" s="85">
        <v>617</v>
      </c>
      <c r="D506" s="87"/>
      <c r="E506" s="85">
        <v>1</v>
      </c>
      <c r="F506" s="87" t="s">
        <v>708</v>
      </c>
      <c r="G506" s="260"/>
      <c r="H506" s="85"/>
      <c r="I506" s="85" t="s">
        <v>29</v>
      </c>
      <c r="J506" s="111">
        <v>17219.04</v>
      </c>
      <c r="K506" s="375">
        <v>10</v>
      </c>
      <c r="L506" s="101">
        <f t="shared" si="13"/>
        <v>905.34400000000005</v>
      </c>
      <c r="M506" s="101">
        <f t="shared" si="12"/>
        <v>43.5</v>
      </c>
      <c r="N506" s="101"/>
      <c r="O506" s="102">
        <v>3</v>
      </c>
      <c r="P506" s="102">
        <v>9</v>
      </c>
      <c r="Q506" s="15"/>
      <c r="R506" s="15"/>
    </row>
    <row r="507" spans="1:18" ht="15" x14ac:dyDescent="0.3">
      <c r="A507" s="85">
        <v>617</v>
      </c>
      <c r="B507" s="85">
        <v>61</v>
      </c>
      <c r="C507" s="85">
        <v>617</v>
      </c>
      <c r="D507" s="85"/>
      <c r="E507" s="85">
        <v>1</v>
      </c>
      <c r="F507" s="96" t="s">
        <v>1025</v>
      </c>
      <c r="G507" s="260"/>
      <c r="H507" s="373" t="s">
        <v>1024</v>
      </c>
      <c r="I507" s="85" t="s">
        <v>580</v>
      </c>
      <c r="J507" s="722">
        <v>9053.44</v>
      </c>
      <c r="K507" s="341">
        <v>10</v>
      </c>
      <c r="L507" s="101">
        <f t="shared" si="13"/>
        <v>167.501</v>
      </c>
      <c r="M507" s="101">
        <f t="shared" si="12"/>
        <v>40.484000000000002</v>
      </c>
      <c r="N507" s="101"/>
      <c r="O507" s="102">
        <v>3</v>
      </c>
      <c r="P507" s="102">
        <v>5</v>
      </c>
      <c r="Q507" s="15"/>
      <c r="R507" s="15"/>
    </row>
    <row r="508" spans="1:18" ht="15" x14ac:dyDescent="0.3">
      <c r="A508" s="85">
        <v>617</v>
      </c>
      <c r="B508" s="85">
        <v>61</v>
      </c>
      <c r="C508" s="85">
        <v>617</v>
      </c>
      <c r="D508" s="373"/>
      <c r="E508" s="373">
        <v>1</v>
      </c>
      <c r="F508" s="87" t="s">
        <v>45</v>
      </c>
      <c r="G508" s="373"/>
      <c r="H508" s="85" t="s">
        <v>787</v>
      </c>
      <c r="I508" s="85" t="s">
        <v>580</v>
      </c>
      <c r="J508" s="517">
        <v>1675.01</v>
      </c>
      <c r="K508" s="341">
        <v>10</v>
      </c>
      <c r="L508" s="101">
        <f t="shared" si="13"/>
        <v>933.8</v>
      </c>
      <c r="M508" s="101">
        <f t="shared" si="12"/>
        <v>90.035499999999999</v>
      </c>
      <c r="N508" s="101">
        <f>+M499+M504+M508+M507+M506</f>
        <v>187.97791666666666</v>
      </c>
      <c r="O508" s="102">
        <v>4</v>
      </c>
      <c r="P508" s="102">
        <v>9</v>
      </c>
      <c r="Q508" s="15"/>
      <c r="R508" s="15"/>
    </row>
    <row r="509" spans="1:18" ht="15" x14ac:dyDescent="0.3">
      <c r="A509" s="85">
        <v>617</v>
      </c>
      <c r="B509" s="85">
        <v>61</v>
      </c>
      <c r="C509" s="85">
        <v>617</v>
      </c>
      <c r="D509" s="260"/>
      <c r="E509" s="85">
        <v>1</v>
      </c>
      <c r="F509" s="87" t="s">
        <v>784</v>
      </c>
      <c r="G509" s="85"/>
      <c r="H509" s="85"/>
      <c r="I509" s="85" t="s">
        <v>580</v>
      </c>
      <c r="J509" s="517">
        <v>9338</v>
      </c>
      <c r="K509" s="341">
        <v>10</v>
      </c>
      <c r="L509" s="101">
        <f t="shared" si="13"/>
        <v>522</v>
      </c>
      <c r="M509" s="101"/>
      <c r="N509" s="101"/>
      <c r="O509" s="187">
        <v>10</v>
      </c>
      <c r="P509" s="187"/>
      <c r="Q509" s="15"/>
      <c r="R509" s="15"/>
    </row>
    <row r="510" spans="1:18" ht="15" x14ac:dyDescent="0.3">
      <c r="A510" s="85">
        <v>617</v>
      </c>
      <c r="B510" s="85">
        <v>61</v>
      </c>
      <c r="C510" s="85">
        <v>617</v>
      </c>
      <c r="D510" s="260"/>
      <c r="E510" s="85">
        <v>1</v>
      </c>
      <c r="F510" s="87" t="s">
        <v>778</v>
      </c>
      <c r="G510" s="85"/>
      <c r="H510" s="85"/>
      <c r="I510" s="85" t="s">
        <v>580</v>
      </c>
      <c r="J510" s="517">
        <v>5220</v>
      </c>
      <c r="K510" s="341">
        <v>10</v>
      </c>
      <c r="L510" s="101">
        <f t="shared" si="13"/>
        <v>485.80799999999999</v>
      </c>
      <c r="M510" s="101">
        <f>IF(K513=0,"N/A",+L513/12)</f>
        <v>33.022500000000001</v>
      </c>
      <c r="N510" s="101"/>
      <c r="O510" s="187">
        <v>7</v>
      </c>
      <c r="P510" s="187">
        <v>11</v>
      </c>
      <c r="Q510" s="15"/>
      <c r="R510" s="15"/>
    </row>
    <row r="511" spans="1:18" ht="15" x14ac:dyDescent="0.3">
      <c r="A511" s="85">
        <v>617</v>
      </c>
      <c r="B511" s="85">
        <v>61</v>
      </c>
      <c r="C511" s="85">
        <v>617</v>
      </c>
      <c r="D511" s="260"/>
      <c r="E511" s="85">
        <v>1</v>
      </c>
      <c r="F511" s="87" t="s">
        <v>101</v>
      </c>
      <c r="G511" s="85" t="s">
        <v>795</v>
      </c>
      <c r="H511" s="85" t="s">
        <v>796</v>
      </c>
      <c r="I511" s="85" t="s">
        <v>580</v>
      </c>
      <c r="J511" s="517">
        <v>4858.08</v>
      </c>
      <c r="K511" s="95">
        <v>10</v>
      </c>
      <c r="L511" s="101">
        <f t="shared" si="13"/>
        <v>1080.4259999999999</v>
      </c>
      <c r="M511" s="101">
        <f>IF(K514=0,"N/A",+L514/12)</f>
        <v>31.25</v>
      </c>
      <c r="N511" s="101"/>
      <c r="O511" s="187">
        <v>8</v>
      </c>
      <c r="P511" s="187"/>
      <c r="Q511" s="15"/>
      <c r="R511" s="15"/>
    </row>
    <row r="512" spans="1:18" ht="15" x14ac:dyDescent="0.3">
      <c r="A512" s="85">
        <v>617</v>
      </c>
      <c r="B512" s="92">
        <v>61</v>
      </c>
      <c r="C512" s="85">
        <v>617</v>
      </c>
      <c r="D512" s="566"/>
      <c r="E512" s="92">
        <v>1</v>
      </c>
      <c r="F512" s="93" t="s">
        <v>693</v>
      </c>
      <c r="G512" s="566"/>
      <c r="H512" s="92"/>
      <c r="I512" s="85" t="s">
        <v>694</v>
      </c>
      <c r="J512" s="591">
        <v>10804.26</v>
      </c>
      <c r="K512" s="341">
        <v>10</v>
      </c>
      <c r="L512" s="101"/>
      <c r="M512" s="726"/>
      <c r="N512" s="726"/>
      <c r="O512" s="215">
        <v>10</v>
      </c>
      <c r="P512" s="102"/>
      <c r="Q512" s="15"/>
      <c r="R512" s="15"/>
    </row>
    <row r="513" spans="1:18" ht="15" x14ac:dyDescent="0.3">
      <c r="A513" s="85">
        <v>617</v>
      </c>
      <c r="B513" s="85">
        <v>61</v>
      </c>
      <c r="C513" s="85">
        <v>617</v>
      </c>
      <c r="D513" s="87"/>
      <c r="E513" s="85">
        <v>1</v>
      </c>
      <c r="F513" s="87" t="s">
        <v>158</v>
      </c>
      <c r="G513" s="85"/>
      <c r="H513" s="85"/>
      <c r="I513" s="85" t="s">
        <v>117</v>
      </c>
      <c r="J513" s="111">
        <v>5400</v>
      </c>
      <c r="K513" s="341">
        <v>10</v>
      </c>
      <c r="L513" s="101">
        <f>IF(K513=0,"N/A",+J514/K513)</f>
        <v>396.27</v>
      </c>
      <c r="M513" s="725"/>
      <c r="N513" s="725"/>
      <c r="O513" s="614">
        <v>10</v>
      </c>
      <c r="P513" s="100"/>
      <c r="Q513" s="15"/>
      <c r="R513" s="15"/>
    </row>
    <row r="514" spans="1:18" ht="15" x14ac:dyDescent="0.3">
      <c r="A514" s="85">
        <v>617</v>
      </c>
      <c r="B514" s="85">
        <v>61</v>
      </c>
      <c r="C514" s="85">
        <v>617</v>
      </c>
      <c r="D514" s="87"/>
      <c r="E514" s="85">
        <v>1</v>
      </c>
      <c r="F514" s="87" t="s">
        <v>200</v>
      </c>
      <c r="G514" s="85"/>
      <c r="H514" s="85"/>
      <c r="I514" s="85" t="s">
        <v>117</v>
      </c>
      <c r="J514" s="111">
        <v>3962.7</v>
      </c>
      <c r="K514" s="341">
        <v>10</v>
      </c>
      <c r="L514" s="101">
        <f>IF(K514=0,"N/A",+J515/K514)</f>
        <v>375</v>
      </c>
      <c r="M514" s="103">
        <f t="shared" ref="M514:M524" si="14">IF(K517=0,"N/A",+L517/12)</f>
        <v>46.266666666666673</v>
      </c>
      <c r="N514" s="103"/>
      <c r="O514" s="232">
        <v>8</v>
      </c>
      <c r="P514" s="232">
        <v>5</v>
      </c>
      <c r="Q514" s="15"/>
      <c r="R514" s="15"/>
    </row>
    <row r="515" spans="1:18" ht="15" x14ac:dyDescent="0.3">
      <c r="A515" s="85">
        <v>617</v>
      </c>
      <c r="B515" s="85">
        <v>61</v>
      </c>
      <c r="C515" s="85">
        <v>617</v>
      </c>
      <c r="D515" s="85">
        <v>125147</v>
      </c>
      <c r="E515" s="85">
        <v>1</v>
      </c>
      <c r="F515" s="87" t="s">
        <v>704</v>
      </c>
      <c r="G515" s="85"/>
      <c r="H515" s="85"/>
      <c r="I515" s="85" t="s">
        <v>117</v>
      </c>
      <c r="J515" s="111">
        <v>3750</v>
      </c>
      <c r="K515" s="341">
        <v>10</v>
      </c>
      <c r="L515" s="726"/>
      <c r="M515" s="101">
        <f t="shared" si="14"/>
        <v>14.166666666666666</v>
      </c>
      <c r="N515" s="101"/>
      <c r="O515" s="187">
        <v>9</v>
      </c>
      <c r="P515" s="187">
        <v>10</v>
      </c>
      <c r="Q515" s="15"/>
      <c r="R515" s="15"/>
    </row>
    <row r="516" spans="1:18" ht="15" x14ac:dyDescent="0.3">
      <c r="A516" s="85">
        <v>617</v>
      </c>
      <c r="B516" s="85">
        <v>61</v>
      </c>
      <c r="C516" s="85">
        <v>617</v>
      </c>
      <c r="D516" s="85" t="s">
        <v>89</v>
      </c>
      <c r="E516" s="85">
        <v>1</v>
      </c>
      <c r="F516" s="87" t="s">
        <v>120</v>
      </c>
      <c r="G516" s="85"/>
      <c r="H516" s="85" t="s">
        <v>19</v>
      </c>
      <c r="I516" s="85" t="s">
        <v>117</v>
      </c>
      <c r="J516" s="111">
        <v>2770.87</v>
      </c>
      <c r="K516" s="95">
        <v>10</v>
      </c>
      <c r="L516" s="725"/>
      <c r="M516" s="101">
        <f t="shared" si="14"/>
        <v>498.33333333333331</v>
      </c>
      <c r="N516" s="101"/>
      <c r="O516" s="215">
        <v>6</v>
      </c>
      <c r="P516" s="102">
        <v>5</v>
      </c>
      <c r="Q516" s="15"/>
      <c r="R516" s="15"/>
    </row>
    <row r="517" spans="1:18" ht="15" x14ac:dyDescent="0.3">
      <c r="A517" s="85">
        <v>617</v>
      </c>
      <c r="B517" s="85">
        <v>61</v>
      </c>
      <c r="C517" s="85">
        <v>617</v>
      </c>
      <c r="D517" s="85"/>
      <c r="E517" s="85">
        <v>1</v>
      </c>
      <c r="F517" s="87" t="s">
        <v>18</v>
      </c>
      <c r="G517" s="85"/>
      <c r="H517" s="85" t="s">
        <v>19</v>
      </c>
      <c r="I517" s="85" t="s">
        <v>117</v>
      </c>
      <c r="J517" s="111">
        <v>3043.84</v>
      </c>
      <c r="K517" s="95">
        <v>10</v>
      </c>
      <c r="L517" s="103">
        <f t="shared" ref="L517:L527" si="15">IF(K517=0,"N/A",+J518/K517)</f>
        <v>555.20000000000005</v>
      </c>
      <c r="M517" s="101">
        <f t="shared" si="14"/>
        <v>262.36333333333329</v>
      </c>
      <c r="N517" s="101"/>
      <c r="O517" s="215">
        <v>4</v>
      </c>
      <c r="P517" s="102">
        <v>1</v>
      </c>
      <c r="Q517" s="15"/>
      <c r="R517" s="15"/>
    </row>
    <row r="518" spans="1:18" ht="15" x14ac:dyDescent="0.3">
      <c r="A518" s="85">
        <v>617</v>
      </c>
      <c r="B518" s="85">
        <v>61</v>
      </c>
      <c r="C518" s="85">
        <v>617</v>
      </c>
      <c r="D518" s="85"/>
      <c r="E518" s="85">
        <v>1</v>
      </c>
      <c r="F518" s="87" t="s">
        <v>101</v>
      </c>
      <c r="G518" s="85"/>
      <c r="H518" s="85" t="s">
        <v>204</v>
      </c>
      <c r="I518" s="85" t="s">
        <v>201</v>
      </c>
      <c r="J518" s="111">
        <v>5552</v>
      </c>
      <c r="K518" s="112">
        <v>10</v>
      </c>
      <c r="L518" s="101">
        <f t="shared" si="15"/>
        <v>170</v>
      </c>
      <c r="M518" s="101">
        <f t="shared" si="14"/>
        <v>104.94508333333333</v>
      </c>
      <c r="N518" s="101"/>
      <c r="O518" s="215">
        <v>4</v>
      </c>
      <c r="P518" s="102">
        <v>1</v>
      </c>
      <c r="Q518" s="15"/>
      <c r="R518" s="15"/>
    </row>
    <row r="519" spans="1:18" ht="15" x14ac:dyDescent="0.3">
      <c r="A519" s="85">
        <v>617</v>
      </c>
      <c r="B519" s="85">
        <v>61</v>
      </c>
      <c r="C519" s="85">
        <v>617</v>
      </c>
      <c r="D519" s="87"/>
      <c r="E519" s="85">
        <v>1</v>
      </c>
      <c r="F519" s="87" t="s">
        <v>112</v>
      </c>
      <c r="G519" s="87"/>
      <c r="H519" s="85"/>
      <c r="I519" s="85" t="s">
        <v>201</v>
      </c>
      <c r="J519" s="97">
        <v>1700</v>
      </c>
      <c r="K519" s="341">
        <v>10</v>
      </c>
      <c r="L519" s="101">
        <f t="shared" si="15"/>
        <v>5980</v>
      </c>
      <c r="M519" s="101">
        <f t="shared" si="14"/>
        <v>3125</v>
      </c>
      <c r="N519" s="101"/>
      <c r="O519" s="215">
        <v>6</v>
      </c>
      <c r="P519" s="102">
        <v>1</v>
      </c>
      <c r="Q519" s="15"/>
      <c r="R519" s="15"/>
    </row>
    <row r="520" spans="1:18" ht="15" x14ac:dyDescent="0.3">
      <c r="A520" s="85">
        <v>617</v>
      </c>
      <c r="B520" s="85">
        <v>61</v>
      </c>
      <c r="C520" s="85">
        <v>617</v>
      </c>
      <c r="D520" s="87"/>
      <c r="E520" s="85">
        <v>200</v>
      </c>
      <c r="F520" s="87" t="s">
        <v>866</v>
      </c>
      <c r="G520" s="85"/>
      <c r="H520" s="85"/>
      <c r="I520" s="85" t="s">
        <v>454</v>
      </c>
      <c r="J520" s="111">
        <v>59800</v>
      </c>
      <c r="K520" s="341">
        <v>10</v>
      </c>
      <c r="L520" s="101">
        <f t="shared" si="15"/>
        <v>3148.3599999999997</v>
      </c>
      <c r="M520" s="101">
        <f t="shared" si="14"/>
        <v>625</v>
      </c>
      <c r="N520" s="101"/>
      <c r="O520" s="215">
        <v>6</v>
      </c>
      <c r="P520" s="102">
        <v>1</v>
      </c>
      <c r="Q520" s="15"/>
      <c r="R520" s="15"/>
    </row>
    <row r="521" spans="1:18" ht="15" x14ac:dyDescent="0.3">
      <c r="A521" s="85">
        <v>617</v>
      </c>
      <c r="B521" s="85">
        <v>61</v>
      </c>
      <c r="C521" s="85">
        <v>617</v>
      </c>
      <c r="D521" s="87"/>
      <c r="E521" s="85">
        <v>10</v>
      </c>
      <c r="F521" s="87" t="s">
        <v>868</v>
      </c>
      <c r="G521" s="85"/>
      <c r="H521" s="85" t="s">
        <v>24</v>
      </c>
      <c r="I521" s="85" t="s">
        <v>867</v>
      </c>
      <c r="J521" s="111">
        <v>31483.599999999999</v>
      </c>
      <c r="K521" s="341">
        <v>10</v>
      </c>
      <c r="L521" s="101">
        <f t="shared" si="15"/>
        <v>1259.3409999999999</v>
      </c>
      <c r="M521" s="101">
        <f t="shared" si="14"/>
        <v>254.13800000000001</v>
      </c>
      <c r="N521" s="101"/>
      <c r="O521" s="215">
        <v>2</v>
      </c>
      <c r="P521" s="102">
        <v>10</v>
      </c>
      <c r="Q521" s="15"/>
      <c r="R521" s="15"/>
    </row>
    <row r="522" spans="1:18" ht="15" x14ac:dyDescent="0.3">
      <c r="A522" s="85">
        <v>617</v>
      </c>
      <c r="B522" s="85">
        <v>61</v>
      </c>
      <c r="C522" s="85">
        <v>617</v>
      </c>
      <c r="D522" s="87"/>
      <c r="E522" s="85">
        <v>4</v>
      </c>
      <c r="F522" s="87" t="s">
        <v>868</v>
      </c>
      <c r="G522" s="85"/>
      <c r="H522" s="85" t="s">
        <v>24</v>
      </c>
      <c r="I522" s="85" t="s">
        <v>852</v>
      </c>
      <c r="J522" s="111">
        <v>12593.41</v>
      </c>
      <c r="K522" s="341">
        <v>10</v>
      </c>
      <c r="L522" s="101">
        <f t="shared" si="15"/>
        <v>37500</v>
      </c>
      <c r="M522" s="101">
        <f t="shared" si="14"/>
        <v>602.22975000000008</v>
      </c>
      <c r="N522" s="101"/>
      <c r="O522" s="215">
        <v>2</v>
      </c>
      <c r="P522" s="102">
        <v>4</v>
      </c>
      <c r="Q522" s="15"/>
      <c r="R522" s="15"/>
    </row>
    <row r="523" spans="1:18" ht="15" x14ac:dyDescent="0.3">
      <c r="A523" s="85">
        <v>617</v>
      </c>
      <c r="B523" s="85">
        <v>61</v>
      </c>
      <c r="C523" s="85">
        <v>617</v>
      </c>
      <c r="D523" s="85"/>
      <c r="E523" s="85">
        <v>5</v>
      </c>
      <c r="F523" s="87" t="s">
        <v>197</v>
      </c>
      <c r="G523" s="85"/>
      <c r="H523" s="85" t="s">
        <v>701</v>
      </c>
      <c r="I523" s="85" t="s">
        <v>699</v>
      </c>
      <c r="J523" s="111">
        <v>375000</v>
      </c>
      <c r="K523" s="341">
        <v>10</v>
      </c>
      <c r="L523" s="101">
        <f t="shared" si="15"/>
        <v>7500</v>
      </c>
      <c r="M523" s="101">
        <f t="shared" si="14"/>
        <v>698.75124999999991</v>
      </c>
      <c r="N523" s="101"/>
      <c r="O523" s="187">
        <v>6</v>
      </c>
      <c r="P523" s="187">
        <v>4</v>
      </c>
      <c r="Q523" s="15"/>
      <c r="R523" s="15"/>
    </row>
    <row r="524" spans="1:18" ht="15" x14ac:dyDescent="0.3">
      <c r="A524" s="85">
        <v>617</v>
      </c>
      <c r="B524" s="85">
        <v>61</v>
      </c>
      <c r="C524" s="85">
        <v>617</v>
      </c>
      <c r="D524" s="85"/>
      <c r="E524" s="85">
        <v>1</v>
      </c>
      <c r="F524" s="87" t="s">
        <v>197</v>
      </c>
      <c r="G524" s="85"/>
      <c r="H524" s="85" t="s">
        <v>701</v>
      </c>
      <c r="I524" s="85" t="s">
        <v>700</v>
      </c>
      <c r="J524" s="111">
        <v>75000</v>
      </c>
      <c r="K524" s="112">
        <v>10</v>
      </c>
      <c r="L524" s="101">
        <f t="shared" si="15"/>
        <v>3049.6559999999999</v>
      </c>
      <c r="M524" s="101">
        <f t="shared" si="14"/>
        <v>1000.6750000000001</v>
      </c>
      <c r="N524" s="101"/>
      <c r="O524" s="215">
        <v>9</v>
      </c>
      <c r="P524" s="102">
        <v>4</v>
      </c>
      <c r="Q524" s="15"/>
      <c r="R524" s="15"/>
    </row>
    <row r="525" spans="1:18" ht="15" x14ac:dyDescent="0.3">
      <c r="A525" s="85">
        <v>617</v>
      </c>
      <c r="B525" s="85">
        <v>61</v>
      </c>
      <c r="C525" s="85">
        <v>617</v>
      </c>
      <c r="D525" s="85"/>
      <c r="E525" s="85">
        <v>93</v>
      </c>
      <c r="F525" s="87" t="s">
        <v>953</v>
      </c>
      <c r="G525" s="85"/>
      <c r="H525" s="85"/>
      <c r="I525" s="85" t="s">
        <v>124</v>
      </c>
      <c r="J525" s="111">
        <f>93*327.92</f>
        <v>30496.560000000001</v>
      </c>
      <c r="K525" s="112">
        <v>10</v>
      </c>
      <c r="L525" s="101">
        <f t="shared" si="15"/>
        <v>7226.7570000000005</v>
      </c>
      <c r="M525" s="101"/>
      <c r="N525" s="101"/>
      <c r="O525" s="215">
        <v>10</v>
      </c>
      <c r="P525" s="102"/>
      <c r="Q525" s="15"/>
      <c r="R525" s="15"/>
    </row>
    <row r="526" spans="1:18" ht="15" x14ac:dyDescent="0.3">
      <c r="A526" s="85">
        <v>617</v>
      </c>
      <c r="B526" s="85">
        <v>61</v>
      </c>
      <c r="C526" s="85">
        <v>617</v>
      </c>
      <c r="D526" s="85"/>
      <c r="E526" s="85">
        <v>271</v>
      </c>
      <c r="F526" s="87" t="s">
        <v>506</v>
      </c>
      <c r="G526" s="85"/>
      <c r="H526" s="85"/>
      <c r="I526" s="85" t="s">
        <v>124</v>
      </c>
      <c r="J526" s="111">
        <v>72267.570000000007</v>
      </c>
      <c r="K526" s="112">
        <v>10</v>
      </c>
      <c r="L526" s="101">
        <f t="shared" si="15"/>
        <v>8385.0149999999994</v>
      </c>
      <c r="M526" s="101">
        <f>IF(K529=0,"N/A",+L529/12)</f>
        <v>232.91666666666666</v>
      </c>
      <c r="N526" s="101">
        <f>+M526+M524+M523+M522+M521+M520+M519+M514+M513+M512+M511+M510+M509+M499+M497+M496+M493+M492+M498</f>
        <v>6761.0731666666652</v>
      </c>
      <c r="O526" s="215">
        <v>9</v>
      </c>
      <c r="P526" s="102">
        <v>7</v>
      </c>
      <c r="Q526" s="15"/>
      <c r="R526" s="15"/>
    </row>
    <row r="527" spans="1:18" ht="15" x14ac:dyDescent="0.3">
      <c r="A527" s="85">
        <v>617</v>
      </c>
      <c r="B527" s="85">
        <v>61</v>
      </c>
      <c r="C527" s="85">
        <v>617</v>
      </c>
      <c r="D527" s="85"/>
      <c r="E527" s="85">
        <v>26</v>
      </c>
      <c r="F527" s="87" t="s">
        <v>586</v>
      </c>
      <c r="G527" s="85"/>
      <c r="H527" s="85" t="s">
        <v>455</v>
      </c>
      <c r="I527" s="85" t="s">
        <v>124</v>
      </c>
      <c r="J527" s="111">
        <v>83850.149999999994</v>
      </c>
      <c r="K527" s="112">
        <v>10</v>
      </c>
      <c r="L527" s="101">
        <f t="shared" si="15"/>
        <v>12008.1</v>
      </c>
      <c r="M527" s="101">
        <f>IF(K530=0,"N/A",+L530/12)</f>
        <v>64.024249999999995</v>
      </c>
      <c r="N527" s="101"/>
      <c r="O527" s="187">
        <v>4</v>
      </c>
      <c r="P527" s="187">
        <v>9</v>
      </c>
      <c r="Q527" s="15"/>
      <c r="R527" s="15"/>
    </row>
    <row r="528" spans="1:18" ht="15" x14ac:dyDescent="0.3">
      <c r="A528" s="85">
        <v>617</v>
      </c>
      <c r="B528" s="85">
        <v>61</v>
      </c>
      <c r="C528" s="85">
        <v>617</v>
      </c>
      <c r="D528" s="85"/>
      <c r="E528" s="85">
        <v>10</v>
      </c>
      <c r="F528" s="87" t="s">
        <v>587</v>
      </c>
      <c r="G528" s="85"/>
      <c r="H528" s="85"/>
      <c r="I528" s="85" t="s">
        <v>124</v>
      </c>
      <c r="J528" s="111">
        <v>120081</v>
      </c>
      <c r="K528" s="95">
        <v>10</v>
      </c>
      <c r="L528" s="101"/>
      <c r="M528" s="101">
        <f>IF(K531=0,"N/A",+L531/12)</f>
        <v>82.174416666666673</v>
      </c>
      <c r="N528" s="101"/>
      <c r="O528" s="187">
        <v>7</v>
      </c>
      <c r="P528" s="187">
        <v>7</v>
      </c>
      <c r="Q528" s="15"/>
      <c r="R528" s="15"/>
    </row>
    <row r="529" spans="1:18" ht="15" x14ac:dyDescent="0.3">
      <c r="A529" s="108">
        <v>617</v>
      </c>
      <c r="B529" s="108">
        <v>61</v>
      </c>
      <c r="C529" s="108">
        <v>617</v>
      </c>
      <c r="D529" s="108"/>
      <c r="E529" s="92">
        <v>6</v>
      </c>
      <c r="F529" s="93" t="s">
        <v>588</v>
      </c>
      <c r="G529" s="92"/>
      <c r="H529" s="92"/>
      <c r="I529" s="85" t="s">
        <v>124</v>
      </c>
      <c r="J529" s="94">
        <v>67200</v>
      </c>
      <c r="K529" s="112">
        <v>10</v>
      </c>
      <c r="L529" s="101">
        <f>IF(K529=0,"N/A",+J530/K529)</f>
        <v>2795</v>
      </c>
      <c r="M529" s="101">
        <f>IF(K532=0,"N/A",+L532/12)</f>
        <v>23.261833333333332</v>
      </c>
      <c r="N529" s="101"/>
      <c r="O529" s="187">
        <v>7</v>
      </c>
      <c r="P529" s="187">
        <v>7</v>
      </c>
      <c r="Q529" s="15"/>
      <c r="R529" s="15"/>
    </row>
    <row r="530" spans="1:18" ht="15" x14ac:dyDescent="0.3">
      <c r="A530" s="85">
        <v>617</v>
      </c>
      <c r="B530" s="85">
        <v>61</v>
      </c>
      <c r="C530" s="85">
        <v>617</v>
      </c>
      <c r="D530" s="85"/>
      <c r="E530" s="85">
        <v>6</v>
      </c>
      <c r="F530" s="87" t="s">
        <v>589</v>
      </c>
      <c r="G530" s="85"/>
      <c r="H530" s="85"/>
      <c r="I530" s="85" t="s">
        <v>124</v>
      </c>
      <c r="J530" s="111">
        <v>27950</v>
      </c>
      <c r="K530" s="112">
        <v>10</v>
      </c>
      <c r="L530" s="101">
        <f>IF(K530=0,"N/A",+J531/K530)</f>
        <v>768.29099999999994</v>
      </c>
      <c r="M530" s="101"/>
      <c r="N530" s="101"/>
      <c r="O530" s="187">
        <v>10</v>
      </c>
      <c r="P530" s="187"/>
      <c r="Q530" s="15"/>
      <c r="R530" s="15"/>
    </row>
    <row r="531" spans="1:18" ht="15" x14ac:dyDescent="0.3">
      <c r="A531" s="85">
        <v>617</v>
      </c>
      <c r="B531" s="85">
        <v>61</v>
      </c>
      <c r="C531" s="85">
        <v>617</v>
      </c>
      <c r="D531" s="85"/>
      <c r="E531" s="85">
        <v>1</v>
      </c>
      <c r="F531" s="87" t="s">
        <v>18</v>
      </c>
      <c r="G531" s="85"/>
      <c r="H531" s="85" t="s">
        <v>19</v>
      </c>
      <c r="I531" s="85" t="s">
        <v>194</v>
      </c>
      <c r="J531" s="111">
        <v>7682.91</v>
      </c>
      <c r="K531" s="112">
        <v>10</v>
      </c>
      <c r="L531" s="101">
        <f>IF(K531=0,"N/A",+J532/K531)</f>
        <v>986.09300000000007</v>
      </c>
      <c r="M531" s="101"/>
      <c r="N531" s="101"/>
      <c r="O531" s="187">
        <v>10</v>
      </c>
      <c r="P531" s="187"/>
      <c r="Q531" s="15"/>
      <c r="R531" s="15"/>
    </row>
    <row r="532" spans="1:18" ht="15" x14ac:dyDescent="0.3">
      <c r="A532" s="85">
        <v>617</v>
      </c>
      <c r="B532" s="85">
        <v>61</v>
      </c>
      <c r="C532" s="85">
        <v>617</v>
      </c>
      <c r="D532" s="85"/>
      <c r="E532" s="85">
        <v>1</v>
      </c>
      <c r="F532" s="87" t="s">
        <v>40</v>
      </c>
      <c r="G532" s="85"/>
      <c r="H532" s="85"/>
      <c r="I532" s="85" t="s">
        <v>194</v>
      </c>
      <c r="J532" s="111">
        <v>9860.93</v>
      </c>
      <c r="K532" s="112">
        <v>10</v>
      </c>
      <c r="L532" s="101">
        <f>IF(K532=0,"N/A",+J533/K532)</f>
        <v>279.142</v>
      </c>
      <c r="M532" s="101">
        <f>IF(K535=0,"N/A",+L535/12)</f>
        <v>335.39866666666666</v>
      </c>
      <c r="N532" s="101"/>
      <c r="O532" s="187">
        <v>7</v>
      </c>
      <c r="P532" s="187">
        <v>2</v>
      </c>
      <c r="Q532" s="15"/>
      <c r="R532" s="15"/>
    </row>
    <row r="533" spans="1:18" ht="15" x14ac:dyDescent="0.3">
      <c r="A533" s="85">
        <v>617</v>
      </c>
      <c r="B533" s="85">
        <v>61</v>
      </c>
      <c r="C533" s="85">
        <v>617</v>
      </c>
      <c r="D533" s="85"/>
      <c r="E533" s="85">
        <v>2</v>
      </c>
      <c r="F533" s="87" t="s">
        <v>20</v>
      </c>
      <c r="G533" s="85"/>
      <c r="H533" s="259" t="s">
        <v>19</v>
      </c>
      <c r="I533" s="85" t="s">
        <v>194</v>
      </c>
      <c r="J533" s="111">
        <v>2791.42</v>
      </c>
      <c r="K533" s="112">
        <v>10</v>
      </c>
      <c r="L533" s="101"/>
      <c r="M533" s="101">
        <f>IF(K536=0,"N/A",+L536/12)</f>
        <v>11.248583333333334</v>
      </c>
      <c r="N533" s="101"/>
      <c r="O533" s="187">
        <v>10</v>
      </c>
      <c r="P533" s="187"/>
      <c r="Q533" s="15"/>
      <c r="R533" s="15"/>
    </row>
    <row r="534" spans="1:18" ht="15" x14ac:dyDescent="0.3">
      <c r="A534" s="85">
        <v>617</v>
      </c>
      <c r="B534" s="85">
        <v>61</v>
      </c>
      <c r="C534" s="85">
        <v>617</v>
      </c>
      <c r="D534" s="85"/>
      <c r="E534" s="85">
        <v>1</v>
      </c>
      <c r="F534" s="87" t="s">
        <v>93</v>
      </c>
      <c r="G534" s="85" t="s">
        <v>195</v>
      </c>
      <c r="H534" s="85" t="s">
        <v>42</v>
      </c>
      <c r="I534" s="85" t="s">
        <v>194</v>
      </c>
      <c r="J534" s="111">
        <v>3259.99</v>
      </c>
      <c r="K534" s="112">
        <v>10</v>
      </c>
      <c r="L534" s="101"/>
      <c r="M534" s="101"/>
      <c r="N534" s="101"/>
      <c r="O534" s="187">
        <v>10</v>
      </c>
      <c r="P534" s="187"/>
      <c r="Q534" s="15"/>
      <c r="R534" s="15"/>
    </row>
    <row r="535" spans="1:18" ht="15" x14ac:dyDescent="0.3">
      <c r="A535" s="85">
        <v>617</v>
      </c>
      <c r="B535" s="85">
        <v>61</v>
      </c>
      <c r="C535" s="85">
        <v>617</v>
      </c>
      <c r="D535" s="87"/>
      <c r="E535" s="85">
        <v>1</v>
      </c>
      <c r="F535" s="87" t="s">
        <v>196</v>
      </c>
      <c r="G535" s="85"/>
      <c r="H535" s="85"/>
      <c r="I535" s="85" t="s">
        <v>194</v>
      </c>
      <c r="J535" s="111">
        <v>2900</v>
      </c>
      <c r="K535" s="112">
        <v>10</v>
      </c>
      <c r="L535" s="101">
        <f>IF(K535=0,"N/A",+J536/K535)</f>
        <v>4024.7839999999997</v>
      </c>
      <c r="M535" s="101">
        <f>IF(K538=0,"N/A",+L538/12)</f>
        <v>51.677999999999997</v>
      </c>
      <c r="N535" s="101">
        <f>+M535</f>
        <v>51.677999999999997</v>
      </c>
      <c r="O535" s="187">
        <v>6</v>
      </c>
      <c r="P535" s="187">
        <v>7</v>
      </c>
      <c r="Q535" s="15"/>
      <c r="R535" s="15"/>
    </row>
    <row r="536" spans="1:18" ht="15" x14ac:dyDescent="0.3">
      <c r="A536" s="85">
        <v>617</v>
      </c>
      <c r="B536" s="85">
        <v>61</v>
      </c>
      <c r="C536" s="85">
        <v>617</v>
      </c>
      <c r="D536" s="87"/>
      <c r="E536" s="85">
        <v>1</v>
      </c>
      <c r="F536" s="87" t="s">
        <v>197</v>
      </c>
      <c r="G536" s="85"/>
      <c r="H536" s="85" t="s">
        <v>68</v>
      </c>
      <c r="I536" s="85" t="s">
        <v>194</v>
      </c>
      <c r="J536" s="111">
        <v>40247.839999999997</v>
      </c>
      <c r="K536" s="112">
        <v>10</v>
      </c>
      <c r="L536" s="101">
        <f>IF(K536=0,"N/A",+J537/K536)</f>
        <v>134.983</v>
      </c>
      <c r="M536" s="101"/>
      <c r="N536" s="101"/>
      <c r="O536" s="187">
        <v>10</v>
      </c>
      <c r="P536" s="187"/>
      <c r="Q536" s="15"/>
      <c r="R536" s="15"/>
    </row>
    <row r="537" spans="1:18" ht="15" x14ac:dyDescent="0.3">
      <c r="A537" s="85">
        <v>617</v>
      </c>
      <c r="B537" s="85">
        <v>61</v>
      </c>
      <c r="C537" s="85">
        <v>617</v>
      </c>
      <c r="D537" s="87"/>
      <c r="E537" s="85">
        <v>1</v>
      </c>
      <c r="F537" s="87" t="s">
        <v>39</v>
      </c>
      <c r="G537" s="85"/>
      <c r="H537" s="85"/>
      <c r="I537" s="85" t="s">
        <v>198</v>
      </c>
      <c r="J537" s="111">
        <v>1349.83</v>
      </c>
      <c r="K537" s="112">
        <v>10</v>
      </c>
      <c r="L537" s="101"/>
      <c r="M537" s="101">
        <f>IF(K540=0,"N/A",+L540/12)</f>
        <v>20.833333333333332</v>
      </c>
      <c r="N537" s="101"/>
      <c r="O537" s="187">
        <v>10</v>
      </c>
      <c r="P537" s="187"/>
      <c r="Q537" s="15"/>
      <c r="R537" s="15"/>
    </row>
    <row r="538" spans="1:18" ht="15" x14ac:dyDescent="0.3">
      <c r="A538" s="85">
        <v>617</v>
      </c>
      <c r="B538" s="85">
        <v>61</v>
      </c>
      <c r="C538" s="85">
        <v>617</v>
      </c>
      <c r="D538" s="87"/>
      <c r="E538" s="85">
        <v>2</v>
      </c>
      <c r="F538" s="87" t="s">
        <v>20</v>
      </c>
      <c r="G538" s="85"/>
      <c r="H538" s="85"/>
      <c r="I538" s="85" t="s">
        <v>198</v>
      </c>
      <c r="J538" s="111">
        <v>3094.88</v>
      </c>
      <c r="K538" s="112">
        <v>10</v>
      </c>
      <c r="L538" s="101">
        <f>IF(K538=0,"N/A",+J539/K538)</f>
        <v>620.13599999999997</v>
      </c>
      <c r="M538" s="101">
        <f>IF(K541=0,"N/A",+L541/12)</f>
        <v>25.125</v>
      </c>
      <c r="N538" s="101"/>
      <c r="O538" s="187">
        <v>10</v>
      </c>
      <c r="P538" s="187"/>
      <c r="Q538" s="15"/>
      <c r="R538" s="15"/>
    </row>
    <row r="539" spans="1:18" ht="15" x14ac:dyDescent="0.3">
      <c r="A539" s="85">
        <v>617</v>
      </c>
      <c r="B539" s="85">
        <v>61</v>
      </c>
      <c r="C539" s="85">
        <v>617</v>
      </c>
      <c r="D539" s="87"/>
      <c r="E539" s="85">
        <v>1</v>
      </c>
      <c r="F539" s="87" t="s">
        <v>177</v>
      </c>
      <c r="G539" s="85" t="s">
        <v>422</v>
      </c>
      <c r="H539" s="85" t="s">
        <v>421</v>
      </c>
      <c r="I539" s="85" t="s">
        <v>198</v>
      </c>
      <c r="J539" s="111">
        <v>6201.36</v>
      </c>
      <c r="K539" s="112">
        <v>10</v>
      </c>
      <c r="L539" s="101"/>
      <c r="M539" s="101">
        <f>IF(K542=0,"N/A",+L542/12)</f>
        <v>54.166666666666664</v>
      </c>
      <c r="N539" s="101"/>
      <c r="O539" s="187">
        <v>9</v>
      </c>
      <c r="P539" s="187">
        <v>4</v>
      </c>
      <c r="Q539" s="15"/>
      <c r="R539" s="15"/>
    </row>
    <row r="540" spans="1:18" ht="15" x14ac:dyDescent="0.3">
      <c r="A540" s="85">
        <v>617</v>
      </c>
      <c r="B540" s="85">
        <v>61</v>
      </c>
      <c r="C540" s="85">
        <v>617</v>
      </c>
      <c r="D540" s="87"/>
      <c r="E540" s="85">
        <v>2</v>
      </c>
      <c r="F540" s="87" t="s">
        <v>507</v>
      </c>
      <c r="G540" s="85"/>
      <c r="H540" s="85"/>
      <c r="I540" s="85" t="s">
        <v>198</v>
      </c>
      <c r="J540" s="111">
        <v>4600</v>
      </c>
      <c r="K540" s="112">
        <v>10</v>
      </c>
      <c r="L540" s="101">
        <f>IF(K540=0,"N/A",+J541/K540)</f>
        <v>250</v>
      </c>
      <c r="M540" s="161">
        <f>IF(K543=0,"N/A",+L543/12)</f>
        <v>73.941749999999999</v>
      </c>
      <c r="N540" s="161"/>
      <c r="O540" s="187">
        <v>5</v>
      </c>
      <c r="P540" s="187">
        <v>10</v>
      </c>
      <c r="Q540" s="15"/>
      <c r="R540" s="15"/>
    </row>
    <row r="541" spans="1:18" ht="15" x14ac:dyDescent="0.3">
      <c r="A541" s="85">
        <v>617</v>
      </c>
      <c r="B541" s="85">
        <v>61</v>
      </c>
      <c r="C541" s="85">
        <v>617</v>
      </c>
      <c r="D541" s="85"/>
      <c r="E541" s="85">
        <v>1</v>
      </c>
      <c r="F541" s="87" t="s">
        <v>57</v>
      </c>
      <c r="G541" s="85"/>
      <c r="H541" s="85"/>
      <c r="I541" s="85" t="s">
        <v>198</v>
      </c>
      <c r="J541" s="111">
        <v>2500</v>
      </c>
      <c r="K541" s="112">
        <v>10</v>
      </c>
      <c r="L541" s="101">
        <f>IF(K541=0,"N/A",+J542/K541)</f>
        <v>301.5</v>
      </c>
      <c r="M541" s="101"/>
      <c r="N541" s="101"/>
      <c r="O541" s="187">
        <v>10</v>
      </c>
      <c r="P541" s="187"/>
      <c r="Q541" s="15"/>
      <c r="R541" s="15"/>
    </row>
    <row r="542" spans="1:18" ht="15" x14ac:dyDescent="0.3">
      <c r="A542" s="85">
        <v>617</v>
      </c>
      <c r="B542" s="85">
        <v>61</v>
      </c>
      <c r="C542" s="85">
        <v>617</v>
      </c>
      <c r="D542" s="85">
        <v>125527</v>
      </c>
      <c r="E542" s="85">
        <v>1</v>
      </c>
      <c r="F542" s="87" t="s">
        <v>66</v>
      </c>
      <c r="G542" s="85"/>
      <c r="H542" s="85" t="s">
        <v>24</v>
      </c>
      <c r="I542" s="85" t="s">
        <v>198</v>
      </c>
      <c r="J542" s="111">
        <v>3015</v>
      </c>
      <c r="K542" s="112">
        <v>10</v>
      </c>
      <c r="L542" s="101">
        <f>IF(K542=0,"N/A",+J543/K542)</f>
        <v>650</v>
      </c>
      <c r="M542" s="101">
        <f>IF(K545=0,"N/A",+L545/12)</f>
        <v>62.5</v>
      </c>
      <c r="N542" s="101"/>
      <c r="O542" s="187">
        <v>6</v>
      </c>
      <c r="P542" s="187">
        <v>6</v>
      </c>
      <c r="Q542" s="15"/>
      <c r="R542" s="15"/>
    </row>
    <row r="543" spans="1:18" ht="15" x14ac:dyDescent="0.3">
      <c r="A543" s="85">
        <v>617</v>
      </c>
      <c r="B543" s="85">
        <v>61</v>
      </c>
      <c r="C543" s="85">
        <v>617</v>
      </c>
      <c r="D543" s="87"/>
      <c r="E543" s="85">
        <v>2</v>
      </c>
      <c r="F543" s="87" t="s">
        <v>25</v>
      </c>
      <c r="G543" s="85"/>
      <c r="H543" s="85" t="s">
        <v>26</v>
      </c>
      <c r="I543" s="85" t="s">
        <v>198</v>
      </c>
      <c r="J543" s="111">
        <v>6500</v>
      </c>
      <c r="K543" s="112">
        <v>10</v>
      </c>
      <c r="L543" s="161">
        <f>IF(K543=0,"N/A",+J544/K543)</f>
        <v>887.30100000000004</v>
      </c>
      <c r="M543" s="101">
        <f>IF(K546=0,"N/A",+L546/12)</f>
        <v>24.583333333333332</v>
      </c>
      <c r="N543" s="101"/>
      <c r="O543" s="187">
        <v>2</v>
      </c>
      <c r="P543" s="187">
        <v>7</v>
      </c>
      <c r="Q543" s="15"/>
      <c r="R543" s="15"/>
    </row>
    <row r="544" spans="1:18" ht="15" x14ac:dyDescent="0.3">
      <c r="A544" s="85">
        <v>617</v>
      </c>
      <c r="B544" s="85">
        <v>61</v>
      </c>
      <c r="C544" s="85">
        <v>617</v>
      </c>
      <c r="D544" s="260"/>
      <c r="E544" s="85">
        <v>1</v>
      </c>
      <c r="F544" s="87" t="s">
        <v>25</v>
      </c>
      <c r="G544" s="260"/>
      <c r="H544" s="85" t="s">
        <v>523</v>
      </c>
      <c r="I544" s="85" t="s">
        <v>198</v>
      </c>
      <c r="J544" s="111">
        <v>8873.01</v>
      </c>
      <c r="K544" s="112">
        <v>10</v>
      </c>
      <c r="L544" s="101"/>
      <c r="M544" s="101">
        <f>IF(K547=0,"N/A",+L547/12)</f>
        <v>16.649916666666666</v>
      </c>
      <c r="N544" s="101"/>
      <c r="O544" s="187">
        <v>6</v>
      </c>
      <c r="P544" s="187">
        <v>7</v>
      </c>
      <c r="Q544" s="15"/>
      <c r="R544" s="15"/>
    </row>
    <row r="545" spans="1:18" ht="15" x14ac:dyDescent="0.3">
      <c r="A545" s="85">
        <v>617</v>
      </c>
      <c r="B545" s="85">
        <v>61</v>
      </c>
      <c r="C545" s="85">
        <v>617</v>
      </c>
      <c r="D545" s="87"/>
      <c r="E545" s="85">
        <v>1</v>
      </c>
      <c r="F545" s="87" t="s">
        <v>352</v>
      </c>
      <c r="G545" s="85"/>
      <c r="H545" s="85" t="s">
        <v>19</v>
      </c>
      <c r="I545" s="85" t="s">
        <v>29</v>
      </c>
      <c r="J545" s="111">
        <v>2177.29</v>
      </c>
      <c r="K545" s="112">
        <v>10</v>
      </c>
      <c r="L545" s="101">
        <f>IF(K545=0,"N/A",+J546/K545)</f>
        <v>750</v>
      </c>
      <c r="M545" s="101">
        <f>IF(K548=0,"N/A",+L548/12)</f>
        <v>19.530416666666667</v>
      </c>
      <c r="N545" s="101"/>
      <c r="O545" s="187">
        <v>8</v>
      </c>
      <c r="P545" s="187">
        <v>7</v>
      </c>
      <c r="Q545" s="15"/>
      <c r="R545" s="15"/>
    </row>
    <row r="546" spans="1:18" ht="15" x14ac:dyDescent="0.3">
      <c r="A546" s="85">
        <v>617</v>
      </c>
      <c r="B546" s="85">
        <v>61</v>
      </c>
      <c r="C546" s="85">
        <v>617</v>
      </c>
      <c r="D546" s="85"/>
      <c r="E546" s="85">
        <v>1</v>
      </c>
      <c r="F546" s="87" t="s">
        <v>401</v>
      </c>
      <c r="G546" s="85"/>
      <c r="H546" s="85"/>
      <c r="I546" s="85" t="s">
        <v>29</v>
      </c>
      <c r="J546" s="111">
        <v>7500</v>
      </c>
      <c r="K546" s="112">
        <v>10</v>
      </c>
      <c r="L546" s="101">
        <f>IF(K546=0,"N/A",+J547/K546)</f>
        <v>295</v>
      </c>
      <c r="M546" s="101">
        <f>IF(K549=0,"N/A",+L549/12)</f>
        <v>46.266666666666673</v>
      </c>
      <c r="N546" s="101">
        <f>+M546+M545+M544+M543+M542+M538+M537+M531+M530+M517+M514+M513+M512+M536+M535</f>
        <v>575.79666666666662</v>
      </c>
      <c r="O546" s="187">
        <v>8</v>
      </c>
      <c r="P546" s="187">
        <v>10</v>
      </c>
      <c r="Q546" s="15"/>
      <c r="R546" s="15"/>
    </row>
    <row r="547" spans="1:18" ht="15" x14ac:dyDescent="0.3">
      <c r="A547" s="85">
        <v>617</v>
      </c>
      <c r="B547" s="85">
        <v>61</v>
      </c>
      <c r="C547" s="85">
        <v>617</v>
      </c>
      <c r="D547" s="87"/>
      <c r="E547" s="85">
        <v>1</v>
      </c>
      <c r="F547" s="87" t="s">
        <v>893</v>
      </c>
      <c r="G547" s="85"/>
      <c r="H547" s="85" t="s">
        <v>1020</v>
      </c>
      <c r="I547" s="85" t="s">
        <v>29</v>
      </c>
      <c r="J547" s="111">
        <v>2950</v>
      </c>
      <c r="K547" s="112">
        <v>10</v>
      </c>
      <c r="L547" s="101">
        <f>IF(K547=0,"N/A",+J548/K547)</f>
        <v>199.79900000000001</v>
      </c>
      <c r="M547" s="101"/>
      <c r="N547" s="101"/>
      <c r="O547" s="187">
        <v>10</v>
      </c>
      <c r="P547" s="755"/>
      <c r="Q547" s="15"/>
      <c r="R547" s="15"/>
    </row>
    <row r="548" spans="1:18" ht="15" x14ac:dyDescent="0.3">
      <c r="A548" s="85">
        <v>617</v>
      </c>
      <c r="B548" s="85">
        <v>61</v>
      </c>
      <c r="C548" s="85">
        <v>617</v>
      </c>
      <c r="D548" s="87"/>
      <c r="E548" s="85">
        <v>1</v>
      </c>
      <c r="F548" s="87" t="s">
        <v>202</v>
      </c>
      <c r="G548" s="85"/>
      <c r="H548" s="85" t="s">
        <v>203</v>
      </c>
      <c r="I548" s="85" t="s">
        <v>201</v>
      </c>
      <c r="J548" s="111">
        <v>1997.99</v>
      </c>
      <c r="K548" s="112">
        <v>10</v>
      </c>
      <c r="L548" s="101">
        <f>IF(K548=0,"N/A",+J549/K548)</f>
        <v>234.36500000000001</v>
      </c>
      <c r="M548" s="101"/>
      <c r="N548" s="101"/>
      <c r="O548" s="187">
        <v>10</v>
      </c>
      <c r="P548" s="187"/>
      <c r="Q548" s="15"/>
      <c r="R548" s="15"/>
    </row>
    <row r="549" spans="1:18" ht="15" x14ac:dyDescent="0.3">
      <c r="A549" s="85">
        <v>617</v>
      </c>
      <c r="B549" s="85">
        <v>61</v>
      </c>
      <c r="C549" s="85">
        <v>617</v>
      </c>
      <c r="D549" s="87"/>
      <c r="E549" s="85">
        <v>1</v>
      </c>
      <c r="F549" s="87" t="s">
        <v>423</v>
      </c>
      <c r="G549" s="85"/>
      <c r="H549" s="85"/>
      <c r="I549" s="85" t="s">
        <v>201</v>
      </c>
      <c r="J549" s="111">
        <v>2343.65</v>
      </c>
      <c r="K549" s="112">
        <v>10</v>
      </c>
      <c r="L549" s="101">
        <f>IF(K549=0,"N/A",+J550/K549)</f>
        <v>555.20000000000005</v>
      </c>
      <c r="M549" s="101">
        <f>IF(K552=0,"N/A",+L552/12)</f>
        <v>62.5</v>
      </c>
      <c r="N549" s="101"/>
      <c r="O549" s="187">
        <v>6</v>
      </c>
      <c r="P549" s="187">
        <v>6</v>
      </c>
      <c r="Q549" s="15"/>
      <c r="R549" s="15"/>
    </row>
    <row r="550" spans="1:18" ht="15" x14ac:dyDescent="0.3">
      <c r="A550" s="85">
        <v>617</v>
      </c>
      <c r="B550" s="85">
        <v>61</v>
      </c>
      <c r="C550" s="85">
        <v>617</v>
      </c>
      <c r="D550" s="87"/>
      <c r="E550" s="85">
        <v>1</v>
      </c>
      <c r="F550" s="87" t="s">
        <v>101</v>
      </c>
      <c r="G550" s="85" t="s">
        <v>1021</v>
      </c>
      <c r="H550" s="85" t="s">
        <v>204</v>
      </c>
      <c r="I550" s="85" t="s">
        <v>201</v>
      </c>
      <c r="J550" s="111">
        <v>5552</v>
      </c>
      <c r="K550" s="112">
        <v>10</v>
      </c>
      <c r="L550" s="101"/>
      <c r="M550" s="101">
        <f>IF(K553=0,"N/A",+L553/12)</f>
        <v>46.392249999999997</v>
      </c>
      <c r="N550" s="101"/>
      <c r="O550" s="187">
        <v>6</v>
      </c>
      <c r="P550" s="187">
        <v>5</v>
      </c>
      <c r="Q550" s="15"/>
      <c r="R550" s="15"/>
    </row>
    <row r="551" spans="1:18" ht="15" x14ac:dyDescent="0.3">
      <c r="A551" s="85">
        <v>617</v>
      </c>
      <c r="B551" s="85">
        <v>61</v>
      </c>
      <c r="C551" s="85">
        <v>617</v>
      </c>
      <c r="D551" s="87"/>
      <c r="E551" s="85">
        <v>1</v>
      </c>
      <c r="F551" s="87" t="s">
        <v>115</v>
      </c>
      <c r="G551" s="85" t="s">
        <v>205</v>
      </c>
      <c r="H551" s="85" t="s">
        <v>206</v>
      </c>
      <c r="I551" s="85" t="s">
        <v>201</v>
      </c>
      <c r="J551" s="111">
        <v>2573</v>
      </c>
      <c r="K551" s="112">
        <v>10</v>
      </c>
      <c r="L551" s="101"/>
      <c r="M551" s="101">
        <f>IF(K554=0,"N/A",+L554/12)</f>
        <v>14.833333333333334</v>
      </c>
      <c r="N551" s="101"/>
      <c r="O551" s="187">
        <v>8</v>
      </c>
      <c r="P551" s="187"/>
      <c r="Q551" s="15"/>
      <c r="R551" s="15"/>
    </row>
    <row r="552" spans="1:18" ht="15" x14ac:dyDescent="0.3">
      <c r="A552" s="85">
        <v>617</v>
      </c>
      <c r="B552" s="85">
        <v>61</v>
      </c>
      <c r="C552" s="85">
        <v>617</v>
      </c>
      <c r="D552" s="87"/>
      <c r="E552" s="85">
        <v>1</v>
      </c>
      <c r="F552" s="87" t="s">
        <v>207</v>
      </c>
      <c r="G552" s="85"/>
      <c r="H552" s="85"/>
      <c r="I552" s="85" t="s">
        <v>201</v>
      </c>
      <c r="J552" s="111">
        <v>1000</v>
      </c>
      <c r="K552" s="112">
        <v>10</v>
      </c>
      <c r="L552" s="101">
        <f>IF(K552=0,"N/A",+J553/K552)</f>
        <v>750</v>
      </c>
      <c r="M552" s="101">
        <f>IF(K555=0,"N/A",+L555/12)</f>
        <v>27.791666666666668</v>
      </c>
      <c r="N552" s="101"/>
      <c r="O552" s="187">
        <v>7</v>
      </c>
      <c r="P552" s="187">
        <v>5</v>
      </c>
      <c r="Q552" s="15"/>
      <c r="R552" s="15"/>
    </row>
    <row r="553" spans="1:18" ht="15" x14ac:dyDescent="0.3">
      <c r="A553" s="85">
        <v>617</v>
      </c>
      <c r="B553" s="85">
        <v>61</v>
      </c>
      <c r="C553" s="85">
        <v>617</v>
      </c>
      <c r="D553" s="85"/>
      <c r="E553" s="85">
        <v>1</v>
      </c>
      <c r="F553" s="87" t="s">
        <v>401</v>
      </c>
      <c r="G553" s="85"/>
      <c r="H553" s="85"/>
      <c r="I553" s="85" t="s">
        <v>934</v>
      </c>
      <c r="J553" s="111">
        <v>7500</v>
      </c>
      <c r="K553" s="112">
        <v>10</v>
      </c>
      <c r="L553" s="101">
        <f>IF(K553=0,"N/A",+J554/K553)</f>
        <v>556.70699999999999</v>
      </c>
      <c r="M553" s="101"/>
      <c r="N553" s="101"/>
      <c r="O553" s="187">
        <v>10</v>
      </c>
      <c r="P553" s="187"/>
      <c r="Q553" s="15"/>
      <c r="R553" s="15"/>
    </row>
    <row r="554" spans="1:18" ht="15" x14ac:dyDescent="0.3">
      <c r="A554" s="85">
        <v>617</v>
      </c>
      <c r="B554" s="85">
        <v>61</v>
      </c>
      <c r="C554" s="85">
        <v>617</v>
      </c>
      <c r="D554" s="87"/>
      <c r="E554" s="85">
        <v>1</v>
      </c>
      <c r="F554" s="87" t="s">
        <v>146</v>
      </c>
      <c r="G554" s="260"/>
      <c r="H554" s="259" t="s">
        <v>19</v>
      </c>
      <c r="I554" s="85" t="s">
        <v>934</v>
      </c>
      <c r="J554" s="111">
        <v>5567.07</v>
      </c>
      <c r="K554" s="112">
        <v>10</v>
      </c>
      <c r="L554" s="101">
        <f>IF(K554=0,"N/A",+J555/K554)</f>
        <v>178</v>
      </c>
      <c r="M554" s="103">
        <f>IF(K557=0,"N/A",+L557/12)</f>
        <v>91.75</v>
      </c>
      <c r="N554" s="103"/>
      <c r="O554" s="232">
        <v>4</v>
      </c>
      <c r="P554" s="232">
        <v>11</v>
      </c>
      <c r="Q554" s="15"/>
      <c r="R554" s="15"/>
    </row>
    <row r="555" spans="1:18" ht="15" x14ac:dyDescent="0.3">
      <c r="A555" s="85">
        <v>617</v>
      </c>
      <c r="B555" s="85">
        <v>61</v>
      </c>
      <c r="C555" s="85">
        <v>617</v>
      </c>
      <c r="D555" s="87"/>
      <c r="E555" s="85">
        <v>1</v>
      </c>
      <c r="F555" s="87" t="s">
        <v>39</v>
      </c>
      <c r="G555" s="85"/>
      <c r="H555" s="259" t="s">
        <v>19</v>
      </c>
      <c r="I555" s="85" t="s">
        <v>934</v>
      </c>
      <c r="J555" s="111">
        <v>1780</v>
      </c>
      <c r="K555" s="112">
        <v>10</v>
      </c>
      <c r="L555" s="101">
        <f>IF(K555=0,"N/A",+J556/K555)</f>
        <v>333.5</v>
      </c>
      <c r="M555" s="103"/>
      <c r="N555" s="103"/>
      <c r="O555" s="232">
        <v>10</v>
      </c>
      <c r="P555" s="232"/>
      <c r="Q555" s="15"/>
      <c r="R555" s="15"/>
    </row>
    <row r="556" spans="1:18" ht="15" x14ac:dyDescent="0.3">
      <c r="A556" s="85">
        <v>617</v>
      </c>
      <c r="B556" s="85">
        <v>61</v>
      </c>
      <c r="C556" s="85">
        <v>617</v>
      </c>
      <c r="D556" s="87"/>
      <c r="E556" s="85">
        <v>1</v>
      </c>
      <c r="F556" s="87" t="s">
        <v>85</v>
      </c>
      <c r="G556" s="85"/>
      <c r="H556" s="259" t="s">
        <v>19</v>
      </c>
      <c r="I556" s="85" t="s">
        <v>934</v>
      </c>
      <c r="J556" s="111">
        <v>3335</v>
      </c>
      <c r="K556" s="112">
        <v>10</v>
      </c>
      <c r="L556" s="101"/>
      <c r="M556" s="101"/>
      <c r="N556" s="101"/>
      <c r="O556" s="187">
        <v>10</v>
      </c>
      <c r="P556" s="187"/>
      <c r="Q556" s="15"/>
      <c r="R556" s="15"/>
    </row>
    <row r="557" spans="1:18" ht="15" x14ac:dyDescent="0.3">
      <c r="A557" s="85">
        <v>617</v>
      </c>
      <c r="B557" s="85">
        <v>61</v>
      </c>
      <c r="C557" s="85">
        <v>617</v>
      </c>
      <c r="D557" s="87"/>
      <c r="E557" s="85">
        <v>1</v>
      </c>
      <c r="F557" s="87" t="s">
        <v>159</v>
      </c>
      <c r="G557" s="85"/>
      <c r="H557" s="85"/>
      <c r="I557" s="85" t="s">
        <v>934</v>
      </c>
      <c r="J557" s="111">
        <v>900</v>
      </c>
      <c r="K557" s="95">
        <v>5</v>
      </c>
      <c r="L557" s="103">
        <f>IF(K557=0,"N/A",+J558/K557)</f>
        <v>1101</v>
      </c>
      <c r="M557" s="101">
        <f>IF(K560=0,"N/A",+L560/12)</f>
        <v>23.599833333333333</v>
      </c>
      <c r="N557" s="101">
        <f>+M557</f>
        <v>23.599833333333333</v>
      </c>
      <c r="O557" s="187">
        <v>9</v>
      </c>
      <c r="P557" s="187">
        <v>3</v>
      </c>
      <c r="Q557" s="15"/>
      <c r="R557" s="15"/>
    </row>
    <row r="558" spans="1:18" ht="15" x14ac:dyDescent="0.3">
      <c r="A558" s="108">
        <v>617</v>
      </c>
      <c r="B558" s="108">
        <v>61</v>
      </c>
      <c r="C558" s="108">
        <v>617</v>
      </c>
      <c r="D558" s="342"/>
      <c r="E558" s="108">
        <v>1</v>
      </c>
      <c r="F558" s="109" t="s">
        <v>691</v>
      </c>
      <c r="G558" s="108" t="s">
        <v>692</v>
      </c>
      <c r="H558" s="108" t="s">
        <v>543</v>
      </c>
      <c r="I558" s="85" t="s">
        <v>934</v>
      </c>
      <c r="J558" s="588">
        <v>5505</v>
      </c>
      <c r="K558" s="95">
        <v>10</v>
      </c>
      <c r="L558" s="103"/>
      <c r="M558" s="101">
        <f>IF(K561=0,"N/A",+L561/12)</f>
        <v>18.144166666666667</v>
      </c>
      <c r="N558" s="101"/>
      <c r="O558" s="187">
        <v>9</v>
      </c>
      <c r="P558" s="187">
        <v>10</v>
      </c>
      <c r="Q558" s="15"/>
      <c r="R558" s="15"/>
    </row>
    <row r="559" spans="1:18" ht="15" x14ac:dyDescent="0.3">
      <c r="A559" s="92">
        <v>617</v>
      </c>
      <c r="B559" s="92">
        <v>61</v>
      </c>
      <c r="C559" s="92">
        <v>617</v>
      </c>
      <c r="D559" s="93"/>
      <c r="E559" s="92">
        <v>1</v>
      </c>
      <c r="F559" s="93" t="s">
        <v>160</v>
      </c>
      <c r="G559" s="92"/>
      <c r="H559" s="92" t="s">
        <v>161</v>
      </c>
      <c r="I559" s="85" t="s">
        <v>934</v>
      </c>
      <c r="J559" s="94">
        <v>980</v>
      </c>
      <c r="K559" s="112">
        <v>10</v>
      </c>
      <c r="L559" s="101"/>
      <c r="M559" s="101">
        <f>IF(K562=0,"N/A",+L562/12)</f>
        <v>25.790666666666667</v>
      </c>
      <c r="N559" s="101"/>
      <c r="O559" s="187">
        <v>7</v>
      </c>
      <c r="P559" s="187">
        <v>5</v>
      </c>
      <c r="Q559" s="15"/>
      <c r="R559" s="15"/>
    </row>
    <row r="560" spans="1:18" ht="15" x14ac:dyDescent="0.3">
      <c r="A560" s="85">
        <v>617</v>
      </c>
      <c r="B560" s="85">
        <v>61</v>
      </c>
      <c r="C560" s="85">
        <v>617</v>
      </c>
      <c r="D560" s="87"/>
      <c r="E560" s="85">
        <v>1</v>
      </c>
      <c r="F560" s="87" t="s">
        <v>139</v>
      </c>
      <c r="G560" s="85" t="s">
        <v>164</v>
      </c>
      <c r="H560" s="85" t="s">
        <v>42</v>
      </c>
      <c r="I560" s="85" t="s">
        <v>934</v>
      </c>
      <c r="J560" s="111">
        <v>3259.99</v>
      </c>
      <c r="K560" s="112">
        <v>10</v>
      </c>
      <c r="L560" s="101">
        <f>IF(K560=0,"N/A",+J561/K560)</f>
        <v>283.19799999999998</v>
      </c>
      <c r="M560" s="103"/>
      <c r="N560" s="103"/>
      <c r="O560" s="187">
        <v>10</v>
      </c>
      <c r="P560" s="232"/>
      <c r="Q560" s="15"/>
      <c r="R560" s="15"/>
    </row>
    <row r="561" spans="1:18" ht="15" x14ac:dyDescent="0.3">
      <c r="A561" s="85">
        <v>617</v>
      </c>
      <c r="B561" s="85">
        <v>61</v>
      </c>
      <c r="C561" s="85">
        <v>617</v>
      </c>
      <c r="D561" s="87"/>
      <c r="E561" s="85">
        <v>1</v>
      </c>
      <c r="F561" s="87" t="s">
        <v>55</v>
      </c>
      <c r="G561" s="85"/>
      <c r="H561" s="85" t="s">
        <v>24</v>
      </c>
      <c r="I561" s="85" t="s">
        <v>165</v>
      </c>
      <c r="J561" s="111">
        <v>2831.98</v>
      </c>
      <c r="K561" s="112">
        <v>10</v>
      </c>
      <c r="L561" s="101">
        <f>IF(K561=0,"N/A",+J562/K561)</f>
        <v>217.73000000000002</v>
      </c>
      <c r="M561" s="103"/>
      <c r="N561" s="103"/>
      <c r="O561" s="187">
        <v>10</v>
      </c>
      <c r="P561" s="232"/>
      <c r="Q561" s="15"/>
      <c r="R561" s="15"/>
    </row>
    <row r="562" spans="1:18" ht="15" x14ac:dyDescent="0.3">
      <c r="A562" s="85">
        <v>617</v>
      </c>
      <c r="B562" s="85">
        <v>61</v>
      </c>
      <c r="C562" s="85">
        <v>617</v>
      </c>
      <c r="D562" s="236"/>
      <c r="E562" s="85">
        <v>1</v>
      </c>
      <c r="F562" s="87" t="s">
        <v>168</v>
      </c>
      <c r="G562" s="85"/>
      <c r="H562" s="259" t="s">
        <v>19</v>
      </c>
      <c r="I562" s="85" t="s">
        <v>165</v>
      </c>
      <c r="J562" s="111">
        <v>2177.3000000000002</v>
      </c>
      <c r="K562" s="112">
        <v>10</v>
      </c>
      <c r="L562" s="101">
        <f>IF(K562=0,"N/A",+J563/K562)</f>
        <v>309.488</v>
      </c>
      <c r="M562" s="97"/>
      <c r="N562" s="97"/>
      <c r="O562" s="187">
        <v>10</v>
      </c>
      <c r="P562" s="187"/>
      <c r="Q562" s="15"/>
      <c r="R562" s="15"/>
    </row>
    <row r="563" spans="1:18" ht="15" x14ac:dyDescent="0.3">
      <c r="A563" s="85">
        <v>617</v>
      </c>
      <c r="B563" s="92">
        <v>61</v>
      </c>
      <c r="C563" s="85">
        <v>617</v>
      </c>
      <c r="D563" s="93"/>
      <c r="E563" s="92">
        <v>1</v>
      </c>
      <c r="F563" s="93" t="s">
        <v>85</v>
      </c>
      <c r="G563" s="92"/>
      <c r="H563" s="241" t="s">
        <v>19</v>
      </c>
      <c r="I563" s="85" t="s">
        <v>165</v>
      </c>
      <c r="J563" s="111">
        <v>3094.88</v>
      </c>
      <c r="K563" s="95">
        <v>10</v>
      </c>
      <c r="L563" s="103"/>
      <c r="M563" s="101"/>
      <c r="N563" s="101"/>
      <c r="O563" s="187">
        <v>10</v>
      </c>
      <c r="P563" s="187"/>
      <c r="Q563" s="15"/>
      <c r="R563" s="15"/>
    </row>
    <row r="564" spans="1:18" ht="15" x14ac:dyDescent="0.3">
      <c r="A564" s="92">
        <v>617</v>
      </c>
      <c r="B564" s="113">
        <v>61</v>
      </c>
      <c r="C564" s="92">
        <v>617</v>
      </c>
      <c r="D564" s="93"/>
      <c r="E564" s="92">
        <v>1</v>
      </c>
      <c r="F564" s="93" t="s">
        <v>158</v>
      </c>
      <c r="G564" s="92"/>
      <c r="H564" s="92" t="s">
        <v>19</v>
      </c>
      <c r="I564" s="92" t="s">
        <v>165</v>
      </c>
      <c r="J564" s="94">
        <v>2494</v>
      </c>
      <c r="K564" s="95">
        <v>10</v>
      </c>
      <c r="L564" s="103"/>
      <c r="M564" s="101">
        <f>IF(K567=0,"N/A",+L567/12)</f>
        <v>52.199999999999996</v>
      </c>
      <c r="N564" s="101"/>
      <c r="O564" s="187">
        <v>4</v>
      </c>
      <c r="P564" s="187">
        <v>2</v>
      </c>
      <c r="Q564" s="15"/>
      <c r="R564" s="15"/>
    </row>
    <row r="565" spans="1:18" ht="15" x14ac:dyDescent="0.3">
      <c r="A565" s="92">
        <v>617</v>
      </c>
      <c r="B565" s="113">
        <v>61</v>
      </c>
      <c r="C565" s="92">
        <v>617</v>
      </c>
      <c r="D565" s="93"/>
      <c r="E565" s="92">
        <v>1</v>
      </c>
      <c r="F565" s="93" t="s">
        <v>25</v>
      </c>
      <c r="G565" s="92"/>
      <c r="H565" s="92" t="s">
        <v>19</v>
      </c>
      <c r="I565" s="92" t="s">
        <v>165</v>
      </c>
      <c r="J565" s="94">
        <v>2508.8000000000002</v>
      </c>
      <c r="K565" s="112">
        <v>10</v>
      </c>
      <c r="L565" s="97"/>
      <c r="M565" s="101">
        <f>IF(K568=0,"N/A",+L568/12)</f>
        <v>27.791666666666668</v>
      </c>
      <c r="N565" s="101"/>
      <c r="O565" s="187">
        <v>5</v>
      </c>
      <c r="P565" s="187">
        <v>3</v>
      </c>
      <c r="Q565" s="15"/>
      <c r="R565" s="15"/>
    </row>
    <row r="566" spans="1:18" ht="15" x14ac:dyDescent="0.3">
      <c r="A566" s="85">
        <v>617</v>
      </c>
      <c r="B566" s="85">
        <v>61</v>
      </c>
      <c r="C566" s="85">
        <v>617</v>
      </c>
      <c r="D566" s="87">
        <v>127825</v>
      </c>
      <c r="E566" s="85">
        <v>1</v>
      </c>
      <c r="F566" s="87" t="s">
        <v>25</v>
      </c>
      <c r="G566" s="85"/>
      <c r="H566" s="259" t="s">
        <v>19</v>
      </c>
      <c r="I566" s="85" t="s">
        <v>165</v>
      </c>
      <c r="J566" s="111">
        <v>4714.9399999999996</v>
      </c>
      <c r="K566" s="112">
        <v>10</v>
      </c>
      <c r="L566" s="101"/>
      <c r="M566" s="101"/>
      <c r="N566" s="101"/>
      <c r="O566" s="187">
        <v>10</v>
      </c>
      <c r="P566" s="187"/>
      <c r="Q566" s="15"/>
      <c r="R566" s="15"/>
    </row>
    <row r="567" spans="1:18" ht="15" x14ac:dyDescent="0.3">
      <c r="A567" s="85">
        <v>617</v>
      </c>
      <c r="B567" s="85">
        <v>61</v>
      </c>
      <c r="C567" s="85">
        <v>617</v>
      </c>
      <c r="D567" s="87">
        <v>127826</v>
      </c>
      <c r="E567" s="85">
        <v>1</v>
      </c>
      <c r="F567" s="87" t="s">
        <v>25</v>
      </c>
      <c r="G567" s="85"/>
      <c r="H567" s="85" t="s">
        <v>19</v>
      </c>
      <c r="I567" s="85" t="s">
        <v>165</v>
      </c>
      <c r="J567" s="111">
        <v>2508.8000000000002</v>
      </c>
      <c r="K567" s="112">
        <v>10</v>
      </c>
      <c r="L567" s="101">
        <f>IF(K567=0,"N/A",+J568/K567)</f>
        <v>626.4</v>
      </c>
      <c r="M567" s="101">
        <f>IF(K570=0,"N/A",+L570/12)</f>
        <v>39.333333333333336</v>
      </c>
      <c r="N567" s="101"/>
      <c r="O567" s="187">
        <v>2</v>
      </c>
      <c r="P567" s="187">
        <v>5</v>
      </c>
      <c r="Q567" s="15"/>
      <c r="R567" s="15"/>
    </row>
    <row r="568" spans="1:18" ht="15" x14ac:dyDescent="0.3">
      <c r="A568" s="85">
        <v>617</v>
      </c>
      <c r="B568" s="85">
        <v>61</v>
      </c>
      <c r="C568" s="85">
        <v>617</v>
      </c>
      <c r="D568" s="260"/>
      <c r="E568" s="85">
        <v>1</v>
      </c>
      <c r="F568" s="87" t="s">
        <v>25</v>
      </c>
      <c r="G568" s="260"/>
      <c r="H568" s="85" t="s">
        <v>19</v>
      </c>
      <c r="I568" s="85" t="s">
        <v>165</v>
      </c>
      <c r="J568" s="97">
        <v>6264</v>
      </c>
      <c r="K568" s="112">
        <v>10</v>
      </c>
      <c r="L568" s="101">
        <f>IF(K568=0,"N/A",+J569/K568)</f>
        <v>333.5</v>
      </c>
      <c r="M568" s="101">
        <f>IF(K571=0,"N/A",+L571/12)</f>
        <v>27.791666666666668</v>
      </c>
      <c r="N568" s="101"/>
      <c r="O568" s="615">
        <v>7</v>
      </c>
      <c r="P568" s="615">
        <v>5</v>
      </c>
      <c r="Q568" s="15"/>
      <c r="R568" s="15"/>
    </row>
    <row r="569" spans="1:18" ht="15" x14ac:dyDescent="0.3">
      <c r="A569" s="85">
        <v>617</v>
      </c>
      <c r="B569" s="85">
        <v>61</v>
      </c>
      <c r="C569" s="85">
        <v>617</v>
      </c>
      <c r="D569" s="260"/>
      <c r="E569" s="85">
        <v>1</v>
      </c>
      <c r="F569" s="87" t="s">
        <v>55</v>
      </c>
      <c r="G569" s="260"/>
      <c r="H569" s="85" t="s">
        <v>24</v>
      </c>
      <c r="I569" s="85" t="s">
        <v>165</v>
      </c>
      <c r="J569" s="97">
        <v>3335</v>
      </c>
      <c r="K569" s="112">
        <v>10</v>
      </c>
      <c r="L569" s="101"/>
      <c r="M569" s="101"/>
      <c r="N569" s="101"/>
      <c r="O569" s="187">
        <v>10</v>
      </c>
      <c r="P569" s="187"/>
      <c r="Q569" s="15"/>
      <c r="R569" s="15"/>
    </row>
    <row r="570" spans="1:18" ht="15" x14ac:dyDescent="0.3">
      <c r="A570" s="85">
        <v>617</v>
      </c>
      <c r="B570" s="85">
        <v>61</v>
      </c>
      <c r="C570" s="85">
        <v>617</v>
      </c>
      <c r="D570" s="87">
        <v>127827</v>
      </c>
      <c r="E570" s="85">
        <v>1</v>
      </c>
      <c r="F570" s="87" t="s">
        <v>162</v>
      </c>
      <c r="G570" s="85">
        <v>6715</v>
      </c>
      <c r="H570" s="85" t="s">
        <v>163</v>
      </c>
      <c r="I570" s="85" t="s">
        <v>935</v>
      </c>
      <c r="J570" s="111">
        <v>4000</v>
      </c>
      <c r="K570" s="112">
        <v>10</v>
      </c>
      <c r="L570" s="101">
        <f>IF(K570=0,"N/A",+J571/K570)</f>
        <v>472</v>
      </c>
      <c r="M570" s="161"/>
      <c r="N570" s="161"/>
      <c r="O570" s="163">
        <v>10</v>
      </c>
      <c r="P570" s="163"/>
      <c r="Q570" s="15"/>
      <c r="R570" s="15"/>
    </row>
    <row r="571" spans="1:18" ht="15" x14ac:dyDescent="0.3">
      <c r="A571" s="85">
        <v>617</v>
      </c>
      <c r="B571" s="85">
        <v>61</v>
      </c>
      <c r="C571" s="85">
        <v>617</v>
      </c>
      <c r="D571" s="85"/>
      <c r="E571" s="85">
        <v>1</v>
      </c>
      <c r="F571" s="87" t="s">
        <v>906</v>
      </c>
      <c r="G571" s="85"/>
      <c r="H571" s="85" t="s">
        <v>28</v>
      </c>
      <c r="I571" s="85" t="s">
        <v>935</v>
      </c>
      <c r="J571" s="111">
        <v>4720</v>
      </c>
      <c r="K571" s="112">
        <v>10</v>
      </c>
      <c r="L571" s="101">
        <f>IF(K571=0,"N/A",+J572/K571)</f>
        <v>333.5</v>
      </c>
      <c r="M571" s="161"/>
      <c r="N571" s="161"/>
      <c r="O571" s="163">
        <v>5</v>
      </c>
      <c r="P571" s="163"/>
      <c r="Q571" s="15"/>
      <c r="R571" s="15"/>
    </row>
    <row r="572" spans="1:18" ht="15" x14ac:dyDescent="0.3">
      <c r="A572" s="85">
        <v>617</v>
      </c>
      <c r="B572" s="85">
        <v>61</v>
      </c>
      <c r="C572" s="85">
        <v>617</v>
      </c>
      <c r="D572" s="87"/>
      <c r="E572" s="85">
        <v>1</v>
      </c>
      <c r="F572" s="96" t="s">
        <v>85</v>
      </c>
      <c r="G572" s="85"/>
      <c r="H572" s="85" t="s">
        <v>19</v>
      </c>
      <c r="I572" s="85" t="s">
        <v>935</v>
      </c>
      <c r="J572" s="111">
        <v>3335</v>
      </c>
      <c r="K572" s="112">
        <v>10</v>
      </c>
      <c r="L572" s="101"/>
      <c r="M572" s="101">
        <f t="shared" ref="M572:M577" si="16">IF(K575=0,"N/A",+L575/12)</f>
        <v>50</v>
      </c>
      <c r="N572" s="101"/>
      <c r="O572" s="187">
        <v>6</v>
      </c>
      <c r="P572" s="187"/>
      <c r="Q572" s="15"/>
      <c r="R572" s="15"/>
    </row>
    <row r="573" spans="1:18" ht="15" x14ac:dyDescent="0.3">
      <c r="A573" s="85">
        <v>617</v>
      </c>
      <c r="B573" s="85">
        <v>61</v>
      </c>
      <c r="C573" s="85">
        <v>617</v>
      </c>
      <c r="D573" s="87"/>
      <c r="E573" s="85">
        <v>1</v>
      </c>
      <c r="F573" s="87" t="s">
        <v>63</v>
      </c>
      <c r="G573" s="87"/>
      <c r="H573" s="85" t="s">
        <v>19</v>
      </c>
      <c r="I573" s="85" t="s">
        <v>935</v>
      </c>
      <c r="J573" s="111">
        <v>3431.93</v>
      </c>
      <c r="K573" s="170">
        <v>10</v>
      </c>
      <c r="L573" s="161"/>
      <c r="M573" s="101">
        <f t="shared" si="16"/>
        <v>22.33</v>
      </c>
      <c r="N573" s="101"/>
      <c r="O573" s="187">
        <v>5</v>
      </c>
      <c r="P573" s="187">
        <v>9</v>
      </c>
      <c r="Q573" s="15"/>
      <c r="R573" s="15"/>
    </row>
    <row r="574" spans="1:18" ht="15" x14ac:dyDescent="0.3">
      <c r="A574" s="147">
        <v>617</v>
      </c>
      <c r="B574" s="147">
        <v>61</v>
      </c>
      <c r="C574" s="147">
        <v>617</v>
      </c>
      <c r="D574" s="147">
        <v>127909</v>
      </c>
      <c r="E574" s="147">
        <v>1</v>
      </c>
      <c r="F574" s="148" t="s">
        <v>84</v>
      </c>
      <c r="G574" s="147"/>
      <c r="H574" s="147" t="s">
        <v>19</v>
      </c>
      <c r="I574" s="147" t="s">
        <v>165</v>
      </c>
      <c r="J574" s="169">
        <v>9860.93</v>
      </c>
      <c r="K574" s="170">
        <v>10</v>
      </c>
      <c r="L574" s="161"/>
      <c r="M574" s="101">
        <f t="shared" si="16"/>
        <v>110.71133333333334</v>
      </c>
      <c r="N574" s="101"/>
      <c r="O574" s="187">
        <v>5</v>
      </c>
      <c r="P574" s="187">
        <v>7</v>
      </c>
      <c r="Q574" s="15"/>
      <c r="R574" s="15"/>
    </row>
    <row r="575" spans="1:18" ht="15" x14ac:dyDescent="0.3">
      <c r="A575" s="147">
        <v>617</v>
      </c>
      <c r="B575" s="147">
        <v>61</v>
      </c>
      <c r="C575" s="147">
        <v>617</v>
      </c>
      <c r="D575" s="147">
        <v>127914</v>
      </c>
      <c r="E575" s="147">
        <v>1</v>
      </c>
      <c r="F575" s="148" t="s">
        <v>55</v>
      </c>
      <c r="G575" s="147"/>
      <c r="H575" s="147" t="s">
        <v>24</v>
      </c>
      <c r="I575" s="147" t="s">
        <v>165</v>
      </c>
      <c r="J575" s="169">
        <v>3024</v>
      </c>
      <c r="K575" s="112">
        <v>10</v>
      </c>
      <c r="L575" s="101">
        <f t="shared" ref="L575:L580" si="17">IF(K575=0,"N/A",+J576/K575)</f>
        <v>600</v>
      </c>
      <c r="M575" s="101">
        <f t="shared" si="16"/>
        <v>51.233333333333327</v>
      </c>
      <c r="N575" s="101"/>
      <c r="O575" s="187">
        <v>5</v>
      </c>
      <c r="P575" s="187">
        <v>2</v>
      </c>
      <c r="Q575" s="15"/>
      <c r="R575" s="15"/>
    </row>
    <row r="576" spans="1:18" ht="15" x14ac:dyDescent="0.3">
      <c r="A576" s="85">
        <v>617</v>
      </c>
      <c r="B576" s="85">
        <v>61</v>
      </c>
      <c r="C576" s="85">
        <v>617</v>
      </c>
      <c r="D576" s="87"/>
      <c r="E576" s="85">
        <v>1</v>
      </c>
      <c r="F576" s="87" t="s">
        <v>21</v>
      </c>
      <c r="G576" s="85"/>
      <c r="H576" s="85"/>
      <c r="I576" s="85" t="s">
        <v>935</v>
      </c>
      <c r="J576" s="111">
        <v>6000</v>
      </c>
      <c r="K576" s="112">
        <v>10</v>
      </c>
      <c r="L576" s="101">
        <f t="shared" si="17"/>
        <v>267.95999999999998</v>
      </c>
      <c r="M576" s="101">
        <f t="shared" si="16"/>
        <v>41.083333333333336</v>
      </c>
      <c r="N576" s="101"/>
      <c r="O576" s="187">
        <v>6</v>
      </c>
      <c r="P576" s="187">
        <v>2</v>
      </c>
      <c r="Q576" s="15"/>
      <c r="R576" s="15"/>
    </row>
    <row r="577" spans="1:18" ht="15" x14ac:dyDescent="0.3">
      <c r="A577" s="85">
        <v>617</v>
      </c>
      <c r="B577" s="85">
        <v>61</v>
      </c>
      <c r="C577" s="85">
        <v>617</v>
      </c>
      <c r="D577" s="260"/>
      <c r="E577" s="85">
        <v>1</v>
      </c>
      <c r="F577" s="87" t="s">
        <v>139</v>
      </c>
      <c r="G577" s="260"/>
      <c r="H577" s="85" t="s">
        <v>42</v>
      </c>
      <c r="I577" s="85" t="s">
        <v>170</v>
      </c>
      <c r="J577" s="97">
        <v>2679.6</v>
      </c>
      <c r="K577" s="112">
        <v>10</v>
      </c>
      <c r="L577" s="101">
        <f t="shared" si="17"/>
        <v>1328.5360000000001</v>
      </c>
      <c r="M577" s="101">
        <f t="shared" si="16"/>
        <v>25.2</v>
      </c>
      <c r="N577" s="101">
        <f>+M577</f>
        <v>25.2</v>
      </c>
      <c r="O577" s="187">
        <v>8</v>
      </c>
      <c r="P577" s="187">
        <v>9</v>
      </c>
      <c r="Q577" s="15"/>
      <c r="R577" s="15"/>
    </row>
    <row r="578" spans="1:18" ht="15" x14ac:dyDescent="0.3">
      <c r="A578" s="85">
        <v>617</v>
      </c>
      <c r="B578" s="85">
        <v>61</v>
      </c>
      <c r="C578" s="85">
        <v>617</v>
      </c>
      <c r="D578" s="260"/>
      <c r="E578" s="85">
        <v>2</v>
      </c>
      <c r="F578" s="87" t="s">
        <v>541</v>
      </c>
      <c r="G578" s="260"/>
      <c r="H578" s="85" t="s">
        <v>19</v>
      </c>
      <c r="I578" s="85" t="s">
        <v>170</v>
      </c>
      <c r="J578" s="97">
        <v>13285.36</v>
      </c>
      <c r="K578" s="112">
        <v>10</v>
      </c>
      <c r="L578" s="101">
        <f t="shared" si="17"/>
        <v>614.79999999999995</v>
      </c>
      <c r="M578" s="101"/>
      <c r="N578" s="101"/>
      <c r="O578" s="187">
        <v>10</v>
      </c>
      <c r="P578" s="187"/>
      <c r="Q578" s="15"/>
      <c r="R578" s="15"/>
    </row>
    <row r="579" spans="1:18" ht="15" x14ac:dyDescent="0.3">
      <c r="A579" s="85">
        <v>617</v>
      </c>
      <c r="B579" s="85">
        <v>61</v>
      </c>
      <c r="C579" s="85">
        <v>617</v>
      </c>
      <c r="D579" s="260"/>
      <c r="E579" s="85">
        <v>1</v>
      </c>
      <c r="F579" s="87" t="s">
        <v>542</v>
      </c>
      <c r="G579" s="260"/>
      <c r="H579" s="85" t="s">
        <v>543</v>
      </c>
      <c r="I579" s="85" t="s">
        <v>170</v>
      </c>
      <c r="J579" s="97">
        <v>6148</v>
      </c>
      <c r="K579" s="112">
        <v>10</v>
      </c>
      <c r="L579" s="101">
        <f t="shared" si="17"/>
        <v>493</v>
      </c>
      <c r="M579" s="101">
        <f>IF(K582=0,"N/A",+L582/12)</f>
        <v>17.501499999999997</v>
      </c>
      <c r="N579" s="101"/>
      <c r="O579" s="187">
        <v>6</v>
      </c>
      <c r="P579" s="187">
        <v>2</v>
      </c>
      <c r="Q579" s="15"/>
      <c r="R579" s="15"/>
    </row>
    <row r="580" spans="1:18" ht="15" x14ac:dyDescent="0.3">
      <c r="A580" s="85">
        <v>617</v>
      </c>
      <c r="B580" s="85">
        <v>61</v>
      </c>
      <c r="C580" s="85">
        <v>617</v>
      </c>
      <c r="D580" s="87"/>
      <c r="E580" s="85">
        <v>1</v>
      </c>
      <c r="F580" s="87" t="s">
        <v>417</v>
      </c>
      <c r="G580" s="260"/>
      <c r="H580" s="85" t="s">
        <v>19</v>
      </c>
      <c r="I580" s="85" t="s">
        <v>170</v>
      </c>
      <c r="J580" s="111">
        <v>4930</v>
      </c>
      <c r="K580" s="95">
        <v>10</v>
      </c>
      <c r="L580" s="101">
        <f t="shared" si="17"/>
        <v>302.39999999999998</v>
      </c>
      <c r="M580" s="101">
        <f>IF(K583=0,"N/A",+L583/12)</f>
        <v>14.833333333333334</v>
      </c>
      <c r="N580" s="101"/>
      <c r="O580" s="187">
        <v>8</v>
      </c>
      <c r="P580" s="187"/>
      <c r="Q580" s="15"/>
      <c r="R580" s="15"/>
    </row>
    <row r="581" spans="1:18" ht="15" x14ac:dyDescent="0.3">
      <c r="A581" s="85">
        <v>617</v>
      </c>
      <c r="B581" s="85">
        <v>61</v>
      </c>
      <c r="C581" s="85">
        <v>617</v>
      </c>
      <c r="D581" s="87"/>
      <c r="E581" s="85">
        <v>1</v>
      </c>
      <c r="F581" s="87" t="s">
        <v>55</v>
      </c>
      <c r="G581" s="537"/>
      <c r="H581" s="98" t="s">
        <v>24</v>
      </c>
      <c r="I581" s="85" t="s">
        <v>170</v>
      </c>
      <c r="J581" s="362">
        <v>3024</v>
      </c>
      <c r="K581" s="95">
        <v>10</v>
      </c>
      <c r="L581" s="101"/>
      <c r="M581" s="101"/>
      <c r="N581" s="101"/>
      <c r="O581" s="187">
        <v>10</v>
      </c>
      <c r="P581" s="187"/>
      <c r="Q581" s="15"/>
      <c r="R581" s="15"/>
    </row>
    <row r="582" spans="1:18" ht="15" x14ac:dyDescent="0.3">
      <c r="A582" s="85">
        <v>617</v>
      </c>
      <c r="B582" s="85">
        <v>61</v>
      </c>
      <c r="C582" s="85">
        <v>617</v>
      </c>
      <c r="D582" s="278"/>
      <c r="E582" s="85">
        <v>1</v>
      </c>
      <c r="F582" s="87" t="s">
        <v>172</v>
      </c>
      <c r="G582" s="324"/>
      <c r="H582" s="98"/>
      <c r="I582" s="85" t="s">
        <v>170</v>
      </c>
      <c r="J582" s="362">
        <v>800</v>
      </c>
      <c r="K582" s="95">
        <v>10</v>
      </c>
      <c r="L582" s="101">
        <f>IF(K582=0,"N/A",+J583/K582)</f>
        <v>210.01799999999997</v>
      </c>
      <c r="M582" s="101">
        <f>IF(K585=0,"N/A",+L585/12)</f>
        <v>143.49199999999999</v>
      </c>
      <c r="N582" s="101"/>
      <c r="O582" s="187">
        <v>3</v>
      </c>
      <c r="P582" s="187">
        <v>1</v>
      </c>
      <c r="Q582" s="15"/>
      <c r="R582" s="15"/>
    </row>
    <row r="583" spans="1:18" ht="15" x14ac:dyDescent="0.3">
      <c r="A583" s="85">
        <v>617</v>
      </c>
      <c r="B583" s="85">
        <v>61</v>
      </c>
      <c r="C583" s="85">
        <v>617</v>
      </c>
      <c r="D583" s="85"/>
      <c r="E583" s="85">
        <v>1</v>
      </c>
      <c r="F583" s="87" t="s">
        <v>23</v>
      </c>
      <c r="G583" s="324"/>
      <c r="H583" s="98" t="s">
        <v>442</v>
      </c>
      <c r="I583" s="85" t="s">
        <v>443</v>
      </c>
      <c r="J583" s="362">
        <v>2100.1799999999998</v>
      </c>
      <c r="K583" s="95">
        <v>10</v>
      </c>
      <c r="L583" s="101">
        <f>IF(K583=0,"N/A",+J584/K583)</f>
        <v>178</v>
      </c>
      <c r="M583" s="101"/>
      <c r="N583" s="101"/>
      <c r="O583" s="187">
        <v>3</v>
      </c>
      <c r="P583" s="187"/>
      <c r="Q583" s="15"/>
      <c r="R583" s="15"/>
    </row>
    <row r="584" spans="1:18" ht="15" x14ac:dyDescent="0.3">
      <c r="A584" s="85">
        <v>617</v>
      </c>
      <c r="B584" s="85">
        <v>61</v>
      </c>
      <c r="C584" s="85">
        <v>617</v>
      </c>
      <c r="D584" s="87"/>
      <c r="E584" s="85">
        <v>1</v>
      </c>
      <c r="F584" s="87" t="s">
        <v>39</v>
      </c>
      <c r="G584" s="324"/>
      <c r="H584" s="98" t="s">
        <v>19</v>
      </c>
      <c r="I584" s="85" t="s">
        <v>443</v>
      </c>
      <c r="J584" s="362">
        <v>1780</v>
      </c>
      <c r="K584" s="95">
        <v>10</v>
      </c>
      <c r="L584" s="101"/>
      <c r="M584" s="101"/>
      <c r="N584" s="101"/>
      <c r="O584" s="187">
        <v>10</v>
      </c>
      <c r="P584" s="187"/>
      <c r="Q584" s="15"/>
      <c r="R584" s="15"/>
    </row>
    <row r="585" spans="1:18" ht="15" x14ac:dyDescent="0.3">
      <c r="A585" s="85">
        <v>617</v>
      </c>
      <c r="B585" s="85">
        <v>61</v>
      </c>
      <c r="C585" s="85">
        <v>617</v>
      </c>
      <c r="D585" s="87"/>
      <c r="E585" s="85">
        <v>1</v>
      </c>
      <c r="F585" s="87" t="s">
        <v>50</v>
      </c>
      <c r="G585" s="324"/>
      <c r="H585" s="98"/>
      <c r="I585" s="85" t="s">
        <v>443</v>
      </c>
      <c r="J585" s="362">
        <v>1200</v>
      </c>
      <c r="K585" s="95">
        <v>10</v>
      </c>
      <c r="L585" s="101">
        <f>IF(K585=0,"N/A",+J586/K585)</f>
        <v>1721.904</v>
      </c>
      <c r="M585" s="101"/>
      <c r="N585" s="101"/>
      <c r="O585" s="187">
        <v>10</v>
      </c>
      <c r="P585" s="187"/>
      <c r="Q585" s="15"/>
      <c r="R585" s="15"/>
    </row>
    <row r="586" spans="1:18" ht="15" x14ac:dyDescent="0.3">
      <c r="A586" s="85">
        <v>617</v>
      </c>
      <c r="B586" s="85">
        <v>61</v>
      </c>
      <c r="C586" s="85">
        <v>617</v>
      </c>
      <c r="D586" s="87"/>
      <c r="E586" s="85">
        <v>1</v>
      </c>
      <c r="F586" s="87" t="s">
        <v>708</v>
      </c>
      <c r="G586" s="537"/>
      <c r="H586" s="98" t="s">
        <v>204</v>
      </c>
      <c r="I586" s="85" t="s">
        <v>936</v>
      </c>
      <c r="J586" s="362">
        <v>17219.04</v>
      </c>
      <c r="K586" s="95">
        <v>3</v>
      </c>
      <c r="L586" s="101"/>
      <c r="M586" s="101"/>
      <c r="N586" s="101"/>
      <c r="O586" s="187">
        <v>10</v>
      </c>
      <c r="P586" s="187"/>
      <c r="Q586" s="15"/>
      <c r="R586" s="15"/>
    </row>
    <row r="587" spans="1:18" ht="15" x14ac:dyDescent="0.3">
      <c r="A587" s="85">
        <v>617</v>
      </c>
      <c r="B587" s="85">
        <v>61</v>
      </c>
      <c r="C587" s="85">
        <v>617</v>
      </c>
      <c r="D587" s="85"/>
      <c r="E587" s="85">
        <v>1</v>
      </c>
      <c r="F587" s="87" t="s">
        <v>41</v>
      </c>
      <c r="G587" s="98" t="s">
        <v>209</v>
      </c>
      <c r="H587" s="98" t="s">
        <v>42</v>
      </c>
      <c r="I587" s="85" t="s">
        <v>936</v>
      </c>
      <c r="J587" s="362">
        <v>6830</v>
      </c>
      <c r="K587" s="95">
        <v>10</v>
      </c>
      <c r="L587" s="101"/>
      <c r="M587" s="101">
        <f>IF(K590=0,"N/A",+L590/12)</f>
        <v>22.743916666666667</v>
      </c>
      <c r="N587" s="101"/>
      <c r="O587" s="187">
        <v>9</v>
      </c>
      <c r="P587" s="187">
        <v>1</v>
      </c>
      <c r="Q587" s="15"/>
      <c r="R587" s="15"/>
    </row>
    <row r="588" spans="1:18" ht="15" x14ac:dyDescent="0.3">
      <c r="A588" s="85">
        <v>617</v>
      </c>
      <c r="B588" s="85">
        <v>61</v>
      </c>
      <c r="C588" s="85">
        <v>617</v>
      </c>
      <c r="D588" s="85"/>
      <c r="E588" s="85">
        <v>1</v>
      </c>
      <c r="F588" s="87" t="s">
        <v>18</v>
      </c>
      <c r="G588" s="98"/>
      <c r="H588" s="98" t="s">
        <v>19</v>
      </c>
      <c r="I588" s="85" t="s">
        <v>936</v>
      </c>
      <c r="J588" s="362">
        <v>3043.84</v>
      </c>
      <c r="K588" s="95">
        <v>10</v>
      </c>
      <c r="L588" s="101"/>
      <c r="M588" s="101">
        <f>IF(K591=0,"N/A",+L591/12)</f>
        <v>25.833249999999996</v>
      </c>
      <c r="N588" s="101"/>
      <c r="O588" s="187">
        <v>9</v>
      </c>
      <c r="P588" s="187">
        <v>3</v>
      </c>
      <c r="Q588" s="15"/>
      <c r="R588" s="15"/>
    </row>
    <row r="589" spans="1:18" ht="15" x14ac:dyDescent="0.3">
      <c r="A589" s="85">
        <v>617</v>
      </c>
      <c r="B589" s="85">
        <v>61</v>
      </c>
      <c r="C589" s="85">
        <v>617</v>
      </c>
      <c r="D589" s="85"/>
      <c r="E589" s="85">
        <v>2</v>
      </c>
      <c r="F589" s="87" t="s">
        <v>508</v>
      </c>
      <c r="G589" s="98"/>
      <c r="H589" s="98" t="s">
        <v>19</v>
      </c>
      <c r="I589" s="85" t="s">
        <v>936</v>
      </c>
      <c r="J589" s="362">
        <v>5329.62</v>
      </c>
      <c r="K589" s="95">
        <v>10</v>
      </c>
      <c r="L589" s="101"/>
      <c r="M589" s="101"/>
      <c r="N589" s="101"/>
      <c r="O589" s="187">
        <v>10</v>
      </c>
      <c r="P589" s="187"/>
      <c r="Q589" s="15"/>
      <c r="R589" s="15"/>
    </row>
    <row r="590" spans="1:18" ht="15" x14ac:dyDescent="0.3">
      <c r="A590" s="85">
        <v>617</v>
      </c>
      <c r="B590" s="85">
        <v>61</v>
      </c>
      <c r="C590" s="85">
        <v>617</v>
      </c>
      <c r="D590" s="85"/>
      <c r="E590" s="85">
        <v>1</v>
      </c>
      <c r="F590" s="87" t="s">
        <v>21</v>
      </c>
      <c r="G590" s="98"/>
      <c r="H590" s="98"/>
      <c r="I590" s="85" t="s">
        <v>936</v>
      </c>
      <c r="J590" s="362">
        <v>10000</v>
      </c>
      <c r="K590" s="95">
        <v>10</v>
      </c>
      <c r="L590" s="101">
        <f>IF(K590=0,"N/A",+J591/K590)</f>
        <v>272.92700000000002</v>
      </c>
      <c r="M590" s="101"/>
      <c r="N590" s="101"/>
      <c r="O590" s="187">
        <v>10</v>
      </c>
      <c r="P590" s="187"/>
      <c r="Q590" s="15"/>
      <c r="R590" s="15"/>
    </row>
    <row r="591" spans="1:18" ht="15" x14ac:dyDescent="0.3">
      <c r="A591" s="85">
        <v>617</v>
      </c>
      <c r="B591" s="85">
        <v>61</v>
      </c>
      <c r="C591" s="85">
        <v>617</v>
      </c>
      <c r="D591" s="85"/>
      <c r="E591" s="85">
        <v>1</v>
      </c>
      <c r="F591" s="87" t="s">
        <v>63</v>
      </c>
      <c r="G591" s="98"/>
      <c r="H591" s="98"/>
      <c r="I591" s="85" t="s">
        <v>936</v>
      </c>
      <c r="J591" s="362">
        <v>2729.27</v>
      </c>
      <c r="K591" s="95">
        <v>10</v>
      </c>
      <c r="L591" s="101">
        <f>IF(K591=0,"N/A",+J592/K591)</f>
        <v>309.99899999999997</v>
      </c>
      <c r="M591" s="101"/>
      <c r="N591" s="101"/>
      <c r="O591" s="187">
        <v>10</v>
      </c>
      <c r="P591" s="187"/>
      <c r="Q591" s="15"/>
      <c r="R591" s="15"/>
    </row>
    <row r="592" spans="1:18" ht="15" x14ac:dyDescent="0.3">
      <c r="A592" s="85">
        <v>617</v>
      </c>
      <c r="B592" s="85">
        <v>61</v>
      </c>
      <c r="C592" s="85">
        <v>617</v>
      </c>
      <c r="D592" s="85"/>
      <c r="E592" s="85">
        <v>1</v>
      </c>
      <c r="F592" s="87" t="s">
        <v>66</v>
      </c>
      <c r="G592" s="98"/>
      <c r="H592" s="98" t="s">
        <v>24</v>
      </c>
      <c r="I592" s="85" t="s">
        <v>936</v>
      </c>
      <c r="J592" s="362">
        <v>3099.99</v>
      </c>
      <c r="K592" s="95">
        <v>10</v>
      </c>
      <c r="L592" s="101"/>
      <c r="M592" s="101">
        <f>IF(K595=0,"N/A",+L595/12)</f>
        <v>15.375</v>
      </c>
      <c r="N592" s="101"/>
      <c r="O592" s="187">
        <v>9</v>
      </c>
      <c r="P592" s="187">
        <v>7</v>
      </c>
      <c r="Q592" s="15"/>
      <c r="R592" s="15"/>
    </row>
    <row r="593" spans="1:18" ht="15" x14ac:dyDescent="0.3">
      <c r="A593" s="85">
        <v>617</v>
      </c>
      <c r="B593" s="85">
        <v>61</v>
      </c>
      <c r="C593" s="85">
        <v>617</v>
      </c>
      <c r="D593" s="85"/>
      <c r="E593" s="85">
        <v>1</v>
      </c>
      <c r="F593" s="87" t="s">
        <v>25</v>
      </c>
      <c r="G593" s="98"/>
      <c r="H593" s="98" t="s">
        <v>211</v>
      </c>
      <c r="I593" s="85" t="s">
        <v>936</v>
      </c>
      <c r="J593" s="362">
        <v>2494</v>
      </c>
      <c r="K593" s="95">
        <v>10</v>
      </c>
      <c r="L593" s="101"/>
      <c r="M593" s="101">
        <f>IF(K596=0,"N/A",+L596/12)</f>
        <v>22.20675</v>
      </c>
      <c r="N593" s="101"/>
      <c r="O593" s="187">
        <v>8</v>
      </c>
      <c r="P593" s="187">
        <v>7</v>
      </c>
      <c r="Q593" s="15"/>
      <c r="R593" s="15"/>
    </row>
    <row r="594" spans="1:18" ht="15" x14ac:dyDescent="0.3">
      <c r="A594" s="85">
        <v>617</v>
      </c>
      <c r="B594" s="85">
        <v>61</v>
      </c>
      <c r="C594" s="85">
        <v>617</v>
      </c>
      <c r="D594" s="85">
        <v>126818</v>
      </c>
      <c r="E594" s="259">
        <v>1</v>
      </c>
      <c r="F594" s="87" t="s">
        <v>25</v>
      </c>
      <c r="G594" s="547"/>
      <c r="H594" s="98" t="s">
        <v>211</v>
      </c>
      <c r="I594" s="85" t="s">
        <v>936</v>
      </c>
      <c r="J594" s="362">
        <v>3132</v>
      </c>
      <c r="K594" s="95">
        <v>10</v>
      </c>
      <c r="L594" s="101"/>
      <c r="M594" s="101">
        <f>IF(K597=0,"N/A",+L597/12)</f>
        <v>25.790666666666667</v>
      </c>
      <c r="N594" s="101"/>
      <c r="O594" s="187">
        <v>8</v>
      </c>
      <c r="P594" s="187">
        <v>7</v>
      </c>
      <c r="Q594" s="15"/>
      <c r="R594" s="15"/>
    </row>
    <row r="595" spans="1:18" ht="15" x14ac:dyDescent="0.3">
      <c r="A595" s="85">
        <v>617</v>
      </c>
      <c r="B595" s="85">
        <v>61</v>
      </c>
      <c r="C595" s="85">
        <v>617</v>
      </c>
      <c r="D595" s="85">
        <v>35140</v>
      </c>
      <c r="E595" s="85">
        <v>1</v>
      </c>
      <c r="F595" s="324" t="s">
        <v>25</v>
      </c>
      <c r="G595" s="98"/>
      <c r="H595" s="98" t="s">
        <v>211</v>
      </c>
      <c r="I595" s="85" t="s">
        <v>936</v>
      </c>
      <c r="J595" s="362">
        <v>2494</v>
      </c>
      <c r="K595" s="95">
        <v>10</v>
      </c>
      <c r="L595" s="101">
        <f>IF(K595=0,"N/A",+J596/K595)</f>
        <v>184.5</v>
      </c>
      <c r="M595" s="101">
        <f>IF(K598=0,"N/A",+L598/12)</f>
        <v>67.614500000000007</v>
      </c>
      <c r="N595" s="101">
        <f>+M595+M594+M593+M585+M581+M580+M575+M568+M567</f>
        <v>248.80358333333334</v>
      </c>
      <c r="O595" s="187">
        <v>10</v>
      </c>
      <c r="P595" s="187">
        <v>1</v>
      </c>
      <c r="Q595" s="15"/>
      <c r="R595" s="15"/>
    </row>
    <row r="596" spans="1:18" ht="15" x14ac:dyDescent="0.3">
      <c r="A596" s="85">
        <v>617</v>
      </c>
      <c r="B596" s="85">
        <v>61</v>
      </c>
      <c r="C596" s="85">
        <v>617</v>
      </c>
      <c r="D596" s="85">
        <v>35240</v>
      </c>
      <c r="E596" s="85">
        <v>1</v>
      </c>
      <c r="F596" s="87" t="s">
        <v>707</v>
      </c>
      <c r="G596" s="98"/>
      <c r="H596" s="98"/>
      <c r="I596" s="85" t="s">
        <v>936</v>
      </c>
      <c r="J596" s="362">
        <v>1845</v>
      </c>
      <c r="K596" s="95">
        <v>10</v>
      </c>
      <c r="L596" s="101">
        <f>IF(K596=0,"N/A",+J597/K596)</f>
        <v>266.48099999999999</v>
      </c>
      <c r="M596" s="101"/>
      <c r="N596" s="101"/>
      <c r="O596" s="187">
        <v>5</v>
      </c>
      <c r="P596" s="187"/>
      <c r="Q596" s="15"/>
      <c r="R596" s="15"/>
    </row>
    <row r="597" spans="1:18" ht="15" x14ac:dyDescent="0.3">
      <c r="A597" s="85">
        <v>617</v>
      </c>
      <c r="B597" s="85">
        <v>61</v>
      </c>
      <c r="C597" s="85">
        <v>617</v>
      </c>
      <c r="D597" s="87"/>
      <c r="E597" s="85">
        <v>1</v>
      </c>
      <c r="F597" s="87" t="s">
        <v>39</v>
      </c>
      <c r="G597" s="98"/>
      <c r="H597" s="98"/>
      <c r="I597" s="85" t="s">
        <v>801</v>
      </c>
      <c r="J597" s="362">
        <v>2664.81</v>
      </c>
      <c r="K597" s="95">
        <v>10</v>
      </c>
      <c r="L597" s="101">
        <f>IF(K597=0,"N/A",+J598/K597)</f>
        <v>309.488</v>
      </c>
      <c r="M597" s="101"/>
      <c r="N597" s="101"/>
      <c r="O597" s="187">
        <v>10</v>
      </c>
      <c r="P597" s="187"/>
      <c r="Q597" s="15"/>
      <c r="R597" s="15"/>
    </row>
    <row r="598" spans="1:18" ht="15" x14ac:dyDescent="0.3">
      <c r="A598" s="85">
        <v>617</v>
      </c>
      <c r="B598" s="85">
        <v>61</v>
      </c>
      <c r="C598" s="85">
        <v>617</v>
      </c>
      <c r="D598" s="87"/>
      <c r="E598" s="85">
        <v>2</v>
      </c>
      <c r="F598" s="87" t="s">
        <v>20</v>
      </c>
      <c r="G598" s="98"/>
      <c r="H598" s="98"/>
      <c r="I598" s="85" t="s">
        <v>801</v>
      </c>
      <c r="J598" s="362">
        <v>3094.88</v>
      </c>
      <c r="K598" s="95">
        <v>10</v>
      </c>
      <c r="L598" s="101">
        <f>IF(K598=0,"N/A",+J599/K598)</f>
        <v>811.37400000000002</v>
      </c>
      <c r="M598" s="101"/>
      <c r="N598" s="101"/>
      <c r="O598" s="187">
        <v>10</v>
      </c>
      <c r="P598" s="187"/>
      <c r="Q598" s="15"/>
      <c r="R598" s="15"/>
    </row>
    <row r="599" spans="1:18" ht="15" x14ac:dyDescent="0.3">
      <c r="A599" s="85">
        <v>617</v>
      </c>
      <c r="B599" s="85">
        <v>61</v>
      </c>
      <c r="C599" s="85">
        <v>617</v>
      </c>
      <c r="D599" s="87"/>
      <c r="E599" s="85">
        <v>1</v>
      </c>
      <c r="F599" s="87" t="s">
        <v>40</v>
      </c>
      <c r="G599" s="98"/>
      <c r="H599" s="98"/>
      <c r="I599" s="85" t="s">
        <v>801</v>
      </c>
      <c r="J599" s="362">
        <v>8113.74</v>
      </c>
      <c r="K599" s="95">
        <v>10</v>
      </c>
      <c r="L599" s="101"/>
      <c r="M599" s="101"/>
      <c r="N599" s="101"/>
      <c r="O599" s="187">
        <v>10</v>
      </c>
      <c r="P599" s="187"/>
      <c r="Q599" s="15"/>
      <c r="R599" s="15"/>
    </row>
    <row r="600" spans="1:18" ht="15" x14ac:dyDescent="0.3">
      <c r="A600" s="85">
        <v>617</v>
      </c>
      <c r="B600" s="85">
        <v>61</v>
      </c>
      <c r="C600" s="85">
        <v>617</v>
      </c>
      <c r="D600" s="87"/>
      <c r="E600" s="85">
        <v>1</v>
      </c>
      <c r="F600" s="87" t="s">
        <v>55</v>
      </c>
      <c r="G600" s="98"/>
      <c r="H600" s="98" t="s">
        <v>24</v>
      </c>
      <c r="I600" s="85" t="s">
        <v>801</v>
      </c>
      <c r="J600" s="362">
        <v>1500</v>
      </c>
      <c r="K600" s="95">
        <v>10</v>
      </c>
      <c r="L600" s="101"/>
      <c r="M600" s="101"/>
      <c r="N600" s="101"/>
      <c r="O600" s="187">
        <v>10</v>
      </c>
      <c r="P600" s="187"/>
      <c r="Q600" s="15"/>
      <c r="R600" s="15"/>
    </row>
    <row r="601" spans="1:18" ht="15" x14ac:dyDescent="0.3">
      <c r="A601" s="85">
        <v>617</v>
      </c>
      <c r="B601" s="85">
        <v>61</v>
      </c>
      <c r="C601" s="85">
        <v>617</v>
      </c>
      <c r="D601" s="87">
        <v>35184</v>
      </c>
      <c r="E601" s="85">
        <v>1</v>
      </c>
      <c r="F601" s="87" t="s">
        <v>213</v>
      </c>
      <c r="G601" s="98"/>
      <c r="H601" s="98"/>
      <c r="I601" s="85" t="s">
        <v>801</v>
      </c>
      <c r="J601" s="362">
        <v>900</v>
      </c>
      <c r="K601" s="95">
        <v>10</v>
      </c>
      <c r="L601" s="101"/>
      <c r="M601" s="708"/>
      <c r="N601" s="708"/>
      <c r="O601" s="708"/>
      <c r="P601" s="708"/>
      <c r="Q601" s="15"/>
      <c r="R601" s="15"/>
    </row>
    <row r="602" spans="1:18" ht="15" x14ac:dyDescent="0.3">
      <c r="A602" s="85">
        <v>617</v>
      </c>
      <c r="B602" s="85">
        <v>61</v>
      </c>
      <c r="C602" s="85">
        <v>617</v>
      </c>
      <c r="D602" s="87"/>
      <c r="E602" s="85">
        <v>1</v>
      </c>
      <c r="F602" s="87" t="s">
        <v>25</v>
      </c>
      <c r="G602" s="98"/>
      <c r="H602" s="98"/>
      <c r="I602" s="85" t="s">
        <v>801</v>
      </c>
      <c r="J602" s="362">
        <v>2494</v>
      </c>
      <c r="K602" s="95">
        <v>10</v>
      </c>
      <c r="L602" s="101"/>
      <c r="M602" s="708"/>
      <c r="N602" s="708"/>
      <c r="O602" s="708"/>
      <c r="P602" s="708"/>
      <c r="Q602" s="15"/>
      <c r="R602" s="15"/>
    </row>
    <row r="603" spans="1:18" ht="15" x14ac:dyDescent="0.3">
      <c r="A603" s="85">
        <v>617</v>
      </c>
      <c r="B603" s="85">
        <v>61</v>
      </c>
      <c r="C603" s="85">
        <v>617</v>
      </c>
      <c r="D603" s="87">
        <v>127989</v>
      </c>
      <c r="E603" s="85">
        <v>1</v>
      </c>
      <c r="F603" s="87" t="s">
        <v>25</v>
      </c>
      <c r="G603" s="98"/>
      <c r="H603" s="98"/>
      <c r="I603" s="85" t="s">
        <v>801</v>
      </c>
      <c r="J603" s="362">
        <v>4714.9399999999996</v>
      </c>
      <c r="K603" s="112">
        <v>10</v>
      </c>
      <c r="L603" s="101"/>
      <c r="M603" s="708"/>
      <c r="N603" s="708"/>
      <c r="O603" s="708"/>
      <c r="P603" s="708"/>
      <c r="Q603" s="15"/>
      <c r="R603" s="15"/>
    </row>
    <row r="604" spans="1:18" ht="15" x14ac:dyDescent="0.3">
      <c r="A604" s="85">
        <v>617</v>
      </c>
      <c r="B604" s="85">
        <v>61</v>
      </c>
      <c r="C604" s="85">
        <v>617</v>
      </c>
      <c r="D604" s="87">
        <v>127988</v>
      </c>
      <c r="E604" s="85">
        <v>1</v>
      </c>
      <c r="F604" s="87" t="s">
        <v>25</v>
      </c>
      <c r="G604" s="85"/>
      <c r="H604" s="85"/>
      <c r="I604" s="85" t="s">
        <v>801</v>
      </c>
      <c r="J604" s="111">
        <v>3132</v>
      </c>
      <c r="K604" s="112">
        <v>10</v>
      </c>
      <c r="L604" s="101">
        <f>IF(K604=0,"N/A",+J605/K604)</f>
        <v>1251.338</v>
      </c>
      <c r="M604" s="708"/>
      <c r="N604" s="708"/>
      <c r="O604" s="708"/>
      <c r="P604" s="708"/>
      <c r="Q604" s="15"/>
      <c r="R604" s="15"/>
    </row>
    <row r="605" spans="1:18" ht="15" x14ac:dyDescent="0.3">
      <c r="A605" s="85">
        <v>617</v>
      </c>
      <c r="B605" s="85">
        <v>61</v>
      </c>
      <c r="C605" s="85">
        <v>617</v>
      </c>
      <c r="D605" s="85"/>
      <c r="E605" s="85">
        <v>4</v>
      </c>
      <c r="F605" s="87" t="s">
        <v>719</v>
      </c>
      <c r="G605" s="85"/>
      <c r="H605" s="85"/>
      <c r="I605" s="85" t="s">
        <v>938</v>
      </c>
      <c r="J605" s="97">
        <v>12513.38</v>
      </c>
      <c r="K605" s="112">
        <v>10</v>
      </c>
      <c r="L605" s="101">
        <f>IF(K605=0,"N/A",+J606/K605)</f>
        <v>887.4</v>
      </c>
      <c r="M605" s="708"/>
      <c r="N605" s="708"/>
      <c r="O605" s="708"/>
      <c r="P605" s="708"/>
      <c r="Q605" s="15"/>
      <c r="R605" s="15"/>
    </row>
    <row r="606" spans="1:18" ht="15" x14ac:dyDescent="0.3">
      <c r="A606" s="85">
        <v>617</v>
      </c>
      <c r="B606" s="85">
        <v>61</v>
      </c>
      <c r="C606" s="85">
        <v>617</v>
      </c>
      <c r="D606" s="85"/>
      <c r="E606" s="85">
        <v>1</v>
      </c>
      <c r="F606" s="87" t="s">
        <v>720</v>
      </c>
      <c r="G606" s="85"/>
      <c r="H606" s="85" t="s">
        <v>523</v>
      </c>
      <c r="I606" s="85" t="s">
        <v>938</v>
      </c>
      <c r="J606" s="97">
        <v>8874</v>
      </c>
      <c r="K606" s="112">
        <v>10</v>
      </c>
      <c r="L606" s="101"/>
      <c r="M606" s="708"/>
      <c r="N606" s="708"/>
      <c r="O606" s="708"/>
      <c r="P606" s="708"/>
      <c r="Q606" s="15"/>
      <c r="R606" s="15"/>
    </row>
    <row r="607" spans="1:18" ht="15" x14ac:dyDescent="0.3">
      <c r="A607" s="85">
        <v>617</v>
      </c>
      <c r="B607" s="85">
        <v>61</v>
      </c>
      <c r="C607" s="85">
        <v>617</v>
      </c>
      <c r="D607" s="85">
        <v>35131</v>
      </c>
      <c r="E607" s="85">
        <v>1</v>
      </c>
      <c r="F607" s="96" t="s">
        <v>215</v>
      </c>
      <c r="G607" s="85"/>
      <c r="H607" s="85"/>
      <c r="I607" s="85" t="s">
        <v>938</v>
      </c>
      <c r="J607" s="111">
        <v>5000</v>
      </c>
      <c r="K607" s="112">
        <v>10</v>
      </c>
      <c r="L607" s="101"/>
      <c r="M607" s="708"/>
      <c r="N607" s="708"/>
      <c r="O607" s="708"/>
      <c r="P607" s="708"/>
      <c r="Q607" s="15"/>
      <c r="R607" s="15"/>
    </row>
    <row r="608" spans="1:18" ht="15" x14ac:dyDescent="0.3">
      <c r="A608" s="85">
        <v>617</v>
      </c>
      <c r="B608" s="85">
        <v>61</v>
      </c>
      <c r="C608" s="85">
        <v>617</v>
      </c>
      <c r="D608" s="85"/>
      <c r="E608" s="85">
        <v>1</v>
      </c>
      <c r="F608" s="96" t="s">
        <v>18</v>
      </c>
      <c r="G608" s="85"/>
      <c r="H608" s="85" t="s">
        <v>19</v>
      </c>
      <c r="I608" s="85" t="s">
        <v>938</v>
      </c>
      <c r="J608" s="111">
        <v>3043.84</v>
      </c>
      <c r="K608" s="112">
        <v>10</v>
      </c>
      <c r="L608" s="101"/>
      <c r="M608" s="708"/>
      <c r="N608" s="708"/>
      <c r="O608" s="708"/>
      <c r="P608" s="708"/>
      <c r="Q608" s="15"/>
      <c r="R608" s="15"/>
    </row>
    <row r="609" spans="1:18" ht="15" x14ac:dyDescent="0.3">
      <c r="A609" s="85">
        <v>617</v>
      </c>
      <c r="B609" s="85">
        <v>61</v>
      </c>
      <c r="C609" s="85">
        <v>617</v>
      </c>
      <c r="D609" s="85"/>
      <c r="E609" s="85">
        <v>1</v>
      </c>
      <c r="F609" s="96" t="s">
        <v>20</v>
      </c>
      <c r="G609" s="85"/>
      <c r="H609" s="85" t="s">
        <v>19</v>
      </c>
      <c r="I609" s="85" t="s">
        <v>938</v>
      </c>
      <c r="J609" s="111">
        <v>2664.81</v>
      </c>
      <c r="K609" s="112">
        <v>10</v>
      </c>
      <c r="L609" s="101"/>
      <c r="M609" s="708"/>
      <c r="N609" s="708"/>
      <c r="O609" s="708"/>
      <c r="P609" s="708"/>
      <c r="Q609" s="15"/>
      <c r="R609" s="15"/>
    </row>
    <row r="610" spans="1:18" ht="15" x14ac:dyDescent="0.3">
      <c r="A610" s="85">
        <v>617</v>
      </c>
      <c r="B610" s="85">
        <v>61</v>
      </c>
      <c r="C610" s="85">
        <v>617</v>
      </c>
      <c r="D610" s="85">
        <v>126865</v>
      </c>
      <c r="E610" s="85">
        <v>1</v>
      </c>
      <c r="F610" s="96" t="s">
        <v>216</v>
      </c>
      <c r="G610" s="85"/>
      <c r="H610" s="85"/>
      <c r="I610" s="85" t="s">
        <v>938</v>
      </c>
      <c r="J610" s="111">
        <v>1200</v>
      </c>
      <c r="K610" s="112">
        <v>10</v>
      </c>
      <c r="L610" s="101"/>
      <c r="M610" s="708"/>
      <c r="N610" s="708"/>
      <c r="O610" s="708"/>
      <c r="P610" s="708"/>
      <c r="Q610" s="15"/>
      <c r="R610" s="15"/>
    </row>
    <row r="611" spans="1:18" ht="15" x14ac:dyDescent="0.3">
      <c r="A611" s="85">
        <v>617</v>
      </c>
      <c r="B611" s="85">
        <v>61</v>
      </c>
      <c r="C611" s="85">
        <v>617</v>
      </c>
      <c r="D611" s="85">
        <v>126834</v>
      </c>
      <c r="E611" s="85">
        <v>1</v>
      </c>
      <c r="F611" s="96" t="s">
        <v>709</v>
      </c>
      <c r="G611" s="85"/>
      <c r="H611" s="85"/>
      <c r="I611" s="85" t="s">
        <v>938</v>
      </c>
      <c r="J611" s="111">
        <v>1200</v>
      </c>
      <c r="K611" s="112">
        <v>10</v>
      </c>
      <c r="L611" s="101"/>
      <c r="M611" s="708"/>
      <c r="N611" s="708"/>
      <c r="O611" s="708"/>
      <c r="P611" s="708"/>
      <c r="Q611" s="15"/>
      <c r="R611" s="15"/>
    </row>
    <row r="612" spans="1:18" ht="15" x14ac:dyDescent="0.3">
      <c r="A612" s="85">
        <v>617</v>
      </c>
      <c r="B612" s="85">
        <v>61</v>
      </c>
      <c r="C612" s="85">
        <v>617</v>
      </c>
      <c r="D612" s="85">
        <v>35181</v>
      </c>
      <c r="E612" s="85">
        <v>1</v>
      </c>
      <c r="F612" s="96" t="s">
        <v>217</v>
      </c>
      <c r="G612" s="85"/>
      <c r="H612" s="85"/>
      <c r="I612" s="85" t="s">
        <v>938</v>
      </c>
      <c r="J612" s="111">
        <v>6960</v>
      </c>
      <c r="K612" s="112">
        <v>10</v>
      </c>
      <c r="L612" s="101"/>
      <c r="M612" s="708"/>
      <c r="N612" s="708"/>
      <c r="O612" s="708"/>
      <c r="P612" s="708"/>
      <c r="Q612" s="15"/>
      <c r="R612" s="15"/>
    </row>
    <row r="613" spans="1:18" ht="15" x14ac:dyDescent="0.3">
      <c r="A613" s="85">
        <v>617</v>
      </c>
      <c r="B613" s="85">
        <v>61</v>
      </c>
      <c r="C613" s="85">
        <v>617</v>
      </c>
      <c r="D613" s="85"/>
      <c r="E613" s="85">
        <v>1</v>
      </c>
      <c r="F613" s="96" t="s">
        <v>40</v>
      </c>
      <c r="G613" s="85"/>
      <c r="H613" s="85"/>
      <c r="I613" s="85" t="s">
        <v>939</v>
      </c>
      <c r="J613" s="111">
        <v>8600</v>
      </c>
      <c r="K613" s="112">
        <v>10</v>
      </c>
      <c r="L613" s="101"/>
      <c r="M613" s="708"/>
      <c r="N613" s="708"/>
      <c r="O613" s="708"/>
      <c r="P613" s="708"/>
      <c r="Q613" s="15"/>
      <c r="R613" s="15"/>
    </row>
    <row r="614" spans="1:18" ht="15" x14ac:dyDescent="0.3">
      <c r="A614" s="85">
        <v>617</v>
      </c>
      <c r="B614" s="85">
        <v>61</v>
      </c>
      <c r="C614" s="85">
        <v>617</v>
      </c>
      <c r="D614" s="85"/>
      <c r="E614" s="85">
        <v>1</v>
      </c>
      <c r="F614" s="96" t="s">
        <v>55</v>
      </c>
      <c r="G614" s="85"/>
      <c r="H614" s="85" t="s">
        <v>24</v>
      </c>
      <c r="I614" s="85" t="s">
        <v>939</v>
      </c>
      <c r="J614" s="111">
        <v>2880</v>
      </c>
      <c r="K614" s="112">
        <v>10</v>
      </c>
      <c r="L614" s="101"/>
      <c r="M614" s="708"/>
      <c r="N614" s="708"/>
      <c r="O614" s="708"/>
      <c r="P614" s="708"/>
      <c r="Q614" s="15"/>
      <c r="R614" s="15"/>
    </row>
    <row r="615" spans="1:18" ht="15" x14ac:dyDescent="0.3">
      <c r="A615" s="85">
        <v>617</v>
      </c>
      <c r="B615" s="85">
        <v>61</v>
      </c>
      <c r="C615" s="85">
        <v>617</v>
      </c>
      <c r="D615" s="85"/>
      <c r="E615" s="85">
        <v>1</v>
      </c>
      <c r="F615" s="96" t="s">
        <v>218</v>
      </c>
      <c r="G615" s="85"/>
      <c r="H615" s="85" t="s">
        <v>19</v>
      </c>
      <c r="I615" s="85" t="s">
        <v>939</v>
      </c>
      <c r="J615" s="111">
        <v>3600</v>
      </c>
      <c r="K615" s="112">
        <v>10</v>
      </c>
      <c r="L615" s="101"/>
      <c r="M615" s="708"/>
      <c r="N615" s="708"/>
      <c r="O615" s="708"/>
      <c r="P615" s="708"/>
      <c r="Q615" s="15"/>
      <c r="R615" s="15"/>
    </row>
    <row r="616" spans="1:18" ht="15" x14ac:dyDescent="0.3">
      <c r="A616" s="85">
        <v>617</v>
      </c>
      <c r="B616" s="85">
        <v>61</v>
      </c>
      <c r="C616" s="85">
        <v>617</v>
      </c>
      <c r="D616" s="85"/>
      <c r="E616" s="85">
        <v>1</v>
      </c>
      <c r="F616" s="96" t="s">
        <v>219</v>
      </c>
      <c r="G616" s="85"/>
      <c r="H616" s="85"/>
      <c r="I616" s="85" t="s">
        <v>939</v>
      </c>
      <c r="J616" s="111">
        <v>5000</v>
      </c>
      <c r="K616" s="112">
        <v>10</v>
      </c>
      <c r="L616" s="101"/>
      <c r="M616" s="708"/>
      <c r="N616" s="708"/>
      <c r="O616" s="708"/>
      <c r="P616" s="708"/>
      <c r="Q616" s="15"/>
      <c r="R616" s="15"/>
    </row>
    <row r="617" spans="1:18" ht="15" x14ac:dyDescent="0.3">
      <c r="A617" s="85">
        <v>617</v>
      </c>
      <c r="B617" s="85">
        <v>61</v>
      </c>
      <c r="C617" s="85">
        <v>617</v>
      </c>
      <c r="D617" s="85"/>
      <c r="E617" s="85">
        <v>1</v>
      </c>
      <c r="F617" s="96" t="s">
        <v>220</v>
      </c>
      <c r="G617" s="85"/>
      <c r="H617" s="85"/>
      <c r="I617" s="85" t="s">
        <v>939</v>
      </c>
      <c r="J617" s="111">
        <v>900</v>
      </c>
      <c r="K617" s="112">
        <v>10</v>
      </c>
      <c r="L617" s="101"/>
      <c r="M617" s="708"/>
      <c r="N617" s="708"/>
      <c r="O617" s="708"/>
      <c r="P617" s="708"/>
      <c r="Q617" s="15"/>
      <c r="R617" s="15"/>
    </row>
    <row r="618" spans="1:18" ht="15" x14ac:dyDescent="0.3">
      <c r="A618" s="85">
        <v>617</v>
      </c>
      <c r="B618" s="85">
        <v>61</v>
      </c>
      <c r="C618" s="85">
        <v>617</v>
      </c>
      <c r="D618" s="85">
        <v>126861</v>
      </c>
      <c r="E618" s="85">
        <v>1</v>
      </c>
      <c r="F618" s="96" t="s">
        <v>1086</v>
      </c>
      <c r="G618" s="85"/>
      <c r="H618" s="85"/>
      <c r="I618" s="85" t="s">
        <v>939</v>
      </c>
      <c r="J618" s="111">
        <v>1200</v>
      </c>
      <c r="K618" s="112">
        <v>10</v>
      </c>
      <c r="L618" s="101">
        <f>IF(K618=0,"N/A",+J619/K618)</f>
        <v>32018.458000000002</v>
      </c>
      <c r="M618" s="708"/>
      <c r="N618" s="708"/>
      <c r="O618" s="708"/>
      <c r="P618" s="708"/>
      <c r="Q618" s="15"/>
      <c r="R618" s="15"/>
    </row>
    <row r="619" spans="1:18" ht="15" x14ac:dyDescent="0.3">
      <c r="A619" s="85">
        <v>617</v>
      </c>
      <c r="B619" s="85">
        <v>61</v>
      </c>
      <c r="C619" s="85">
        <v>617</v>
      </c>
      <c r="D619" s="260"/>
      <c r="E619" s="85">
        <v>28</v>
      </c>
      <c r="F619" s="87" t="s">
        <v>1103</v>
      </c>
      <c r="G619" s="373"/>
      <c r="H619" s="85"/>
      <c r="I619" s="85" t="s">
        <v>551</v>
      </c>
      <c r="J619" s="111">
        <v>320184.58</v>
      </c>
      <c r="K619" s="112">
        <v>10</v>
      </c>
      <c r="L619" s="101"/>
      <c r="M619" s="708"/>
      <c r="N619" s="708"/>
      <c r="O619" s="708"/>
      <c r="P619" s="708"/>
      <c r="Q619" s="15"/>
      <c r="R619" s="15"/>
    </row>
    <row r="620" spans="1:18" ht="15" x14ac:dyDescent="0.3">
      <c r="A620" s="85">
        <v>617</v>
      </c>
      <c r="B620" s="85">
        <v>61</v>
      </c>
      <c r="C620" s="85">
        <v>617</v>
      </c>
      <c r="D620" s="85">
        <v>35078</v>
      </c>
      <c r="E620" s="85">
        <v>1</v>
      </c>
      <c r="F620" s="96" t="s">
        <v>222</v>
      </c>
      <c r="G620" s="85"/>
      <c r="H620" s="85" t="s">
        <v>223</v>
      </c>
      <c r="I620" s="85" t="s">
        <v>224</v>
      </c>
      <c r="J620" s="111">
        <v>2664.81</v>
      </c>
      <c r="K620" s="112">
        <v>10</v>
      </c>
      <c r="L620" s="101"/>
      <c r="M620" s="708"/>
      <c r="N620" s="708"/>
      <c r="O620" s="708"/>
      <c r="P620" s="708"/>
      <c r="Q620" s="15"/>
      <c r="R620" s="15"/>
    </row>
    <row r="621" spans="1:18" ht="15" x14ac:dyDescent="0.3">
      <c r="A621" s="85">
        <v>617</v>
      </c>
      <c r="B621" s="85">
        <v>61</v>
      </c>
      <c r="C621" s="85">
        <v>617</v>
      </c>
      <c r="D621" s="85">
        <v>35079</v>
      </c>
      <c r="E621" s="85">
        <v>1</v>
      </c>
      <c r="F621" s="96" t="s">
        <v>222</v>
      </c>
      <c r="G621" s="85"/>
      <c r="H621" s="85" t="s">
        <v>223</v>
      </c>
      <c r="I621" s="85" t="s">
        <v>224</v>
      </c>
      <c r="J621" s="111">
        <v>800</v>
      </c>
      <c r="K621" s="112">
        <v>10</v>
      </c>
      <c r="L621" s="101"/>
      <c r="M621" s="708"/>
      <c r="N621" s="708"/>
      <c r="O621" s="708"/>
      <c r="P621" s="708"/>
      <c r="Q621" s="15"/>
      <c r="R621" s="15"/>
    </row>
    <row r="622" spans="1:18" ht="15" x14ac:dyDescent="0.3">
      <c r="A622" s="85">
        <v>617</v>
      </c>
      <c r="B622" s="85">
        <v>61</v>
      </c>
      <c r="C622" s="85">
        <v>617</v>
      </c>
      <c r="D622" s="85">
        <v>35073</v>
      </c>
      <c r="E622" s="85">
        <v>1</v>
      </c>
      <c r="F622" s="96" t="s">
        <v>222</v>
      </c>
      <c r="G622" s="85"/>
      <c r="H622" s="85" t="s">
        <v>223</v>
      </c>
      <c r="I622" s="85" t="s">
        <v>224</v>
      </c>
      <c r="J622" s="111">
        <v>800</v>
      </c>
      <c r="K622" s="112">
        <v>10</v>
      </c>
      <c r="L622" s="101"/>
      <c r="M622" s="708"/>
      <c r="N622" s="708"/>
      <c r="O622" s="708"/>
      <c r="P622" s="708"/>
      <c r="Q622" s="15"/>
      <c r="R622" s="15"/>
    </row>
    <row r="623" spans="1:18" ht="15" x14ac:dyDescent="0.3">
      <c r="A623" s="85">
        <v>617</v>
      </c>
      <c r="B623" s="85">
        <v>61</v>
      </c>
      <c r="C623" s="85">
        <v>617</v>
      </c>
      <c r="D623" s="85">
        <v>35062</v>
      </c>
      <c r="E623" s="85">
        <v>1</v>
      </c>
      <c r="F623" s="96" t="s">
        <v>222</v>
      </c>
      <c r="G623" s="85"/>
      <c r="H623" s="85" t="s">
        <v>223</v>
      </c>
      <c r="I623" s="85" t="s">
        <v>224</v>
      </c>
      <c r="J623" s="111">
        <v>800</v>
      </c>
      <c r="K623" s="112">
        <v>10</v>
      </c>
      <c r="L623" s="101"/>
      <c r="M623" s="708"/>
      <c r="N623" s="708"/>
      <c r="O623" s="708"/>
      <c r="P623" s="708"/>
      <c r="Q623" s="15"/>
      <c r="R623" s="15"/>
    </row>
    <row r="624" spans="1:18" ht="15" x14ac:dyDescent="0.3">
      <c r="A624" s="85">
        <v>617</v>
      </c>
      <c r="B624" s="85">
        <v>61</v>
      </c>
      <c r="C624" s="85">
        <v>617</v>
      </c>
      <c r="D624" s="85">
        <v>35109</v>
      </c>
      <c r="E624" s="85">
        <v>1</v>
      </c>
      <c r="F624" s="96" t="s">
        <v>222</v>
      </c>
      <c r="G624" s="85"/>
      <c r="H624" s="85" t="s">
        <v>223</v>
      </c>
      <c r="I624" s="85" t="s">
        <v>224</v>
      </c>
      <c r="J624" s="111">
        <v>800</v>
      </c>
      <c r="K624" s="112">
        <v>10</v>
      </c>
      <c r="L624" s="101"/>
      <c r="M624" s="708"/>
      <c r="N624" s="708"/>
      <c r="O624" s="708"/>
      <c r="P624" s="708"/>
      <c r="Q624" s="15"/>
      <c r="R624" s="15"/>
    </row>
    <row r="625" spans="1:18" ht="15" x14ac:dyDescent="0.3">
      <c r="A625" s="85">
        <v>617</v>
      </c>
      <c r="B625" s="85">
        <v>61</v>
      </c>
      <c r="C625" s="85">
        <v>617</v>
      </c>
      <c r="D625" s="85">
        <v>35108</v>
      </c>
      <c r="E625" s="85">
        <v>1</v>
      </c>
      <c r="F625" s="96" t="s">
        <v>222</v>
      </c>
      <c r="G625" s="85"/>
      <c r="H625" s="85" t="s">
        <v>223</v>
      </c>
      <c r="I625" s="85" t="s">
        <v>224</v>
      </c>
      <c r="J625" s="111">
        <v>800</v>
      </c>
      <c r="K625" s="112">
        <v>10</v>
      </c>
      <c r="L625" s="101"/>
      <c r="M625" s="708"/>
      <c r="N625" s="708"/>
      <c r="O625" s="708"/>
      <c r="P625" s="708"/>
      <c r="Q625" s="15"/>
      <c r="R625" s="15"/>
    </row>
    <row r="626" spans="1:18" ht="15" x14ac:dyDescent="0.3">
      <c r="A626" s="85">
        <v>617</v>
      </c>
      <c r="B626" s="85">
        <v>61</v>
      </c>
      <c r="C626" s="85">
        <v>617</v>
      </c>
      <c r="D626" s="85">
        <v>35107</v>
      </c>
      <c r="E626" s="85">
        <v>1</v>
      </c>
      <c r="F626" s="96" t="s">
        <v>222</v>
      </c>
      <c r="G626" s="85"/>
      <c r="H626" s="85" t="s">
        <v>223</v>
      </c>
      <c r="I626" s="85" t="s">
        <v>224</v>
      </c>
      <c r="J626" s="111">
        <v>800</v>
      </c>
      <c r="K626" s="112">
        <v>10</v>
      </c>
      <c r="L626" s="101"/>
      <c r="M626" s="708"/>
      <c r="N626" s="708"/>
      <c r="O626" s="708"/>
      <c r="P626" s="708"/>
      <c r="Q626" s="15"/>
      <c r="R626" s="15"/>
    </row>
    <row r="627" spans="1:18" ht="15" x14ac:dyDescent="0.3">
      <c r="A627" s="85">
        <v>617</v>
      </c>
      <c r="B627" s="85">
        <v>61</v>
      </c>
      <c r="C627" s="85">
        <v>617</v>
      </c>
      <c r="D627" s="85">
        <v>35106</v>
      </c>
      <c r="E627" s="85">
        <v>1</v>
      </c>
      <c r="F627" s="96" t="s">
        <v>222</v>
      </c>
      <c r="G627" s="85"/>
      <c r="H627" s="85" t="s">
        <v>223</v>
      </c>
      <c r="I627" s="85" t="s">
        <v>224</v>
      </c>
      <c r="J627" s="111">
        <v>800</v>
      </c>
      <c r="K627" s="112">
        <v>10</v>
      </c>
      <c r="L627" s="101"/>
      <c r="M627" s="708"/>
      <c r="N627" s="708"/>
      <c r="O627" s="708"/>
      <c r="P627" s="708"/>
      <c r="Q627" s="15"/>
      <c r="R627" s="15"/>
    </row>
    <row r="628" spans="1:18" ht="15" x14ac:dyDescent="0.3">
      <c r="A628" s="85">
        <v>617</v>
      </c>
      <c r="B628" s="85">
        <v>61</v>
      </c>
      <c r="C628" s="85">
        <v>617</v>
      </c>
      <c r="D628" s="85">
        <v>126836</v>
      </c>
      <c r="E628" s="85">
        <v>1</v>
      </c>
      <c r="F628" s="96" t="s">
        <v>225</v>
      </c>
      <c r="G628" s="85"/>
      <c r="H628" s="85" t="s">
        <v>81</v>
      </c>
      <c r="I628" s="85" t="s">
        <v>224</v>
      </c>
      <c r="J628" s="111">
        <v>4000</v>
      </c>
      <c r="K628" s="112">
        <v>10</v>
      </c>
      <c r="L628" s="101"/>
      <c r="M628" s="708"/>
      <c r="N628" s="708"/>
      <c r="O628" s="708"/>
      <c r="P628" s="708"/>
      <c r="Q628" s="15"/>
      <c r="R628" s="15"/>
    </row>
    <row r="629" spans="1:18" ht="15" x14ac:dyDescent="0.3">
      <c r="A629" s="85">
        <v>617</v>
      </c>
      <c r="B629" s="85">
        <v>61</v>
      </c>
      <c r="C629" s="85">
        <v>617</v>
      </c>
      <c r="D629" s="85"/>
      <c r="E629" s="85">
        <v>9</v>
      </c>
      <c r="F629" s="96" t="s">
        <v>226</v>
      </c>
      <c r="G629" s="85"/>
      <c r="H629" s="85" t="s">
        <v>223</v>
      </c>
      <c r="I629" s="85" t="s">
        <v>224</v>
      </c>
      <c r="J629" s="111">
        <v>1000</v>
      </c>
      <c r="K629" s="112">
        <v>10</v>
      </c>
      <c r="L629" s="101"/>
      <c r="M629" s="708"/>
      <c r="N629" s="708"/>
      <c r="O629" s="708"/>
      <c r="P629" s="708"/>
      <c r="Q629" s="15"/>
      <c r="R629" s="15"/>
    </row>
    <row r="630" spans="1:18" ht="15" x14ac:dyDescent="0.3">
      <c r="A630" s="85">
        <v>617</v>
      </c>
      <c r="B630" s="85">
        <v>61</v>
      </c>
      <c r="C630" s="85">
        <v>617</v>
      </c>
      <c r="D630" s="85">
        <v>35023</v>
      </c>
      <c r="E630" s="85">
        <v>1</v>
      </c>
      <c r="F630" s="96" t="s">
        <v>226</v>
      </c>
      <c r="G630" s="85"/>
      <c r="H630" s="85" t="s">
        <v>223</v>
      </c>
      <c r="I630" s="85" t="s">
        <v>224</v>
      </c>
      <c r="J630" s="111">
        <v>1000</v>
      </c>
      <c r="K630" s="112">
        <v>10</v>
      </c>
      <c r="L630" s="101"/>
      <c r="M630" s="708"/>
      <c r="N630" s="708"/>
      <c r="O630" s="708"/>
      <c r="P630" s="708"/>
      <c r="Q630" s="15"/>
      <c r="R630" s="15"/>
    </row>
    <row r="631" spans="1:18" ht="15" x14ac:dyDescent="0.3">
      <c r="A631" s="85">
        <v>617</v>
      </c>
      <c r="B631" s="85">
        <v>61</v>
      </c>
      <c r="C631" s="85">
        <v>617</v>
      </c>
      <c r="D631" s="85">
        <v>35024</v>
      </c>
      <c r="E631" s="85">
        <v>1</v>
      </c>
      <c r="F631" s="96" t="s">
        <v>226</v>
      </c>
      <c r="G631" s="85"/>
      <c r="H631" s="85" t="s">
        <v>223</v>
      </c>
      <c r="I631" s="85" t="s">
        <v>224</v>
      </c>
      <c r="J631" s="111">
        <v>1000</v>
      </c>
      <c r="K631" s="112">
        <v>10</v>
      </c>
      <c r="L631" s="101"/>
      <c r="M631" s="708"/>
      <c r="N631" s="708"/>
      <c r="O631" s="708"/>
      <c r="P631" s="708"/>
      <c r="Q631" s="15"/>
      <c r="R631" s="15"/>
    </row>
    <row r="632" spans="1:18" ht="15" x14ac:dyDescent="0.3">
      <c r="A632" s="85">
        <v>617</v>
      </c>
      <c r="B632" s="85">
        <v>61</v>
      </c>
      <c r="C632" s="85">
        <v>617</v>
      </c>
      <c r="D632" s="85">
        <v>35020</v>
      </c>
      <c r="E632" s="85">
        <v>1</v>
      </c>
      <c r="F632" s="96" t="s">
        <v>226</v>
      </c>
      <c r="G632" s="85"/>
      <c r="H632" s="85" t="s">
        <v>223</v>
      </c>
      <c r="I632" s="85" t="s">
        <v>224</v>
      </c>
      <c r="J632" s="111">
        <v>1000</v>
      </c>
      <c r="K632" s="112">
        <v>10</v>
      </c>
      <c r="L632" s="101"/>
      <c r="M632" s="708"/>
      <c r="N632" s="708"/>
      <c r="O632" s="708"/>
      <c r="P632" s="708"/>
      <c r="Q632" s="15"/>
      <c r="R632" s="15"/>
    </row>
    <row r="633" spans="1:18" ht="15" x14ac:dyDescent="0.3">
      <c r="A633" s="85">
        <v>617</v>
      </c>
      <c r="B633" s="85">
        <v>61</v>
      </c>
      <c r="C633" s="85">
        <v>617</v>
      </c>
      <c r="D633" s="85">
        <v>35021</v>
      </c>
      <c r="E633" s="85">
        <v>1</v>
      </c>
      <c r="F633" s="96" t="s">
        <v>226</v>
      </c>
      <c r="G633" s="85"/>
      <c r="H633" s="85" t="s">
        <v>223</v>
      </c>
      <c r="I633" s="85" t="s">
        <v>224</v>
      </c>
      <c r="J633" s="111">
        <v>1000</v>
      </c>
      <c r="K633" s="112">
        <v>10</v>
      </c>
      <c r="L633" s="101"/>
      <c r="M633" s="708"/>
      <c r="N633" s="708"/>
      <c r="O633" s="708"/>
      <c r="P633" s="708"/>
      <c r="Q633" s="15"/>
      <c r="R633" s="15"/>
    </row>
    <row r="634" spans="1:18" ht="15" x14ac:dyDescent="0.3">
      <c r="A634" s="85">
        <v>617</v>
      </c>
      <c r="B634" s="85">
        <v>61</v>
      </c>
      <c r="C634" s="85">
        <v>617</v>
      </c>
      <c r="D634" s="85">
        <v>35022</v>
      </c>
      <c r="E634" s="85">
        <v>1</v>
      </c>
      <c r="F634" s="96" t="s">
        <v>226</v>
      </c>
      <c r="G634" s="85"/>
      <c r="H634" s="85" t="s">
        <v>223</v>
      </c>
      <c r="I634" s="85" t="s">
        <v>224</v>
      </c>
      <c r="J634" s="111">
        <v>1000</v>
      </c>
      <c r="K634" s="112">
        <v>10</v>
      </c>
      <c r="L634" s="101"/>
      <c r="M634" s="708"/>
      <c r="N634" s="708"/>
      <c r="O634" s="708"/>
      <c r="P634" s="708"/>
      <c r="Q634" s="15"/>
      <c r="R634" s="15"/>
    </row>
    <row r="635" spans="1:18" ht="15" x14ac:dyDescent="0.3">
      <c r="A635" s="85">
        <v>617</v>
      </c>
      <c r="B635" s="85">
        <v>61</v>
      </c>
      <c r="C635" s="85">
        <v>617</v>
      </c>
      <c r="D635" s="85">
        <v>35014</v>
      </c>
      <c r="E635" s="85">
        <v>1</v>
      </c>
      <c r="F635" s="96" t="s">
        <v>226</v>
      </c>
      <c r="G635" s="85"/>
      <c r="H635" s="85" t="s">
        <v>223</v>
      </c>
      <c r="I635" s="85" t="s">
        <v>224</v>
      </c>
      <c r="J635" s="111">
        <v>1000</v>
      </c>
      <c r="K635" s="112">
        <v>10</v>
      </c>
      <c r="L635" s="101"/>
      <c r="M635" s="708"/>
      <c r="N635" s="708"/>
      <c r="O635" s="708"/>
      <c r="P635" s="708"/>
      <c r="Q635" s="15"/>
      <c r="R635" s="15"/>
    </row>
    <row r="636" spans="1:18" ht="15" x14ac:dyDescent="0.3">
      <c r="A636" s="85">
        <v>617</v>
      </c>
      <c r="B636" s="85">
        <v>61</v>
      </c>
      <c r="C636" s="85">
        <v>617</v>
      </c>
      <c r="D636" s="85">
        <v>35015</v>
      </c>
      <c r="E636" s="85">
        <v>1</v>
      </c>
      <c r="F636" s="96" t="s">
        <v>226</v>
      </c>
      <c r="G636" s="85"/>
      <c r="H636" s="85" t="s">
        <v>223</v>
      </c>
      <c r="I636" s="85" t="s">
        <v>224</v>
      </c>
      <c r="J636" s="111">
        <v>1000</v>
      </c>
      <c r="K636" s="112">
        <v>10</v>
      </c>
      <c r="L636" s="101"/>
      <c r="M636" s="708"/>
      <c r="N636" s="708"/>
      <c r="O636" s="708"/>
      <c r="P636" s="708"/>
      <c r="Q636" s="15"/>
      <c r="R636" s="15"/>
    </row>
    <row r="637" spans="1:18" ht="15" x14ac:dyDescent="0.3">
      <c r="A637" s="85">
        <v>617</v>
      </c>
      <c r="B637" s="85">
        <v>61</v>
      </c>
      <c r="C637" s="85">
        <v>617</v>
      </c>
      <c r="D637" s="85">
        <v>35016</v>
      </c>
      <c r="E637" s="85">
        <v>1</v>
      </c>
      <c r="F637" s="96" t="s">
        <v>226</v>
      </c>
      <c r="G637" s="260"/>
      <c r="H637" s="85" t="s">
        <v>223</v>
      </c>
      <c r="I637" s="85" t="s">
        <v>224</v>
      </c>
      <c r="J637" s="111">
        <v>1000</v>
      </c>
      <c r="K637" s="112">
        <v>10</v>
      </c>
      <c r="L637" s="101"/>
      <c r="M637" s="708"/>
      <c r="N637" s="708"/>
      <c r="O637" s="708"/>
      <c r="P637" s="708"/>
      <c r="Q637" s="15"/>
      <c r="R637" s="15"/>
    </row>
    <row r="638" spans="1:18" ht="15" x14ac:dyDescent="0.3">
      <c r="A638" s="85">
        <v>617</v>
      </c>
      <c r="B638" s="85">
        <v>61</v>
      </c>
      <c r="C638" s="85">
        <v>617</v>
      </c>
      <c r="D638" s="85">
        <v>35017</v>
      </c>
      <c r="E638" s="85">
        <v>1</v>
      </c>
      <c r="F638" s="96" t="s">
        <v>226</v>
      </c>
      <c r="G638" s="260"/>
      <c r="H638" s="85" t="s">
        <v>223</v>
      </c>
      <c r="I638" s="85" t="s">
        <v>224</v>
      </c>
      <c r="J638" s="111">
        <v>1000</v>
      </c>
      <c r="K638" s="112">
        <v>10</v>
      </c>
      <c r="L638" s="101"/>
      <c r="M638" s="708"/>
      <c r="N638" s="708"/>
      <c r="O638" s="708"/>
      <c r="P638" s="708"/>
      <c r="Q638" s="15"/>
      <c r="R638" s="15"/>
    </row>
    <row r="639" spans="1:18" ht="15" x14ac:dyDescent="0.3">
      <c r="A639" s="85">
        <v>617</v>
      </c>
      <c r="B639" s="85">
        <v>61</v>
      </c>
      <c r="C639" s="85">
        <v>617</v>
      </c>
      <c r="D639" s="85">
        <v>35018</v>
      </c>
      <c r="E639" s="85">
        <v>1</v>
      </c>
      <c r="F639" s="96" t="s">
        <v>226</v>
      </c>
      <c r="G639" s="260"/>
      <c r="H639" s="85" t="s">
        <v>223</v>
      </c>
      <c r="I639" s="85" t="s">
        <v>224</v>
      </c>
      <c r="J639" s="111">
        <v>1000</v>
      </c>
      <c r="K639" s="112">
        <v>10</v>
      </c>
      <c r="L639" s="101"/>
      <c r="M639" s="708"/>
      <c r="N639" s="708"/>
      <c r="O639" s="708"/>
      <c r="P639" s="708"/>
      <c r="Q639" s="15"/>
      <c r="R639" s="15"/>
    </row>
    <row r="640" spans="1:18" ht="15" x14ac:dyDescent="0.3">
      <c r="A640" s="85">
        <v>617</v>
      </c>
      <c r="B640" s="85">
        <v>61</v>
      </c>
      <c r="C640" s="85">
        <v>617</v>
      </c>
      <c r="D640" s="85">
        <v>35019</v>
      </c>
      <c r="E640" s="85">
        <v>1</v>
      </c>
      <c r="F640" s="96" t="s">
        <v>226</v>
      </c>
      <c r="G640" s="260"/>
      <c r="H640" s="85" t="s">
        <v>223</v>
      </c>
      <c r="I640" s="85" t="s">
        <v>224</v>
      </c>
      <c r="J640" s="111">
        <v>1000</v>
      </c>
      <c r="K640" s="112">
        <v>10</v>
      </c>
      <c r="L640" s="101"/>
      <c r="M640" s="708"/>
      <c r="N640" s="708"/>
      <c r="O640" s="708"/>
      <c r="P640" s="708"/>
      <c r="Q640" s="15"/>
      <c r="R640" s="15"/>
    </row>
    <row r="641" spans="1:18" ht="15" x14ac:dyDescent="0.3">
      <c r="A641" s="85">
        <v>617</v>
      </c>
      <c r="B641" s="85">
        <v>61</v>
      </c>
      <c r="C641" s="85">
        <v>617</v>
      </c>
      <c r="D641" s="85">
        <v>34998</v>
      </c>
      <c r="E641" s="85">
        <v>1</v>
      </c>
      <c r="F641" s="96" t="s">
        <v>226</v>
      </c>
      <c r="G641" s="260"/>
      <c r="H641" s="85" t="s">
        <v>223</v>
      </c>
      <c r="I641" s="85" t="s">
        <v>224</v>
      </c>
      <c r="J641" s="111">
        <v>1000</v>
      </c>
      <c r="K641" s="112">
        <v>10</v>
      </c>
      <c r="L641" s="101"/>
      <c r="M641" s="708"/>
      <c r="N641" s="708"/>
      <c r="O641" s="708"/>
      <c r="P641" s="708"/>
      <c r="Q641" s="15"/>
      <c r="R641" s="15"/>
    </row>
    <row r="642" spans="1:18" ht="15" x14ac:dyDescent="0.3">
      <c r="A642" s="85">
        <v>617</v>
      </c>
      <c r="B642" s="85">
        <v>61</v>
      </c>
      <c r="C642" s="85">
        <v>617</v>
      </c>
      <c r="D642" s="85">
        <v>34999</v>
      </c>
      <c r="E642" s="85">
        <v>1</v>
      </c>
      <c r="F642" s="96" t="s">
        <v>226</v>
      </c>
      <c r="G642" s="260"/>
      <c r="H642" s="85" t="s">
        <v>223</v>
      </c>
      <c r="I642" s="85" t="s">
        <v>224</v>
      </c>
      <c r="J642" s="111">
        <v>1000</v>
      </c>
      <c r="K642" s="112">
        <v>10</v>
      </c>
      <c r="L642" s="101"/>
      <c r="M642" s="708"/>
      <c r="N642" s="708"/>
      <c r="O642" s="708"/>
      <c r="P642" s="708"/>
      <c r="Q642" s="15"/>
      <c r="R642" s="15"/>
    </row>
    <row r="643" spans="1:18" ht="15" x14ac:dyDescent="0.3">
      <c r="A643" s="85">
        <v>617</v>
      </c>
      <c r="B643" s="85">
        <v>61</v>
      </c>
      <c r="C643" s="85">
        <v>617</v>
      </c>
      <c r="D643" s="85">
        <v>35910</v>
      </c>
      <c r="E643" s="85">
        <v>1</v>
      </c>
      <c r="F643" s="96" t="s">
        <v>226</v>
      </c>
      <c r="G643" s="260"/>
      <c r="H643" s="85" t="s">
        <v>223</v>
      </c>
      <c r="I643" s="85" t="s">
        <v>224</v>
      </c>
      <c r="J643" s="111">
        <v>1000</v>
      </c>
      <c r="K643" s="112">
        <v>10</v>
      </c>
      <c r="L643" s="101"/>
      <c r="M643" s="708"/>
      <c r="N643" s="708"/>
      <c r="O643" s="708"/>
      <c r="P643" s="708"/>
      <c r="Q643" s="15"/>
      <c r="R643" s="15"/>
    </row>
    <row r="644" spans="1:18" ht="15" x14ac:dyDescent="0.3">
      <c r="A644" s="85">
        <v>617</v>
      </c>
      <c r="B644" s="85">
        <v>61</v>
      </c>
      <c r="C644" s="85">
        <v>617</v>
      </c>
      <c r="D644" s="85">
        <v>35011</v>
      </c>
      <c r="E644" s="85">
        <v>1</v>
      </c>
      <c r="F644" s="96" t="s">
        <v>226</v>
      </c>
      <c r="G644" s="260"/>
      <c r="H644" s="85" t="s">
        <v>223</v>
      </c>
      <c r="I644" s="85" t="s">
        <v>224</v>
      </c>
      <c r="J644" s="111">
        <v>1000</v>
      </c>
      <c r="K644" s="112">
        <v>10</v>
      </c>
      <c r="L644" s="101"/>
      <c r="M644" s="708"/>
      <c r="N644" s="708"/>
      <c r="O644" s="708"/>
      <c r="P644" s="708"/>
      <c r="Q644" s="15"/>
      <c r="R644" s="15"/>
    </row>
    <row r="645" spans="1:18" ht="15" x14ac:dyDescent="0.3">
      <c r="A645" s="85">
        <v>617</v>
      </c>
      <c r="B645" s="85">
        <v>61</v>
      </c>
      <c r="C645" s="85">
        <v>617</v>
      </c>
      <c r="D645" s="85">
        <v>35012</v>
      </c>
      <c r="E645" s="85">
        <v>1</v>
      </c>
      <c r="F645" s="96" t="s">
        <v>226</v>
      </c>
      <c r="G645" s="260"/>
      <c r="H645" s="85" t="s">
        <v>223</v>
      </c>
      <c r="I645" s="85" t="s">
        <v>224</v>
      </c>
      <c r="J645" s="111">
        <v>1000</v>
      </c>
      <c r="K645" s="112">
        <v>10</v>
      </c>
      <c r="L645" s="101"/>
      <c r="M645" s="708"/>
      <c r="N645" s="708"/>
      <c r="O645" s="708"/>
      <c r="P645" s="708"/>
      <c r="Q645" s="15"/>
      <c r="R645" s="15"/>
    </row>
    <row r="646" spans="1:18" ht="15" x14ac:dyDescent="0.3">
      <c r="A646" s="85">
        <v>617</v>
      </c>
      <c r="B646" s="85">
        <v>61</v>
      </c>
      <c r="C646" s="85">
        <v>617</v>
      </c>
      <c r="D646" s="85">
        <v>35013</v>
      </c>
      <c r="E646" s="85">
        <v>1</v>
      </c>
      <c r="F646" s="96" t="s">
        <v>226</v>
      </c>
      <c r="G646" s="260"/>
      <c r="H646" s="85" t="s">
        <v>223</v>
      </c>
      <c r="I646" s="85" t="s">
        <v>224</v>
      </c>
      <c r="J646" s="111">
        <v>1000</v>
      </c>
      <c r="K646" s="112">
        <v>10</v>
      </c>
      <c r="L646" s="101"/>
      <c r="M646" s="708"/>
      <c r="N646" s="708"/>
      <c r="O646" s="708"/>
      <c r="P646" s="708"/>
      <c r="Q646" s="15"/>
      <c r="R646" s="15"/>
    </row>
    <row r="647" spans="1:18" ht="15" x14ac:dyDescent="0.3">
      <c r="A647" s="85">
        <v>617</v>
      </c>
      <c r="B647" s="85">
        <v>61</v>
      </c>
      <c r="C647" s="85">
        <v>617</v>
      </c>
      <c r="D647" s="85"/>
      <c r="E647" s="85">
        <v>7</v>
      </c>
      <c r="F647" s="96" t="s">
        <v>226</v>
      </c>
      <c r="G647" s="260"/>
      <c r="H647" s="85" t="s">
        <v>227</v>
      </c>
      <c r="I647" s="85" t="s">
        <v>224</v>
      </c>
      <c r="J647" s="111">
        <v>1000</v>
      </c>
      <c r="K647" s="112">
        <v>10</v>
      </c>
      <c r="L647" s="101"/>
      <c r="M647" s="708"/>
      <c r="N647" s="708"/>
      <c r="O647" s="708"/>
      <c r="P647" s="708"/>
      <c r="Q647" s="15"/>
      <c r="R647" s="15"/>
    </row>
    <row r="648" spans="1:18" ht="15" x14ac:dyDescent="0.3">
      <c r="A648" s="85">
        <v>617</v>
      </c>
      <c r="B648" s="85">
        <v>61</v>
      </c>
      <c r="C648" s="85">
        <v>617</v>
      </c>
      <c r="D648" s="85">
        <v>34995</v>
      </c>
      <c r="E648" s="85">
        <v>1</v>
      </c>
      <c r="F648" s="96" t="s">
        <v>226</v>
      </c>
      <c r="G648" s="85"/>
      <c r="H648" s="85" t="s">
        <v>227</v>
      </c>
      <c r="I648" s="85" t="s">
        <v>224</v>
      </c>
      <c r="J648" s="111">
        <v>1000</v>
      </c>
      <c r="K648" s="112">
        <v>10</v>
      </c>
      <c r="L648" s="101"/>
      <c r="M648" s="708"/>
      <c r="N648" s="708"/>
      <c r="O648" s="708"/>
      <c r="P648" s="708"/>
      <c r="Q648" s="15"/>
      <c r="R648" s="15"/>
    </row>
    <row r="649" spans="1:18" ht="15" x14ac:dyDescent="0.3">
      <c r="A649" s="85">
        <v>617</v>
      </c>
      <c r="B649" s="85">
        <v>61</v>
      </c>
      <c r="C649" s="85">
        <v>617</v>
      </c>
      <c r="D649" s="85">
        <v>34996</v>
      </c>
      <c r="E649" s="85">
        <v>1</v>
      </c>
      <c r="F649" s="96" t="s">
        <v>226</v>
      </c>
      <c r="G649" s="85"/>
      <c r="H649" s="85" t="s">
        <v>227</v>
      </c>
      <c r="I649" s="85" t="s">
        <v>224</v>
      </c>
      <c r="J649" s="111">
        <v>1000</v>
      </c>
      <c r="K649" s="112">
        <v>10</v>
      </c>
      <c r="L649" s="101"/>
      <c r="M649" s="708"/>
      <c r="N649" s="708"/>
      <c r="O649" s="708"/>
      <c r="P649" s="708"/>
      <c r="Q649" s="15"/>
      <c r="R649" s="15"/>
    </row>
    <row r="650" spans="1:18" ht="15" x14ac:dyDescent="0.3">
      <c r="A650" s="85">
        <v>617</v>
      </c>
      <c r="B650" s="85">
        <v>61</v>
      </c>
      <c r="C650" s="85">
        <v>617</v>
      </c>
      <c r="D650" s="85">
        <v>34997</v>
      </c>
      <c r="E650" s="85">
        <v>1</v>
      </c>
      <c r="F650" s="96" t="s">
        <v>226</v>
      </c>
      <c r="G650" s="85"/>
      <c r="H650" s="85" t="s">
        <v>227</v>
      </c>
      <c r="I650" s="85" t="s">
        <v>224</v>
      </c>
      <c r="J650" s="111">
        <v>1000</v>
      </c>
      <c r="K650" s="112">
        <v>10</v>
      </c>
      <c r="L650" s="101"/>
      <c r="M650" s="708"/>
      <c r="N650" s="708"/>
      <c r="O650" s="708"/>
      <c r="P650" s="708"/>
      <c r="Q650" s="15"/>
      <c r="R650" s="15"/>
    </row>
    <row r="651" spans="1:18" ht="15" x14ac:dyDescent="0.3">
      <c r="A651" s="85">
        <v>617</v>
      </c>
      <c r="B651" s="85">
        <v>61</v>
      </c>
      <c r="C651" s="85">
        <v>617</v>
      </c>
      <c r="D651" s="85">
        <v>35000</v>
      </c>
      <c r="E651" s="85">
        <v>1</v>
      </c>
      <c r="F651" s="96" t="s">
        <v>226</v>
      </c>
      <c r="G651" s="85"/>
      <c r="H651" s="85" t="s">
        <v>227</v>
      </c>
      <c r="I651" s="85" t="s">
        <v>224</v>
      </c>
      <c r="J651" s="111">
        <v>1000</v>
      </c>
      <c r="K651" s="112">
        <v>10</v>
      </c>
      <c r="L651" s="101"/>
      <c r="M651" s="708"/>
      <c r="N651" s="708"/>
      <c r="O651" s="708"/>
      <c r="P651" s="708"/>
      <c r="Q651" s="15"/>
      <c r="R651" s="15"/>
    </row>
    <row r="652" spans="1:18" ht="15" x14ac:dyDescent="0.3">
      <c r="A652" s="85">
        <v>617</v>
      </c>
      <c r="B652" s="85">
        <v>61</v>
      </c>
      <c r="C652" s="85">
        <v>617</v>
      </c>
      <c r="D652" s="85">
        <v>35001</v>
      </c>
      <c r="E652" s="85">
        <v>1</v>
      </c>
      <c r="F652" s="96" t="s">
        <v>226</v>
      </c>
      <c r="G652" s="85"/>
      <c r="H652" s="85" t="s">
        <v>227</v>
      </c>
      <c r="I652" s="85" t="s">
        <v>224</v>
      </c>
      <c r="J652" s="111">
        <v>1000</v>
      </c>
      <c r="K652" s="112">
        <v>10</v>
      </c>
      <c r="L652" s="101"/>
      <c r="M652" s="708"/>
      <c r="N652" s="708"/>
      <c r="O652" s="708"/>
      <c r="P652" s="708"/>
      <c r="Q652" s="15"/>
      <c r="R652" s="15"/>
    </row>
    <row r="653" spans="1:18" ht="15" x14ac:dyDescent="0.3">
      <c r="A653" s="85">
        <v>617</v>
      </c>
      <c r="B653" s="85">
        <v>61</v>
      </c>
      <c r="C653" s="85">
        <v>617</v>
      </c>
      <c r="D653" s="85">
        <v>35002</v>
      </c>
      <c r="E653" s="85">
        <v>1</v>
      </c>
      <c r="F653" s="96" t="s">
        <v>226</v>
      </c>
      <c r="G653" s="85"/>
      <c r="H653" s="85" t="s">
        <v>227</v>
      </c>
      <c r="I653" s="85" t="s">
        <v>224</v>
      </c>
      <c r="J653" s="111">
        <v>1000</v>
      </c>
      <c r="K653" s="112">
        <v>10</v>
      </c>
      <c r="L653" s="101"/>
      <c r="M653" s="708"/>
      <c r="N653" s="708"/>
      <c r="O653" s="708"/>
      <c r="P653" s="708"/>
      <c r="Q653" s="15"/>
      <c r="R653" s="15"/>
    </row>
    <row r="654" spans="1:18" ht="15" x14ac:dyDescent="0.3">
      <c r="A654" s="85">
        <v>617</v>
      </c>
      <c r="B654" s="85">
        <v>61</v>
      </c>
      <c r="C654" s="85">
        <v>617</v>
      </c>
      <c r="D654" s="85">
        <v>35003</v>
      </c>
      <c r="E654" s="85">
        <v>1</v>
      </c>
      <c r="F654" s="96" t="s">
        <v>226</v>
      </c>
      <c r="G654" s="85"/>
      <c r="H654" s="85" t="s">
        <v>227</v>
      </c>
      <c r="I654" s="85" t="s">
        <v>224</v>
      </c>
      <c r="J654" s="111">
        <v>1000</v>
      </c>
      <c r="K654" s="112">
        <v>10</v>
      </c>
      <c r="L654" s="101"/>
      <c r="M654" s="708"/>
      <c r="N654" s="708"/>
      <c r="O654" s="708"/>
      <c r="P654" s="708"/>
      <c r="Q654" s="15"/>
      <c r="R654" s="15"/>
    </row>
    <row r="655" spans="1:18" ht="15" x14ac:dyDescent="0.3">
      <c r="A655" s="85">
        <v>617</v>
      </c>
      <c r="B655" s="85">
        <v>61</v>
      </c>
      <c r="C655" s="85">
        <v>617</v>
      </c>
      <c r="D655" s="85">
        <v>35004</v>
      </c>
      <c r="E655" s="85">
        <v>1</v>
      </c>
      <c r="F655" s="96" t="s">
        <v>226</v>
      </c>
      <c r="G655" s="85"/>
      <c r="H655" s="85" t="s">
        <v>227</v>
      </c>
      <c r="I655" s="85" t="s">
        <v>224</v>
      </c>
      <c r="J655" s="111">
        <v>1000</v>
      </c>
      <c r="K655" s="112">
        <v>10</v>
      </c>
      <c r="L655" s="101"/>
      <c r="M655" s="708"/>
      <c r="N655" s="708"/>
      <c r="O655" s="708"/>
      <c r="P655" s="708"/>
      <c r="Q655" s="15"/>
      <c r="R655" s="15"/>
    </row>
    <row r="656" spans="1:18" ht="15" x14ac:dyDescent="0.3">
      <c r="A656" s="85">
        <v>617</v>
      </c>
      <c r="B656" s="85">
        <v>61</v>
      </c>
      <c r="C656" s="85">
        <v>617</v>
      </c>
      <c r="D656" s="85">
        <v>35006</v>
      </c>
      <c r="E656" s="85">
        <v>1</v>
      </c>
      <c r="F656" s="96" t="s">
        <v>226</v>
      </c>
      <c r="G656" s="85"/>
      <c r="H656" s="85" t="s">
        <v>227</v>
      </c>
      <c r="I656" s="85" t="s">
        <v>224</v>
      </c>
      <c r="J656" s="111">
        <v>1000</v>
      </c>
      <c r="K656" s="112">
        <v>10</v>
      </c>
      <c r="L656" s="101"/>
      <c r="M656" s="708"/>
      <c r="N656" s="708"/>
      <c r="O656" s="708"/>
      <c r="P656" s="708"/>
      <c r="Q656" s="15"/>
      <c r="R656" s="15"/>
    </row>
    <row r="657" spans="1:18" ht="15" x14ac:dyDescent="0.3">
      <c r="A657" s="85">
        <v>617</v>
      </c>
      <c r="B657" s="85">
        <v>61</v>
      </c>
      <c r="C657" s="85">
        <v>617</v>
      </c>
      <c r="D657" s="85">
        <v>35007</v>
      </c>
      <c r="E657" s="85">
        <v>1</v>
      </c>
      <c r="F657" s="96" t="s">
        <v>226</v>
      </c>
      <c r="G657" s="85"/>
      <c r="H657" s="85" t="s">
        <v>227</v>
      </c>
      <c r="I657" s="85" t="s">
        <v>224</v>
      </c>
      <c r="J657" s="111">
        <v>1000</v>
      </c>
      <c r="K657" s="112">
        <v>10</v>
      </c>
      <c r="L657" s="101"/>
      <c r="M657" s="708"/>
      <c r="N657" s="708"/>
      <c r="O657" s="708"/>
      <c r="P657" s="708"/>
      <c r="Q657" s="15"/>
      <c r="R657" s="15"/>
    </row>
    <row r="658" spans="1:18" ht="15" x14ac:dyDescent="0.3">
      <c r="A658" s="85">
        <v>617</v>
      </c>
      <c r="B658" s="85">
        <v>61</v>
      </c>
      <c r="C658" s="85">
        <v>617</v>
      </c>
      <c r="D658" s="85">
        <v>35008</v>
      </c>
      <c r="E658" s="85">
        <v>1</v>
      </c>
      <c r="F658" s="96" t="s">
        <v>226</v>
      </c>
      <c r="G658" s="85"/>
      <c r="H658" s="85" t="s">
        <v>227</v>
      </c>
      <c r="I658" s="85" t="s">
        <v>224</v>
      </c>
      <c r="J658" s="111">
        <v>1000</v>
      </c>
      <c r="K658" s="112">
        <v>10</v>
      </c>
      <c r="L658" s="101"/>
      <c r="M658" s="708"/>
      <c r="N658" s="708"/>
      <c r="O658" s="708"/>
      <c r="P658" s="708"/>
      <c r="Q658" s="15"/>
      <c r="R658" s="15"/>
    </row>
    <row r="659" spans="1:18" ht="15" x14ac:dyDescent="0.3">
      <c r="A659" s="85">
        <v>617</v>
      </c>
      <c r="B659" s="85">
        <v>61</v>
      </c>
      <c r="C659" s="85">
        <v>617</v>
      </c>
      <c r="D659" s="85">
        <v>35009</v>
      </c>
      <c r="E659" s="85">
        <v>1</v>
      </c>
      <c r="F659" s="96" t="s">
        <v>226</v>
      </c>
      <c r="G659" s="85"/>
      <c r="H659" s="85" t="s">
        <v>227</v>
      </c>
      <c r="I659" s="85" t="s">
        <v>224</v>
      </c>
      <c r="J659" s="111">
        <v>1000</v>
      </c>
      <c r="K659" s="112">
        <v>10</v>
      </c>
      <c r="L659" s="101"/>
      <c r="M659" s="708"/>
      <c r="N659" s="708"/>
      <c r="O659" s="708"/>
      <c r="P659" s="708"/>
      <c r="Q659" s="15"/>
      <c r="R659" s="15"/>
    </row>
    <row r="660" spans="1:18" ht="15" x14ac:dyDescent="0.3">
      <c r="A660" s="85">
        <v>617</v>
      </c>
      <c r="B660" s="85">
        <v>61</v>
      </c>
      <c r="C660" s="85">
        <v>617</v>
      </c>
      <c r="D660" s="85">
        <v>127166</v>
      </c>
      <c r="E660" s="85">
        <v>1</v>
      </c>
      <c r="F660" s="96" t="s">
        <v>226</v>
      </c>
      <c r="G660" s="85"/>
      <c r="H660" s="85" t="s">
        <v>227</v>
      </c>
      <c r="I660" s="85" t="s">
        <v>224</v>
      </c>
      <c r="J660" s="111">
        <v>1000</v>
      </c>
      <c r="K660" s="112">
        <v>10</v>
      </c>
      <c r="L660" s="101"/>
      <c r="M660" s="708"/>
      <c r="N660" s="708"/>
      <c r="O660" s="708"/>
      <c r="P660" s="708"/>
      <c r="Q660" s="15"/>
      <c r="R660" s="15"/>
    </row>
    <row r="661" spans="1:18" ht="15" x14ac:dyDescent="0.3">
      <c r="A661" s="85">
        <v>617</v>
      </c>
      <c r="B661" s="85">
        <v>61</v>
      </c>
      <c r="C661" s="85">
        <v>617</v>
      </c>
      <c r="D661" s="85">
        <v>127145</v>
      </c>
      <c r="E661" s="85">
        <v>1</v>
      </c>
      <c r="F661" s="96" t="s">
        <v>226</v>
      </c>
      <c r="G661" s="85"/>
      <c r="H661" s="85" t="s">
        <v>227</v>
      </c>
      <c r="I661" s="85" t="s">
        <v>224</v>
      </c>
      <c r="J661" s="111">
        <v>1000</v>
      </c>
      <c r="K661" s="112">
        <v>10</v>
      </c>
      <c r="L661" s="101"/>
      <c r="M661" s="708"/>
      <c r="N661" s="708"/>
      <c r="O661" s="708"/>
      <c r="P661" s="708"/>
      <c r="Q661" s="15"/>
      <c r="R661" s="15"/>
    </row>
    <row r="662" spans="1:18" ht="15" x14ac:dyDescent="0.3">
      <c r="A662" s="85">
        <v>617</v>
      </c>
      <c r="B662" s="85">
        <v>61</v>
      </c>
      <c r="C662" s="85">
        <v>617</v>
      </c>
      <c r="D662" s="85">
        <v>127144</v>
      </c>
      <c r="E662" s="85">
        <v>1</v>
      </c>
      <c r="F662" s="96" t="s">
        <v>226</v>
      </c>
      <c r="G662" s="85"/>
      <c r="H662" s="85" t="s">
        <v>227</v>
      </c>
      <c r="I662" s="85" t="s">
        <v>224</v>
      </c>
      <c r="J662" s="111">
        <v>1000</v>
      </c>
      <c r="K662" s="112">
        <v>10</v>
      </c>
      <c r="L662" s="101"/>
      <c r="M662" s="708"/>
      <c r="N662" s="708"/>
      <c r="O662" s="708"/>
      <c r="P662" s="708"/>
      <c r="Q662" s="15"/>
      <c r="R662" s="15"/>
    </row>
    <row r="663" spans="1:18" ht="15" x14ac:dyDescent="0.3">
      <c r="A663" s="85">
        <v>617</v>
      </c>
      <c r="B663" s="85">
        <v>61</v>
      </c>
      <c r="C663" s="85">
        <v>617</v>
      </c>
      <c r="D663" s="85">
        <v>35005</v>
      </c>
      <c r="E663" s="85">
        <v>1</v>
      </c>
      <c r="F663" s="96" t="s">
        <v>222</v>
      </c>
      <c r="G663" s="85"/>
      <c r="H663" s="85" t="s">
        <v>81</v>
      </c>
      <c r="I663" s="85" t="s">
        <v>224</v>
      </c>
      <c r="J663" s="111">
        <v>800</v>
      </c>
      <c r="K663" s="112">
        <v>10</v>
      </c>
      <c r="L663" s="101"/>
      <c r="M663" s="708"/>
      <c r="N663" s="708"/>
      <c r="O663" s="708"/>
      <c r="P663" s="708"/>
      <c r="Q663" s="15"/>
      <c r="R663" s="15"/>
    </row>
    <row r="664" spans="1:18" ht="15" x14ac:dyDescent="0.3">
      <c r="A664" s="85">
        <v>617</v>
      </c>
      <c r="B664" s="85">
        <v>61</v>
      </c>
      <c r="C664" s="85">
        <v>617</v>
      </c>
      <c r="D664" s="85">
        <v>35058</v>
      </c>
      <c r="E664" s="85">
        <v>1</v>
      </c>
      <c r="F664" s="96" t="s">
        <v>222</v>
      </c>
      <c r="G664" s="85"/>
      <c r="H664" s="85"/>
      <c r="I664" s="85" t="s">
        <v>224</v>
      </c>
      <c r="J664" s="111">
        <v>800</v>
      </c>
      <c r="K664" s="112">
        <v>10</v>
      </c>
      <c r="L664" s="101"/>
      <c r="M664" s="708"/>
      <c r="N664" s="708"/>
      <c r="O664" s="708"/>
      <c r="P664" s="708"/>
      <c r="Q664" s="15"/>
      <c r="R664" s="15"/>
    </row>
    <row r="665" spans="1:18" ht="15" x14ac:dyDescent="0.3">
      <c r="A665" s="85">
        <v>617</v>
      </c>
      <c r="B665" s="85">
        <v>61</v>
      </c>
      <c r="C665" s="85">
        <v>617</v>
      </c>
      <c r="D665" s="85">
        <v>35077</v>
      </c>
      <c r="E665" s="85">
        <v>1</v>
      </c>
      <c r="F665" s="96" t="s">
        <v>222</v>
      </c>
      <c r="G665" s="85"/>
      <c r="H665" s="85"/>
      <c r="I665" s="85" t="s">
        <v>224</v>
      </c>
      <c r="J665" s="111">
        <v>800</v>
      </c>
      <c r="K665" s="112">
        <v>10</v>
      </c>
      <c r="L665" s="101"/>
      <c r="M665" s="708"/>
      <c r="N665" s="708"/>
      <c r="O665" s="708"/>
      <c r="P665" s="708"/>
      <c r="Q665" s="15"/>
      <c r="R665" s="15"/>
    </row>
    <row r="666" spans="1:18" ht="15" x14ac:dyDescent="0.3">
      <c r="A666" s="85">
        <v>617</v>
      </c>
      <c r="B666" s="85">
        <v>61</v>
      </c>
      <c r="C666" s="85">
        <v>617</v>
      </c>
      <c r="D666" s="85">
        <v>35076</v>
      </c>
      <c r="E666" s="85">
        <v>1</v>
      </c>
      <c r="F666" s="96" t="s">
        <v>222</v>
      </c>
      <c r="G666" s="85"/>
      <c r="H666" s="85"/>
      <c r="I666" s="85" t="s">
        <v>224</v>
      </c>
      <c r="J666" s="111">
        <v>800</v>
      </c>
      <c r="K666" s="112">
        <v>10</v>
      </c>
      <c r="L666" s="101"/>
      <c r="M666" s="708"/>
      <c r="N666" s="708"/>
      <c r="O666" s="708"/>
      <c r="P666" s="708"/>
      <c r="Q666" s="15"/>
      <c r="R666" s="15"/>
    </row>
    <row r="667" spans="1:18" ht="15" x14ac:dyDescent="0.3">
      <c r="A667" s="85">
        <v>617</v>
      </c>
      <c r="B667" s="85">
        <v>61</v>
      </c>
      <c r="C667" s="85">
        <v>617</v>
      </c>
      <c r="D667" s="85">
        <v>35075</v>
      </c>
      <c r="E667" s="85">
        <v>1</v>
      </c>
      <c r="F667" s="96" t="s">
        <v>222</v>
      </c>
      <c r="G667" s="85"/>
      <c r="H667" s="85"/>
      <c r="I667" s="85" t="s">
        <v>224</v>
      </c>
      <c r="J667" s="111">
        <v>800</v>
      </c>
      <c r="K667" s="112">
        <v>10</v>
      </c>
      <c r="L667" s="101"/>
      <c r="M667" s="708"/>
      <c r="N667" s="708"/>
      <c r="O667" s="708"/>
      <c r="P667" s="708"/>
      <c r="Q667" s="15"/>
      <c r="R667" s="15"/>
    </row>
    <row r="668" spans="1:18" ht="15" x14ac:dyDescent="0.3">
      <c r="A668" s="85">
        <v>617</v>
      </c>
      <c r="B668" s="85">
        <v>61</v>
      </c>
      <c r="C668" s="85">
        <v>617</v>
      </c>
      <c r="D668" s="85">
        <v>35074</v>
      </c>
      <c r="E668" s="85">
        <v>1</v>
      </c>
      <c r="F668" s="96" t="s">
        <v>222</v>
      </c>
      <c r="G668" s="85"/>
      <c r="H668" s="85"/>
      <c r="I668" s="85" t="s">
        <v>224</v>
      </c>
      <c r="J668" s="111">
        <v>800</v>
      </c>
      <c r="K668" s="112">
        <v>10</v>
      </c>
      <c r="L668" s="101"/>
      <c r="M668" s="708"/>
      <c r="N668" s="708"/>
      <c r="O668" s="708"/>
      <c r="P668" s="708"/>
      <c r="Q668" s="15"/>
      <c r="R668" s="15"/>
    </row>
    <row r="669" spans="1:18" ht="15" x14ac:dyDescent="0.3">
      <c r="A669" s="85">
        <v>617</v>
      </c>
      <c r="B669" s="85">
        <v>61</v>
      </c>
      <c r="C669" s="85">
        <v>617</v>
      </c>
      <c r="D669" s="85">
        <v>35061</v>
      </c>
      <c r="E669" s="85">
        <v>1</v>
      </c>
      <c r="F669" s="96" t="s">
        <v>222</v>
      </c>
      <c r="G669" s="85"/>
      <c r="H669" s="85"/>
      <c r="I669" s="85" t="s">
        <v>224</v>
      </c>
      <c r="J669" s="111">
        <v>800</v>
      </c>
      <c r="K669" s="112">
        <v>10</v>
      </c>
      <c r="L669" s="101"/>
      <c r="M669" s="708"/>
      <c r="N669" s="708"/>
      <c r="O669" s="708"/>
      <c r="P669" s="708"/>
      <c r="Q669" s="15"/>
      <c r="R669" s="15"/>
    </row>
    <row r="670" spans="1:18" ht="15" x14ac:dyDescent="0.3">
      <c r="A670" s="85">
        <v>617</v>
      </c>
      <c r="B670" s="85">
        <v>61</v>
      </c>
      <c r="C670" s="85">
        <v>617</v>
      </c>
      <c r="D670" s="85"/>
      <c r="E670" s="85">
        <v>2</v>
      </c>
      <c r="F670" s="96" t="s">
        <v>228</v>
      </c>
      <c r="G670" s="85"/>
      <c r="H670" s="85"/>
      <c r="I670" s="85" t="s">
        <v>224</v>
      </c>
      <c r="J670" s="111">
        <v>1200</v>
      </c>
      <c r="K670" s="112">
        <v>10</v>
      </c>
      <c r="L670" s="101"/>
      <c r="M670" s="708"/>
      <c r="N670" s="708"/>
      <c r="O670" s="708"/>
      <c r="P670" s="708"/>
      <c r="Q670" s="15"/>
      <c r="R670" s="15"/>
    </row>
    <row r="671" spans="1:18" ht="15" x14ac:dyDescent="0.3">
      <c r="A671" s="85">
        <v>617</v>
      </c>
      <c r="B671" s="85">
        <v>61</v>
      </c>
      <c r="C671" s="85">
        <v>617</v>
      </c>
      <c r="D671" s="85">
        <v>35461</v>
      </c>
      <c r="E671" s="85">
        <v>1</v>
      </c>
      <c r="F671" s="96" t="s">
        <v>229</v>
      </c>
      <c r="G671" s="85"/>
      <c r="H671" s="85"/>
      <c r="I671" s="85" t="s">
        <v>224</v>
      </c>
      <c r="J671" s="111">
        <v>1200</v>
      </c>
      <c r="K671" s="112">
        <v>10</v>
      </c>
      <c r="L671" s="101"/>
      <c r="M671" s="708"/>
      <c r="N671" s="708"/>
      <c r="O671" s="708"/>
      <c r="P671" s="708"/>
      <c r="Q671" s="15"/>
      <c r="R671" s="15"/>
    </row>
    <row r="672" spans="1:18" ht="15" x14ac:dyDescent="0.3">
      <c r="A672" s="85">
        <v>617</v>
      </c>
      <c r="B672" s="85">
        <v>61</v>
      </c>
      <c r="C672" s="85">
        <v>617</v>
      </c>
      <c r="D672" s="85">
        <v>35027</v>
      </c>
      <c r="E672" s="85">
        <v>1</v>
      </c>
      <c r="F672" s="96" t="s">
        <v>230</v>
      </c>
      <c r="G672" s="85"/>
      <c r="H672" s="85"/>
      <c r="I672" s="85" t="s">
        <v>224</v>
      </c>
      <c r="J672" s="111">
        <v>600</v>
      </c>
      <c r="K672" s="112">
        <v>10</v>
      </c>
      <c r="L672" s="101"/>
      <c r="M672" s="708"/>
      <c r="N672" s="708"/>
      <c r="O672" s="708"/>
      <c r="P672" s="708"/>
      <c r="Q672" s="15"/>
      <c r="R672" s="15"/>
    </row>
    <row r="673" spans="1:18" ht="15" x14ac:dyDescent="0.3">
      <c r="A673" s="85">
        <v>617</v>
      </c>
      <c r="B673" s="85">
        <v>61</v>
      </c>
      <c r="C673" s="85">
        <v>617</v>
      </c>
      <c r="D673" s="85">
        <v>127161</v>
      </c>
      <c r="E673" s="85">
        <v>1</v>
      </c>
      <c r="F673" s="96" t="s">
        <v>231</v>
      </c>
      <c r="G673" s="85"/>
      <c r="H673" s="85"/>
      <c r="I673" s="85" t="s">
        <v>224</v>
      </c>
      <c r="J673" s="111">
        <v>400</v>
      </c>
      <c r="K673" s="112">
        <v>10</v>
      </c>
      <c r="L673" s="101"/>
      <c r="M673" s="708"/>
      <c r="N673" s="708"/>
      <c r="O673" s="708"/>
      <c r="P673" s="708"/>
      <c r="Q673" s="15"/>
      <c r="R673" s="15"/>
    </row>
    <row r="674" spans="1:18" ht="15" x14ac:dyDescent="0.3">
      <c r="A674" s="85">
        <v>617</v>
      </c>
      <c r="B674" s="85">
        <v>61</v>
      </c>
      <c r="C674" s="85">
        <v>617</v>
      </c>
      <c r="D674" s="85">
        <v>35043</v>
      </c>
      <c r="E674" s="85">
        <v>1</v>
      </c>
      <c r="F674" s="96" t="s">
        <v>216</v>
      </c>
      <c r="G674" s="85"/>
      <c r="H674" s="85"/>
      <c r="I674" s="85" t="s">
        <v>224</v>
      </c>
      <c r="J674" s="111">
        <v>600</v>
      </c>
      <c r="K674" s="112">
        <v>10</v>
      </c>
      <c r="L674" s="101"/>
      <c r="M674" s="708"/>
      <c r="N674" s="708"/>
      <c r="O674" s="708"/>
      <c r="P674" s="708"/>
      <c r="Q674" s="15"/>
      <c r="R674" s="15"/>
    </row>
    <row r="675" spans="1:18" ht="15" x14ac:dyDescent="0.3">
      <c r="A675" s="85">
        <v>617</v>
      </c>
      <c r="B675" s="85">
        <v>61</v>
      </c>
      <c r="C675" s="85">
        <v>617</v>
      </c>
      <c r="D675" s="85">
        <v>35134</v>
      </c>
      <c r="E675" s="85">
        <v>1</v>
      </c>
      <c r="F675" s="96" t="s">
        <v>39</v>
      </c>
      <c r="G675" s="85"/>
      <c r="H675" s="85"/>
      <c r="I675" s="85" t="s">
        <v>224</v>
      </c>
      <c r="J675" s="111">
        <v>2664.81</v>
      </c>
      <c r="K675" s="112">
        <v>10</v>
      </c>
      <c r="L675" s="101"/>
      <c r="M675" s="708"/>
      <c r="N675" s="708"/>
      <c r="O675" s="708"/>
      <c r="P675" s="708"/>
      <c r="Q675" s="15"/>
      <c r="R675" s="15"/>
    </row>
    <row r="676" spans="1:18" ht="15" x14ac:dyDescent="0.3">
      <c r="A676" s="85">
        <v>617</v>
      </c>
      <c r="B676" s="85">
        <v>61</v>
      </c>
      <c r="C676" s="85">
        <v>617</v>
      </c>
      <c r="D676" s="85">
        <v>35840</v>
      </c>
      <c r="E676" s="85">
        <v>1</v>
      </c>
      <c r="F676" s="96" t="s">
        <v>707</v>
      </c>
      <c r="G676" s="85"/>
      <c r="H676" s="85"/>
      <c r="I676" s="85" t="s">
        <v>224</v>
      </c>
      <c r="J676" s="111">
        <v>600</v>
      </c>
      <c r="K676" s="112">
        <v>10</v>
      </c>
      <c r="L676" s="101">
        <f>IF(K676=0,"N/A",+J677/K676)</f>
        <v>60</v>
      </c>
      <c r="M676" s="708"/>
      <c r="N676" s="708"/>
      <c r="O676" s="708"/>
      <c r="P676" s="708"/>
      <c r="Q676" s="15"/>
      <c r="R676" s="15"/>
    </row>
    <row r="677" spans="1:18" ht="15" x14ac:dyDescent="0.3">
      <c r="A677" s="85">
        <v>617</v>
      </c>
      <c r="B677" s="85">
        <v>61</v>
      </c>
      <c r="C677" s="85">
        <v>617</v>
      </c>
      <c r="D677" s="85"/>
      <c r="E677" s="85">
        <v>1</v>
      </c>
      <c r="F677" s="96" t="s">
        <v>221</v>
      </c>
      <c r="G677" s="85"/>
      <c r="H677" s="85"/>
      <c r="I677" s="85" t="s">
        <v>224</v>
      </c>
      <c r="J677" s="111">
        <v>600</v>
      </c>
      <c r="K677" s="112">
        <v>10</v>
      </c>
      <c r="L677" s="101"/>
      <c r="M677" s="708"/>
      <c r="N677" s="708"/>
      <c r="O677" s="708"/>
      <c r="P677" s="708"/>
      <c r="Q677" s="15"/>
      <c r="R677" s="15"/>
    </row>
    <row r="678" spans="1:18" ht="15" x14ac:dyDescent="0.3">
      <c r="A678" s="85">
        <v>617</v>
      </c>
      <c r="B678" s="85">
        <v>61</v>
      </c>
      <c r="C678" s="85">
        <v>617</v>
      </c>
      <c r="D678" s="85">
        <v>35130</v>
      </c>
      <c r="E678" s="85">
        <v>1</v>
      </c>
      <c r="F678" s="96" t="s">
        <v>707</v>
      </c>
      <c r="G678" s="85"/>
      <c r="H678" s="85"/>
      <c r="I678" s="85" t="s">
        <v>224</v>
      </c>
      <c r="J678" s="111">
        <v>1382.4</v>
      </c>
      <c r="K678" s="112">
        <v>10</v>
      </c>
      <c r="L678" s="101"/>
      <c r="M678" s="708"/>
      <c r="N678" s="708"/>
      <c r="O678" s="708"/>
      <c r="P678" s="708"/>
      <c r="Q678" s="15"/>
      <c r="R678" s="15"/>
    </row>
    <row r="679" spans="1:18" ht="15" x14ac:dyDescent="0.3">
      <c r="A679" s="85">
        <v>617</v>
      </c>
      <c r="B679" s="85">
        <v>61</v>
      </c>
      <c r="C679" s="85">
        <v>617</v>
      </c>
      <c r="D679" s="85">
        <v>35033</v>
      </c>
      <c r="E679" s="85">
        <v>1</v>
      </c>
      <c r="F679" s="96" t="s">
        <v>232</v>
      </c>
      <c r="G679" s="85"/>
      <c r="H679" s="85"/>
      <c r="I679" s="85" t="s">
        <v>224</v>
      </c>
      <c r="J679" s="111">
        <v>1382.4</v>
      </c>
      <c r="K679" s="112">
        <v>10</v>
      </c>
      <c r="L679" s="101"/>
      <c r="M679" s="708"/>
      <c r="N679" s="708"/>
      <c r="O679" s="708"/>
      <c r="P679" s="708"/>
      <c r="Q679" s="15"/>
      <c r="R679" s="15"/>
    </row>
    <row r="680" spans="1:18" ht="15" x14ac:dyDescent="0.3">
      <c r="A680" s="85">
        <v>617</v>
      </c>
      <c r="B680" s="85">
        <v>61</v>
      </c>
      <c r="C680" s="85">
        <v>617</v>
      </c>
      <c r="D680" s="85">
        <v>35034</v>
      </c>
      <c r="E680" s="85">
        <v>1</v>
      </c>
      <c r="F680" s="96" t="s">
        <v>232</v>
      </c>
      <c r="G680" s="85"/>
      <c r="H680" s="85"/>
      <c r="I680" s="85" t="s">
        <v>224</v>
      </c>
      <c r="J680" s="111">
        <v>1382.4</v>
      </c>
      <c r="K680" s="112">
        <v>10</v>
      </c>
      <c r="L680" s="101"/>
      <c r="M680" s="708"/>
      <c r="N680" s="708"/>
      <c r="O680" s="708"/>
      <c r="P680" s="708"/>
      <c r="Q680" s="15"/>
      <c r="R680" s="15"/>
    </row>
    <row r="681" spans="1:18" ht="15" x14ac:dyDescent="0.3">
      <c r="A681" s="85">
        <v>617</v>
      </c>
      <c r="B681" s="85">
        <v>61</v>
      </c>
      <c r="C681" s="85">
        <v>617</v>
      </c>
      <c r="D681" s="85">
        <v>35035</v>
      </c>
      <c r="E681" s="85">
        <v>1</v>
      </c>
      <c r="F681" s="96" t="s">
        <v>232</v>
      </c>
      <c r="G681" s="85"/>
      <c r="H681" s="85"/>
      <c r="I681" s="85" t="s">
        <v>224</v>
      </c>
      <c r="J681" s="111">
        <v>1382.4</v>
      </c>
      <c r="K681" s="112">
        <v>10</v>
      </c>
      <c r="L681" s="101"/>
      <c r="M681" s="708"/>
      <c r="N681" s="708"/>
      <c r="O681" s="708"/>
      <c r="P681" s="708"/>
      <c r="Q681" s="15"/>
      <c r="R681" s="15"/>
    </row>
    <row r="682" spans="1:18" ht="15" x14ac:dyDescent="0.3">
      <c r="A682" s="85">
        <v>617</v>
      </c>
      <c r="B682" s="85">
        <v>61</v>
      </c>
      <c r="C682" s="85">
        <v>617</v>
      </c>
      <c r="D682" s="85">
        <v>35036</v>
      </c>
      <c r="E682" s="85">
        <v>1</v>
      </c>
      <c r="F682" s="96" t="s">
        <v>232</v>
      </c>
      <c r="G682" s="85"/>
      <c r="H682" s="85"/>
      <c r="I682" s="85" t="s">
        <v>224</v>
      </c>
      <c r="J682" s="111">
        <v>1382.4</v>
      </c>
      <c r="K682" s="112">
        <v>10</v>
      </c>
      <c r="L682" s="101"/>
      <c r="M682" s="708"/>
      <c r="N682" s="708"/>
      <c r="O682" s="708"/>
      <c r="P682" s="708"/>
      <c r="Q682" s="15"/>
      <c r="R682" s="15"/>
    </row>
    <row r="683" spans="1:18" ht="15" x14ac:dyDescent="0.3">
      <c r="A683" s="85">
        <v>617</v>
      </c>
      <c r="B683" s="85">
        <v>61</v>
      </c>
      <c r="C683" s="85">
        <v>617</v>
      </c>
      <c r="D683" s="85">
        <v>35037</v>
      </c>
      <c r="E683" s="85">
        <v>1</v>
      </c>
      <c r="F683" s="96" t="s">
        <v>232</v>
      </c>
      <c r="G683" s="85"/>
      <c r="H683" s="85"/>
      <c r="I683" s="85" t="s">
        <v>224</v>
      </c>
      <c r="J683" s="111">
        <v>1382.4</v>
      </c>
      <c r="K683" s="112">
        <v>10</v>
      </c>
      <c r="L683" s="101"/>
      <c r="M683" s="708"/>
      <c r="N683" s="708"/>
      <c r="O683" s="708"/>
      <c r="P683" s="708"/>
      <c r="Q683" s="15"/>
      <c r="R683" s="15"/>
    </row>
    <row r="684" spans="1:18" ht="15" x14ac:dyDescent="0.3">
      <c r="A684" s="85">
        <v>617</v>
      </c>
      <c r="B684" s="85">
        <v>61</v>
      </c>
      <c r="C684" s="85">
        <v>617</v>
      </c>
      <c r="D684" s="85">
        <v>35038</v>
      </c>
      <c r="E684" s="85">
        <v>1</v>
      </c>
      <c r="F684" s="96" t="s">
        <v>232</v>
      </c>
      <c r="G684" s="85" t="s">
        <v>1136</v>
      </c>
      <c r="H684" s="85"/>
      <c r="I684" s="85" t="s">
        <v>224</v>
      </c>
      <c r="J684" s="111">
        <v>1382.4</v>
      </c>
      <c r="K684" s="112">
        <v>10</v>
      </c>
      <c r="L684" s="101"/>
      <c r="M684" s="708"/>
      <c r="N684" s="708"/>
      <c r="O684" s="708"/>
      <c r="P684" s="708"/>
      <c r="Q684" s="15"/>
      <c r="R684" s="15"/>
    </row>
    <row r="685" spans="1:18" ht="15" x14ac:dyDescent="0.3">
      <c r="A685" s="85">
        <v>617</v>
      </c>
      <c r="B685" s="85">
        <v>61</v>
      </c>
      <c r="C685" s="85">
        <v>617</v>
      </c>
      <c r="D685" s="85">
        <v>35039</v>
      </c>
      <c r="E685" s="85">
        <v>1</v>
      </c>
      <c r="F685" s="96" t="s">
        <v>232</v>
      </c>
      <c r="G685" s="260"/>
      <c r="H685" s="260"/>
      <c r="I685" s="85" t="s">
        <v>224</v>
      </c>
      <c r="J685" s="111">
        <v>1382.4</v>
      </c>
      <c r="K685" s="112">
        <v>10</v>
      </c>
      <c r="L685" s="101"/>
      <c r="M685" s="708"/>
      <c r="N685" s="708"/>
      <c r="O685" s="708"/>
      <c r="P685" s="708"/>
      <c r="Q685" s="15"/>
      <c r="R685" s="15"/>
    </row>
    <row r="686" spans="1:18" ht="15" x14ac:dyDescent="0.3">
      <c r="A686" s="85">
        <v>617</v>
      </c>
      <c r="B686" s="85">
        <v>61</v>
      </c>
      <c r="C686" s="85">
        <v>617</v>
      </c>
      <c r="D686" s="85">
        <v>35055</v>
      </c>
      <c r="E686" s="85">
        <v>1</v>
      </c>
      <c r="F686" s="96" t="s">
        <v>232</v>
      </c>
      <c r="G686" s="260"/>
      <c r="H686" s="260"/>
      <c r="I686" s="85" t="s">
        <v>224</v>
      </c>
      <c r="J686" s="111">
        <v>1382.4</v>
      </c>
      <c r="K686" s="112">
        <v>10</v>
      </c>
      <c r="L686" s="101"/>
      <c r="M686" s="708"/>
      <c r="N686" s="708"/>
      <c r="O686" s="708"/>
      <c r="P686" s="708"/>
      <c r="Q686" s="15"/>
      <c r="R686" s="15"/>
    </row>
    <row r="687" spans="1:18" ht="15" x14ac:dyDescent="0.3">
      <c r="A687" s="85">
        <v>617</v>
      </c>
      <c r="B687" s="85">
        <v>61</v>
      </c>
      <c r="C687" s="85">
        <v>617</v>
      </c>
      <c r="D687" s="85"/>
      <c r="E687" s="85">
        <v>1</v>
      </c>
      <c r="F687" s="96" t="s">
        <v>230</v>
      </c>
      <c r="G687" s="85"/>
      <c r="H687" s="85"/>
      <c r="I687" s="85" t="s">
        <v>224</v>
      </c>
      <c r="J687" s="111">
        <v>1200</v>
      </c>
      <c r="K687" s="112">
        <v>10</v>
      </c>
      <c r="L687" s="101"/>
      <c r="M687" s="708"/>
      <c r="N687" s="708"/>
      <c r="O687" s="708"/>
      <c r="P687" s="708"/>
      <c r="Q687" s="15"/>
      <c r="R687" s="15"/>
    </row>
    <row r="688" spans="1:18" ht="15" x14ac:dyDescent="0.3">
      <c r="A688" s="85">
        <v>617</v>
      </c>
      <c r="B688" s="85">
        <v>61</v>
      </c>
      <c r="C688" s="85">
        <v>617</v>
      </c>
      <c r="D688" s="85"/>
      <c r="E688" s="85">
        <v>1</v>
      </c>
      <c r="F688" s="96" t="s">
        <v>40</v>
      </c>
      <c r="G688" s="85"/>
      <c r="H688" s="85"/>
      <c r="I688" s="85" t="s">
        <v>224</v>
      </c>
      <c r="J688" s="111">
        <v>8600</v>
      </c>
      <c r="K688" s="112">
        <v>10</v>
      </c>
      <c r="L688" s="101"/>
      <c r="M688" s="708"/>
      <c r="N688" s="708"/>
      <c r="O688" s="708"/>
      <c r="P688" s="708"/>
      <c r="Q688" s="15"/>
      <c r="R688" s="15"/>
    </row>
    <row r="689" spans="1:18" ht="15" x14ac:dyDescent="0.3">
      <c r="A689" s="85">
        <v>617</v>
      </c>
      <c r="B689" s="85">
        <v>61</v>
      </c>
      <c r="C689" s="85">
        <v>617</v>
      </c>
      <c r="D689" s="85"/>
      <c r="E689" s="85">
        <v>8</v>
      </c>
      <c r="F689" s="96" t="s">
        <v>236</v>
      </c>
      <c r="G689" s="85"/>
      <c r="H689" s="85"/>
      <c r="I689" s="85" t="s">
        <v>224</v>
      </c>
      <c r="J689" s="111">
        <v>3025</v>
      </c>
      <c r="K689" s="112">
        <v>10</v>
      </c>
      <c r="L689" s="101"/>
      <c r="M689" s="708"/>
      <c r="N689" s="708"/>
      <c r="O689" s="708"/>
      <c r="P689" s="708"/>
      <c r="Q689" s="15"/>
      <c r="R689" s="15"/>
    </row>
    <row r="690" spans="1:18" ht="15" x14ac:dyDescent="0.3">
      <c r="A690" s="85">
        <v>617</v>
      </c>
      <c r="B690" s="85">
        <v>61</v>
      </c>
      <c r="C690" s="85">
        <v>617</v>
      </c>
      <c r="D690" s="85">
        <v>35050</v>
      </c>
      <c r="E690" s="85">
        <v>1</v>
      </c>
      <c r="F690" s="96" t="s">
        <v>710</v>
      </c>
      <c r="G690" s="85"/>
      <c r="H690" s="85"/>
      <c r="I690" s="85" t="s">
        <v>224</v>
      </c>
      <c r="J690" s="111">
        <v>1000</v>
      </c>
      <c r="K690" s="112">
        <v>10</v>
      </c>
      <c r="L690" s="101"/>
      <c r="M690" s="708"/>
      <c r="N690" s="708"/>
      <c r="O690" s="708"/>
      <c r="P690" s="708"/>
      <c r="Q690" s="15"/>
      <c r="R690" s="15"/>
    </row>
    <row r="691" spans="1:18" ht="15" x14ac:dyDescent="0.3">
      <c r="A691" s="85">
        <v>617</v>
      </c>
      <c r="B691" s="85">
        <v>61</v>
      </c>
      <c r="C691" s="85">
        <v>617</v>
      </c>
      <c r="D691" s="85">
        <v>35030</v>
      </c>
      <c r="E691" s="85">
        <v>1</v>
      </c>
      <c r="F691" s="96" t="s">
        <v>238</v>
      </c>
      <c r="G691" s="85"/>
      <c r="H691" s="85"/>
      <c r="I691" s="85" t="s">
        <v>224</v>
      </c>
      <c r="J691" s="111">
        <v>1500</v>
      </c>
      <c r="K691" s="112">
        <v>10</v>
      </c>
      <c r="L691" s="101"/>
      <c r="M691" s="708"/>
      <c r="N691" s="708"/>
      <c r="O691" s="708"/>
      <c r="P691" s="708"/>
      <c r="Q691" s="15"/>
      <c r="R691" s="15"/>
    </row>
    <row r="692" spans="1:18" ht="15" x14ac:dyDescent="0.3">
      <c r="A692" s="85">
        <v>617</v>
      </c>
      <c r="B692" s="85">
        <v>61</v>
      </c>
      <c r="C692" s="85">
        <v>617</v>
      </c>
      <c r="D692" s="85">
        <v>35114</v>
      </c>
      <c r="E692" s="85">
        <v>1</v>
      </c>
      <c r="F692" s="96" t="s">
        <v>238</v>
      </c>
      <c r="G692" s="85"/>
      <c r="H692" s="85"/>
      <c r="I692" s="85" t="s">
        <v>224</v>
      </c>
      <c r="J692" s="111">
        <v>1500</v>
      </c>
      <c r="K692" s="112">
        <v>10</v>
      </c>
      <c r="L692" s="101"/>
      <c r="M692" s="708"/>
      <c r="N692" s="708"/>
      <c r="O692" s="708"/>
      <c r="P692" s="708"/>
      <c r="Q692" s="15"/>
      <c r="R692" s="15"/>
    </row>
    <row r="693" spans="1:18" ht="15" x14ac:dyDescent="0.3">
      <c r="A693" s="85">
        <v>617</v>
      </c>
      <c r="B693" s="85">
        <v>61</v>
      </c>
      <c r="C693" s="85">
        <v>617</v>
      </c>
      <c r="D693" s="85">
        <v>35126</v>
      </c>
      <c r="E693" s="85">
        <v>1</v>
      </c>
      <c r="F693" s="96" t="s">
        <v>238</v>
      </c>
      <c r="G693" s="85"/>
      <c r="H693" s="85"/>
      <c r="I693" s="85" t="s">
        <v>224</v>
      </c>
      <c r="J693" s="111">
        <v>1500</v>
      </c>
      <c r="K693" s="112">
        <v>10</v>
      </c>
      <c r="L693" s="101"/>
      <c r="M693" s="708"/>
      <c r="N693" s="708"/>
      <c r="O693" s="708"/>
      <c r="P693" s="708"/>
      <c r="Q693" s="15"/>
      <c r="R693" s="15"/>
    </row>
    <row r="694" spans="1:18" ht="15" x14ac:dyDescent="0.3">
      <c r="A694" s="85">
        <v>617</v>
      </c>
      <c r="B694" s="85">
        <v>61</v>
      </c>
      <c r="C694" s="85">
        <v>617</v>
      </c>
      <c r="D694" s="85">
        <v>127997</v>
      </c>
      <c r="E694" s="85">
        <v>1</v>
      </c>
      <c r="F694" s="96" t="s">
        <v>242</v>
      </c>
      <c r="G694" s="85"/>
      <c r="H694" s="85"/>
      <c r="I694" s="85" t="s">
        <v>224</v>
      </c>
      <c r="J694" s="111">
        <v>1200</v>
      </c>
      <c r="K694" s="112">
        <v>10</v>
      </c>
      <c r="L694" s="101"/>
      <c r="M694" s="708"/>
      <c r="N694" s="708"/>
      <c r="O694" s="708"/>
      <c r="P694" s="708"/>
      <c r="Q694" s="15"/>
      <c r="R694" s="15"/>
    </row>
    <row r="695" spans="1:18" ht="15" x14ac:dyDescent="0.3">
      <c r="A695" s="85">
        <v>617</v>
      </c>
      <c r="B695" s="85">
        <v>61</v>
      </c>
      <c r="C695" s="85">
        <v>617</v>
      </c>
      <c r="D695" s="85">
        <v>35161</v>
      </c>
      <c r="E695" s="85">
        <v>1</v>
      </c>
      <c r="F695" s="96" t="s">
        <v>243</v>
      </c>
      <c r="G695" s="85"/>
      <c r="H695" s="85"/>
      <c r="I695" s="85" t="s">
        <v>224</v>
      </c>
      <c r="J695" s="111">
        <v>700</v>
      </c>
      <c r="K695" s="112">
        <v>10</v>
      </c>
      <c r="L695" s="101"/>
      <c r="M695" s="708"/>
      <c r="N695" s="708"/>
      <c r="O695" s="708"/>
      <c r="P695" s="708"/>
      <c r="Q695" s="15"/>
      <c r="R695" s="15"/>
    </row>
    <row r="696" spans="1:18" ht="15" x14ac:dyDescent="0.3">
      <c r="A696" s="85">
        <v>617</v>
      </c>
      <c r="B696" s="85">
        <v>61</v>
      </c>
      <c r="C696" s="85">
        <v>617</v>
      </c>
      <c r="D696" s="85">
        <v>35051</v>
      </c>
      <c r="E696" s="85">
        <v>1</v>
      </c>
      <c r="F696" s="96" t="s">
        <v>244</v>
      </c>
      <c r="G696" s="85"/>
      <c r="H696" s="85"/>
      <c r="I696" s="85" t="s">
        <v>224</v>
      </c>
      <c r="J696" s="111">
        <v>1000</v>
      </c>
      <c r="K696" s="112">
        <v>10</v>
      </c>
      <c r="L696" s="101"/>
      <c r="M696" s="708"/>
      <c r="N696" s="708"/>
      <c r="O696" s="708"/>
      <c r="P696" s="708"/>
      <c r="Q696" s="15"/>
      <c r="R696" s="15"/>
    </row>
    <row r="697" spans="1:18" ht="15" x14ac:dyDescent="0.3">
      <c r="A697" s="85">
        <v>617</v>
      </c>
      <c r="B697" s="85">
        <v>61</v>
      </c>
      <c r="C697" s="85">
        <v>617</v>
      </c>
      <c r="D697" s="85"/>
      <c r="E697" s="85">
        <v>1</v>
      </c>
      <c r="F697" s="96" t="s">
        <v>245</v>
      </c>
      <c r="G697" s="85" t="s">
        <v>246</v>
      </c>
      <c r="H697" s="85"/>
      <c r="I697" s="85" t="s">
        <v>224</v>
      </c>
      <c r="J697" s="111">
        <v>600</v>
      </c>
      <c r="K697" s="112">
        <v>10</v>
      </c>
      <c r="L697" s="101"/>
      <c r="M697" s="708"/>
      <c r="N697" s="708"/>
      <c r="O697" s="708"/>
      <c r="P697" s="708"/>
      <c r="Q697" s="15"/>
      <c r="R697" s="15"/>
    </row>
    <row r="698" spans="1:18" ht="15" x14ac:dyDescent="0.3">
      <c r="A698" s="85">
        <v>617</v>
      </c>
      <c r="B698" s="85">
        <v>61</v>
      </c>
      <c r="C698" s="85">
        <v>617</v>
      </c>
      <c r="D698" s="85"/>
      <c r="E698" s="85">
        <v>1</v>
      </c>
      <c r="F698" s="96" t="s">
        <v>48</v>
      </c>
      <c r="G698" s="85"/>
      <c r="H698" s="85"/>
      <c r="I698" s="85" t="s">
        <v>224</v>
      </c>
      <c r="J698" s="111">
        <v>900</v>
      </c>
      <c r="K698" s="112">
        <v>10</v>
      </c>
      <c r="L698" s="101">
        <f>IF(K698=0,"N/A",+J699/K698)</f>
        <v>33247.919999999998</v>
      </c>
      <c r="M698" s="708"/>
      <c r="N698" s="708"/>
      <c r="O698" s="708"/>
      <c r="P698" s="708"/>
      <c r="Q698" s="15"/>
      <c r="R698" s="15"/>
    </row>
    <row r="699" spans="1:18" ht="15" x14ac:dyDescent="0.3">
      <c r="A699" s="85">
        <v>617</v>
      </c>
      <c r="B699" s="85">
        <v>61</v>
      </c>
      <c r="C699" s="85">
        <v>617</v>
      </c>
      <c r="D699" s="85"/>
      <c r="E699" s="85">
        <v>1</v>
      </c>
      <c r="F699" s="87" t="s">
        <v>152</v>
      </c>
      <c r="G699" s="85"/>
      <c r="H699" s="85" t="s">
        <v>210</v>
      </c>
      <c r="I699" s="85" t="s">
        <v>224</v>
      </c>
      <c r="J699" s="111">
        <v>332479.2</v>
      </c>
      <c r="K699" s="112">
        <v>10</v>
      </c>
      <c r="L699" s="101"/>
      <c r="M699" s="708"/>
      <c r="N699" s="708"/>
      <c r="O699" s="708"/>
      <c r="P699" s="708"/>
      <c r="Q699" s="15"/>
      <c r="R699" s="15"/>
    </row>
    <row r="700" spans="1:18" ht="15" x14ac:dyDescent="0.3">
      <c r="A700" s="85">
        <v>617</v>
      </c>
      <c r="B700" s="85">
        <v>61</v>
      </c>
      <c r="C700" s="85">
        <v>617</v>
      </c>
      <c r="D700" s="85"/>
      <c r="E700" s="85">
        <v>1</v>
      </c>
      <c r="F700" s="96" t="s">
        <v>182</v>
      </c>
      <c r="G700" s="85"/>
      <c r="H700" s="85" t="s">
        <v>256</v>
      </c>
      <c r="I700" s="85" t="s">
        <v>597</v>
      </c>
      <c r="J700" s="111">
        <v>1382.4</v>
      </c>
      <c r="K700" s="112">
        <v>10</v>
      </c>
      <c r="L700" s="101"/>
      <c r="M700" s="708"/>
      <c r="N700" s="708"/>
      <c r="O700" s="708"/>
      <c r="P700" s="708"/>
      <c r="Q700" s="15"/>
      <c r="R700" s="15"/>
    </row>
    <row r="701" spans="1:18" ht="15" x14ac:dyDescent="0.3">
      <c r="A701" s="85">
        <v>617</v>
      </c>
      <c r="B701" s="85">
        <v>61</v>
      </c>
      <c r="C701" s="85">
        <v>617</v>
      </c>
      <c r="D701" s="85"/>
      <c r="E701" s="85">
        <v>4</v>
      </c>
      <c r="F701" s="96" t="s">
        <v>711</v>
      </c>
      <c r="G701" s="85"/>
      <c r="H701" s="85"/>
      <c r="I701" s="85" t="s">
        <v>247</v>
      </c>
      <c r="J701" s="111">
        <v>2289</v>
      </c>
      <c r="K701" s="112">
        <v>10</v>
      </c>
      <c r="L701" s="101"/>
      <c r="M701" s="708"/>
      <c r="N701" s="708"/>
      <c r="O701" s="708"/>
      <c r="P701" s="708"/>
      <c r="Q701" s="15"/>
      <c r="R701" s="15"/>
    </row>
    <row r="702" spans="1:18" ht="15" x14ac:dyDescent="0.3">
      <c r="A702" s="85">
        <v>617</v>
      </c>
      <c r="B702" s="85">
        <v>61</v>
      </c>
      <c r="C702" s="85">
        <v>617</v>
      </c>
      <c r="D702" s="85"/>
      <c r="E702" s="85">
        <v>1</v>
      </c>
      <c r="F702" s="96" t="s">
        <v>21</v>
      </c>
      <c r="G702" s="85"/>
      <c r="H702" s="85"/>
      <c r="I702" s="85" t="s">
        <v>247</v>
      </c>
      <c r="J702" s="111">
        <v>5000</v>
      </c>
      <c r="K702" s="112">
        <v>10</v>
      </c>
      <c r="L702" s="101"/>
      <c r="M702" s="708"/>
      <c r="N702" s="708"/>
      <c r="O702" s="708"/>
      <c r="P702" s="708"/>
      <c r="Q702" s="15"/>
      <c r="R702" s="15"/>
    </row>
    <row r="703" spans="1:18" ht="15" x14ac:dyDescent="0.3">
      <c r="A703" s="85">
        <v>617</v>
      </c>
      <c r="B703" s="85">
        <v>61</v>
      </c>
      <c r="C703" s="85">
        <v>617</v>
      </c>
      <c r="D703" s="85">
        <v>35179</v>
      </c>
      <c r="E703" s="85">
        <v>1</v>
      </c>
      <c r="F703" s="96" t="s">
        <v>232</v>
      </c>
      <c r="G703" s="85"/>
      <c r="H703" s="85"/>
      <c r="I703" s="85" t="s">
        <v>247</v>
      </c>
      <c r="J703" s="111">
        <v>1382.4</v>
      </c>
      <c r="K703" s="112">
        <v>10</v>
      </c>
      <c r="L703" s="101"/>
      <c r="M703" s="708"/>
      <c r="N703" s="708"/>
      <c r="O703" s="708"/>
      <c r="P703" s="708"/>
      <c r="Q703" s="15"/>
      <c r="R703" s="15"/>
    </row>
    <row r="704" spans="1:18" ht="15" x14ac:dyDescent="0.3">
      <c r="A704" s="85">
        <v>617</v>
      </c>
      <c r="B704" s="85">
        <v>61</v>
      </c>
      <c r="C704" s="85">
        <v>617</v>
      </c>
      <c r="D704" s="85">
        <v>126862</v>
      </c>
      <c r="E704" s="85">
        <v>1</v>
      </c>
      <c r="F704" s="96" t="s">
        <v>248</v>
      </c>
      <c r="G704" s="85"/>
      <c r="H704" s="85"/>
      <c r="I704" s="85" t="s">
        <v>247</v>
      </c>
      <c r="J704" s="111">
        <v>500</v>
      </c>
      <c r="K704" s="112">
        <v>10</v>
      </c>
      <c r="L704" s="101"/>
      <c r="M704" s="708"/>
      <c r="N704" s="708"/>
      <c r="O704" s="708"/>
      <c r="P704" s="708"/>
      <c r="Q704" s="15"/>
      <c r="R704" s="15"/>
    </row>
    <row r="705" spans="1:18" ht="15" x14ac:dyDescent="0.3">
      <c r="A705" s="85">
        <v>617</v>
      </c>
      <c r="B705" s="85">
        <v>61</v>
      </c>
      <c r="C705" s="85">
        <v>617</v>
      </c>
      <c r="D705" s="85"/>
      <c r="E705" s="85">
        <v>1</v>
      </c>
      <c r="F705" s="96" t="s">
        <v>25</v>
      </c>
      <c r="G705" s="85"/>
      <c r="H705" s="85" t="s">
        <v>19</v>
      </c>
      <c r="I705" s="85" t="s">
        <v>247</v>
      </c>
      <c r="J705" s="111">
        <v>6960</v>
      </c>
      <c r="K705" s="112">
        <v>10</v>
      </c>
      <c r="L705" s="101"/>
      <c r="M705" s="708"/>
      <c r="N705" s="708"/>
      <c r="O705" s="708"/>
      <c r="P705" s="708"/>
      <c r="Q705" s="15"/>
      <c r="R705" s="15"/>
    </row>
    <row r="706" spans="1:18" ht="15" x14ac:dyDescent="0.3">
      <c r="A706" s="85">
        <v>617</v>
      </c>
      <c r="B706" s="85">
        <v>61</v>
      </c>
      <c r="C706" s="85">
        <v>617</v>
      </c>
      <c r="D706" s="85"/>
      <c r="E706" s="85">
        <v>2</v>
      </c>
      <c r="F706" s="96" t="s">
        <v>414</v>
      </c>
      <c r="G706" s="85"/>
      <c r="H706" s="85"/>
      <c r="I706" s="85" t="s">
        <v>247</v>
      </c>
      <c r="J706" s="111">
        <v>1200</v>
      </c>
      <c r="K706" s="112">
        <v>10</v>
      </c>
      <c r="L706" s="101"/>
      <c r="M706" s="708"/>
      <c r="N706" s="708"/>
      <c r="O706" s="708"/>
      <c r="P706" s="708"/>
      <c r="Q706" s="15"/>
      <c r="R706" s="15"/>
    </row>
    <row r="707" spans="1:18" ht="15" x14ac:dyDescent="0.3">
      <c r="A707" s="85">
        <v>617</v>
      </c>
      <c r="B707" s="85">
        <v>61</v>
      </c>
      <c r="C707" s="85">
        <v>617</v>
      </c>
      <c r="D707" s="85"/>
      <c r="E707" s="85">
        <v>1</v>
      </c>
      <c r="F707" s="96" t="s">
        <v>250</v>
      </c>
      <c r="G707" s="85"/>
      <c r="H707" s="85" t="s">
        <v>68</v>
      </c>
      <c r="I707" s="85" t="s">
        <v>247</v>
      </c>
      <c r="J707" s="111">
        <v>850</v>
      </c>
      <c r="K707" s="112">
        <v>10</v>
      </c>
      <c r="L707" s="101"/>
      <c r="M707" s="708"/>
      <c r="N707" s="708"/>
      <c r="O707" s="708"/>
      <c r="P707" s="708"/>
      <c r="Q707" s="15"/>
      <c r="R707" s="15"/>
    </row>
    <row r="708" spans="1:18" ht="15" x14ac:dyDescent="0.3">
      <c r="A708" s="85">
        <v>617</v>
      </c>
      <c r="B708" s="85">
        <v>61</v>
      </c>
      <c r="C708" s="85">
        <v>617</v>
      </c>
      <c r="D708" s="85"/>
      <c r="E708" s="85">
        <v>1</v>
      </c>
      <c r="F708" s="96" t="s">
        <v>251</v>
      </c>
      <c r="G708" s="85"/>
      <c r="H708" s="85" t="s">
        <v>252</v>
      </c>
      <c r="I708" s="85" t="s">
        <v>247</v>
      </c>
      <c r="J708" s="111">
        <v>2915</v>
      </c>
      <c r="K708" s="112">
        <v>10</v>
      </c>
      <c r="L708" s="101"/>
      <c r="M708" s="708"/>
      <c r="N708" s="708"/>
      <c r="O708" s="708"/>
      <c r="P708" s="708"/>
      <c r="Q708" s="15"/>
      <c r="R708" s="15"/>
    </row>
    <row r="709" spans="1:18" ht="15" x14ac:dyDescent="0.3">
      <c r="A709" s="85">
        <v>617</v>
      </c>
      <c r="B709" s="85">
        <v>61</v>
      </c>
      <c r="C709" s="85">
        <v>617</v>
      </c>
      <c r="D709" s="85"/>
      <c r="E709" s="85">
        <v>1</v>
      </c>
      <c r="F709" s="96" t="s">
        <v>253</v>
      </c>
      <c r="G709" s="85"/>
      <c r="H709" s="85"/>
      <c r="I709" s="85" t="s">
        <v>247</v>
      </c>
      <c r="J709" s="111">
        <v>3431.93</v>
      </c>
      <c r="K709" s="112">
        <v>10</v>
      </c>
      <c r="L709" s="101"/>
      <c r="M709" s="708"/>
      <c r="N709" s="708"/>
      <c r="O709" s="708"/>
      <c r="P709" s="708"/>
      <c r="Q709" s="15"/>
      <c r="R709" s="15"/>
    </row>
    <row r="710" spans="1:18" ht="15" x14ac:dyDescent="0.3">
      <c r="A710" s="85">
        <v>617</v>
      </c>
      <c r="B710" s="85">
        <v>61</v>
      </c>
      <c r="C710" s="85">
        <v>617</v>
      </c>
      <c r="D710" s="85">
        <v>35049</v>
      </c>
      <c r="E710" s="85">
        <v>2</v>
      </c>
      <c r="F710" s="96" t="s">
        <v>254</v>
      </c>
      <c r="G710" s="85"/>
      <c r="H710" s="85"/>
      <c r="I710" s="85" t="s">
        <v>247</v>
      </c>
      <c r="J710" s="111">
        <v>900</v>
      </c>
      <c r="K710" s="112">
        <v>10</v>
      </c>
      <c r="L710" s="101"/>
      <c r="M710" s="708"/>
      <c r="N710" s="708"/>
      <c r="O710" s="708"/>
      <c r="P710" s="708"/>
      <c r="Q710" s="15"/>
      <c r="R710" s="15"/>
    </row>
    <row r="711" spans="1:18" ht="15" x14ac:dyDescent="0.3">
      <c r="A711" s="85">
        <v>617</v>
      </c>
      <c r="B711" s="85">
        <v>61</v>
      </c>
      <c r="C711" s="85">
        <v>617</v>
      </c>
      <c r="D711" s="85">
        <v>35182</v>
      </c>
      <c r="E711" s="85">
        <v>1</v>
      </c>
      <c r="F711" s="96" t="s">
        <v>25</v>
      </c>
      <c r="G711" s="85"/>
      <c r="H711" s="85" t="s">
        <v>81</v>
      </c>
      <c r="I711" s="85" t="s">
        <v>255</v>
      </c>
      <c r="J711" s="111">
        <v>6960</v>
      </c>
      <c r="K711" s="112">
        <v>10</v>
      </c>
      <c r="L711" s="101"/>
      <c r="M711" s="708"/>
      <c r="N711" s="708"/>
      <c r="O711" s="708"/>
      <c r="P711" s="708"/>
      <c r="Q711" s="15"/>
      <c r="R711" s="15"/>
    </row>
    <row r="712" spans="1:18" ht="15" x14ac:dyDescent="0.3">
      <c r="A712" s="85">
        <v>617</v>
      </c>
      <c r="B712" s="85">
        <v>61</v>
      </c>
      <c r="C712" s="85">
        <v>617</v>
      </c>
      <c r="D712" s="85">
        <v>13183</v>
      </c>
      <c r="E712" s="85">
        <v>1</v>
      </c>
      <c r="F712" s="96" t="s">
        <v>25</v>
      </c>
      <c r="G712" s="85"/>
      <c r="H712" s="85" t="s">
        <v>81</v>
      </c>
      <c r="I712" s="85" t="s">
        <v>255</v>
      </c>
      <c r="J712" s="111">
        <v>6960</v>
      </c>
      <c r="K712" s="112">
        <v>10</v>
      </c>
      <c r="L712" s="101"/>
      <c r="M712" s="708"/>
      <c r="N712" s="708"/>
      <c r="O712" s="708"/>
      <c r="P712" s="708"/>
      <c r="Q712" s="15"/>
      <c r="R712" s="15"/>
    </row>
    <row r="713" spans="1:18" ht="15" x14ac:dyDescent="0.3">
      <c r="A713" s="85">
        <v>617</v>
      </c>
      <c r="B713" s="85">
        <v>61</v>
      </c>
      <c r="C713" s="85">
        <v>617</v>
      </c>
      <c r="D713" s="85">
        <v>35180</v>
      </c>
      <c r="E713" s="85">
        <v>1</v>
      </c>
      <c r="F713" s="96" t="s">
        <v>25</v>
      </c>
      <c r="G713" s="85"/>
      <c r="H713" s="85" t="s">
        <v>81</v>
      </c>
      <c r="I713" s="85" t="s">
        <v>255</v>
      </c>
      <c r="J713" s="111">
        <v>6960</v>
      </c>
      <c r="K713" s="112">
        <v>10</v>
      </c>
      <c r="L713" s="101"/>
      <c r="M713" s="708"/>
      <c r="N713" s="708"/>
      <c r="O713" s="708"/>
      <c r="P713" s="708"/>
      <c r="Q713" s="15"/>
      <c r="R713" s="15"/>
    </row>
    <row r="714" spans="1:18" ht="15" x14ac:dyDescent="0.3">
      <c r="A714" s="85">
        <v>617</v>
      </c>
      <c r="B714" s="85">
        <v>61</v>
      </c>
      <c r="C714" s="85">
        <v>617</v>
      </c>
      <c r="D714" s="85"/>
      <c r="E714" s="85">
        <v>2</v>
      </c>
      <c r="F714" s="96" t="s">
        <v>85</v>
      </c>
      <c r="G714" s="85"/>
      <c r="H714" s="85"/>
      <c r="I714" s="85" t="s">
        <v>255</v>
      </c>
      <c r="J714" s="111">
        <v>2770.87</v>
      </c>
      <c r="K714" s="112">
        <v>10</v>
      </c>
      <c r="L714" s="101"/>
      <c r="M714" s="708"/>
      <c r="N714" s="708"/>
      <c r="O714" s="708"/>
      <c r="P714" s="708"/>
      <c r="Q714" s="15"/>
      <c r="R714" s="15"/>
    </row>
    <row r="715" spans="1:18" ht="15" x14ac:dyDescent="0.3">
      <c r="A715" s="85">
        <v>617</v>
      </c>
      <c r="B715" s="85">
        <v>61</v>
      </c>
      <c r="C715" s="85">
        <v>617</v>
      </c>
      <c r="D715" s="85"/>
      <c r="E715" s="85">
        <v>2</v>
      </c>
      <c r="F715" s="96" t="s">
        <v>249</v>
      </c>
      <c r="G715" s="85"/>
      <c r="H715" s="85"/>
      <c r="I715" s="85" t="s">
        <v>255</v>
      </c>
      <c r="J715" s="111">
        <v>1200</v>
      </c>
      <c r="K715" s="112">
        <v>10</v>
      </c>
      <c r="L715" s="101"/>
      <c r="M715" s="708"/>
      <c r="N715" s="708"/>
      <c r="O715" s="708"/>
      <c r="P715" s="708"/>
      <c r="Q715" s="15"/>
      <c r="R715" s="15"/>
    </row>
    <row r="716" spans="1:18" ht="15" x14ac:dyDescent="0.3">
      <c r="A716" s="85">
        <v>617</v>
      </c>
      <c r="B716" s="85">
        <v>61</v>
      </c>
      <c r="C716" s="85">
        <v>617</v>
      </c>
      <c r="D716" s="85"/>
      <c r="E716" s="85">
        <v>1</v>
      </c>
      <c r="F716" s="96" t="s">
        <v>233</v>
      </c>
      <c r="G716" s="85"/>
      <c r="H716" s="85"/>
      <c r="I716" s="85" t="s">
        <v>255</v>
      </c>
      <c r="J716" s="111">
        <v>3500</v>
      </c>
      <c r="K716" s="112">
        <v>10</v>
      </c>
      <c r="L716" s="101"/>
      <c r="M716" s="708"/>
      <c r="N716" s="708"/>
      <c r="O716" s="708"/>
      <c r="P716" s="708"/>
      <c r="Q716" s="15"/>
      <c r="R716" s="15"/>
    </row>
    <row r="717" spans="1:18" ht="15" x14ac:dyDescent="0.3">
      <c r="A717" s="85">
        <v>617</v>
      </c>
      <c r="B717" s="85">
        <v>61</v>
      </c>
      <c r="C717" s="85">
        <v>617</v>
      </c>
      <c r="D717" s="85"/>
      <c r="E717" s="85">
        <v>1</v>
      </c>
      <c r="F717" s="96" t="s">
        <v>251</v>
      </c>
      <c r="G717" s="85"/>
      <c r="H717" s="85" t="s">
        <v>257</v>
      </c>
      <c r="I717" s="85" t="s">
        <v>255</v>
      </c>
      <c r="J717" s="111">
        <v>2915</v>
      </c>
      <c r="K717" s="112">
        <v>10</v>
      </c>
      <c r="L717" s="101"/>
      <c r="M717" s="708"/>
      <c r="N717" s="708"/>
      <c r="O717" s="708"/>
      <c r="P717" s="708"/>
      <c r="Q717" s="15"/>
      <c r="R717" s="15"/>
    </row>
    <row r="718" spans="1:18" ht="15" x14ac:dyDescent="0.3">
      <c r="A718" s="85">
        <v>617</v>
      </c>
      <c r="B718" s="85">
        <v>61</v>
      </c>
      <c r="C718" s="85">
        <v>617</v>
      </c>
      <c r="D718" s="85"/>
      <c r="E718" s="85">
        <v>2</v>
      </c>
      <c r="F718" s="96" t="s">
        <v>258</v>
      </c>
      <c r="G718" s="85"/>
      <c r="H718" s="85"/>
      <c r="I718" s="85" t="s">
        <v>259</v>
      </c>
      <c r="J718" s="111">
        <v>3132</v>
      </c>
      <c r="K718" s="112">
        <v>10</v>
      </c>
      <c r="L718" s="101"/>
      <c r="M718" s="708"/>
      <c r="N718" s="708"/>
      <c r="O718" s="708"/>
      <c r="P718" s="708"/>
      <c r="Q718" s="15"/>
      <c r="R718" s="15"/>
    </row>
    <row r="719" spans="1:18" ht="15" x14ac:dyDescent="0.3">
      <c r="A719" s="85">
        <v>617</v>
      </c>
      <c r="B719" s="85">
        <v>61</v>
      </c>
      <c r="C719" s="85">
        <v>617</v>
      </c>
      <c r="D719" s="85"/>
      <c r="E719" s="85">
        <v>1</v>
      </c>
      <c r="F719" s="96" t="s">
        <v>260</v>
      </c>
      <c r="G719" s="85"/>
      <c r="H719" s="85"/>
      <c r="I719" s="85" t="s">
        <v>259</v>
      </c>
      <c r="J719" s="111">
        <v>2494</v>
      </c>
      <c r="K719" s="112">
        <v>10</v>
      </c>
      <c r="L719" s="101"/>
      <c r="M719" s="708"/>
      <c r="N719" s="708"/>
      <c r="O719" s="708"/>
      <c r="P719" s="708"/>
      <c r="Q719" s="15"/>
      <c r="R719" s="15"/>
    </row>
    <row r="720" spans="1:18" ht="15" x14ac:dyDescent="0.3">
      <c r="A720" s="85">
        <v>617</v>
      </c>
      <c r="B720" s="85">
        <v>61</v>
      </c>
      <c r="C720" s="85">
        <v>617</v>
      </c>
      <c r="D720" s="85"/>
      <c r="E720" s="85">
        <v>1</v>
      </c>
      <c r="F720" s="96" t="s">
        <v>261</v>
      </c>
      <c r="G720" s="85"/>
      <c r="H720" s="85"/>
      <c r="I720" s="85" t="s">
        <v>259</v>
      </c>
      <c r="J720" s="111">
        <v>1200</v>
      </c>
      <c r="K720" s="112">
        <v>10</v>
      </c>
      <c r="L720" s="101"/>
      <c r="M720" s="708"/>
      <c r="N720" s="708"/>
      <c r="O720" s="708"/>
      <c r="P720" s="708"/>
      <c r="Q720" s="15"/>
      <c r="R720" s="15"/>
    </row>
    <row r="721" spans="1:18" ht="15" x14ac:dyDescent="0.3">
      <c r="A721" s="85">
        <v>617</v>
      </c>
      <c r="B721" s="85">
        <v>61</v>
      </c>
      <c r="C721" s="85">
        <v>617</v>
      </c>
      <c r="D721" s="85"/>
      <c r="E721" s="85">
        <v>1</v>
      </c>
      <c r="F721" s="96" t="s">
        <v>712</v>
      </c>
      <c r="G721" s="85"/>
      <c r="H721" s="85" t="s">
        <v>36</v>
      </c>
      <c r="I721" s="85" t="s">
        <v>259</v>
      </c>
      <c r="J721" s="111">
        <v>117794.91</v>
      </c>
      <c r="K721" s="112">
        <v>10</v>
      </c>
      <c r="L721" s="101"/>
      <c r="M721" s="708"/>
      <c r="N721" s="708"/>
      <c r="O721" s="708"/>
      <c r="P721" s="708"/>
      <c r="Q721" s="15"/>
      <c r="R721" s="15"/>
    </row>
    <row r="722" spans="1:18" ht="15" x14ac:dyDescent="0.3">
      <c r="A722" s="85">
        <v>617</v>
      </c>
      <c r="B722" s="85">
        <v>61</v>
      </c>
      <c r="C722" s="85">
        <v>617</v>
      </c>
      <c r="D722" s="85"/>
      <c r="E722" s="85">
        <v>1</v>
      </c>
      <c r="F722" s="96" t="s">
        <v>176</v>
      </c>
      <c r="G722" s="85"/>
      <c r="H722" s="85"/>
      <c r="I722" s="85" t="s">
        <v>259</v>
      </c>
      <c r="J722" s="111">
        <v>1382.4</v>
      </c>
      <c r="K722" s="112">
        <v>10</v>
      </c>
      <c r="L722" s="101"/>
      <c r="M722" s="708"/>
      <c r="N722" s="708"/>
      <c r="O722" s="708"/>
      <c r="P722" s="708"/>
      <c r="Q722" s="15"/>
      <c r="R722" s="15"/>
    </row>
    <row r="723" spans="1:18" ht="15" x14ac:dyDescent="0.3">
      <c r="A723" s="85">
        <v>617</v>
      </c>
      <c r="B723" s="85">
        <v>61</v>
      </c>
      <c r="C723" s="85">
        <v>617</v>
      </c>
      <c r="D723" s="85"/>
      <c r="E723" s="85">
        <v>1</v>
      </c>
      <c r="F723" s="96" t="s">
        <v>263</v>
      </c>
      <c r="G723" s="85"/>
      <c r="H723" s="85"/>
      <c r="I723" s="85" t="s">
        <v>259</v>
      </c>
      <c r="J723" s="111">
        <v>200</v>
      </c>
      <c r="K723" s="112">
        <v>10</v>
      </c>
      <c r="L723" s="101"/>
      <c r="M723" s="708"/>
      <c r="N723" s="708"/>
      <c r="O723" s="708"/>
      <c r="P723" s="708"/>
      <c r="Q723" s="15"/>
      <c r="R723" s="15"/>
    </row>
    <row r="724" spans="1:18" ht="15" x14ac:dyDescent="0.3">
      <c r="A724" s="85">
        <v>617</v>
      </c>
      <c r="B724" s="85">
        <v>61</v>
      </c>
      <c r="C724" s="85">
        <v>617</v>
      </c>
      <c r="D724" s="85"/>
      <c r="E724" s="85">
        <v>1</v>
      </c>
      <c r="F724" s="96" t="s">
        <v>1100</v>
      </c>
      <c r="G724" s="85"/>
      <c r="H724" s="85" t="s">
        <v>269</v>
      </c>
      <c r="I724" s="85" t="s">
        <v>270</v>
      </c>
      <c r="J724" s="111">
        <v>1200</v>
      </c>
      <c r="K724" s="112">
        <v>10</v>
      </c>
      <c r="L724" s="101"/>
      <c r="M724" s="708"/>
      <c r="N724" s="708"/>
      <c r="O724" s="708"/>
      <c r="P724" s="708"/>
      <c r="Q724" s="15"/>
      <c r="R724" s="15"/>
    </row>
    <row r="725" spans="1:18" ht="15" x14ac:dyDescent="0.3">
      <c r="A725" s="85">
        <v>617</v>
      </c>
      <c r="B725" s="85">
        <v>61</v>
      </c>
      <c r="C725" s="85">
        <v>617</v>
      </c>
      <c r="D725" s="85">
        <v>35160</v>
      </c>
      <c r="E725" s="85">
        <v>1</v>
      </c>
      <c r="F725" s="96" t="s">
        <v>230</v>
      </c>
      <c r="G725" s="85"/>
      <c r="H725" s="85"/>
      <c r="I725" s="85" t="s">
        <v>270</v>
      </c>
      <c r="J725" s="111">
        <v>400</v>
      </c>
      <c r="K725" s="112">
        <v>10</v>
      </c>
      <c r="L725" s="101"/>
      <c r="M725" s="708"/>
      <c r="N725" s="708"/>
      <c r="O725" s="708"/>
      <c r="P725" s="708"/>
      <c r="Q725" s="15"/>
      <c r="R725" s="15"/>
    </row>
    <row r="726" spans="1:18" ht="15" x14ac:dyDescent="0.3">
      <c r="A726" s="85">
        <v>617</v>
      </c>
      <c r="B726" s="85">
        <v>61</v>
      </c>
      <c r="C726" s="85">
        <v>617</v>
      </c>
      <c r="D726" s="85">
        <v>35188</v>
      </c>
      <c r="E726" s="85">
        <v>1</v>
      </c>
      <c r="F726" s="96" t="s">
        <v>271</v>
      </c>
      <c r="G726" s="85"/>
      <c r="H726" s="85"/>
      <c r="I726" s="85" t="s">
        <v>270</v>
      </c>
      <c r="J726" s="111">
        <v>400</v>
      </c>
      <c r="K726" s="112">
        <v>10</v>
      </c>
      <c r="L726" s="101"/>
      <c r="M726" s="708"/>
      <c r="N726" s="708"/>
      <c r="O726" s="708"/>
      <c r="P726" s="708"/>
      <c r="Q726" s="15"/>
      <c r="R726" s="15"/>
    </row>
    <row r="727" spans="1:18" ht="15" x14ac:dyDescent="0.3">
      <c r="A727" s="85">
        <v>617</v>
      </c>
      <c r="B727" s="85">
        <v>61</v>
      </c>
      <c r="C727" s="85">
        <v>617</v>
      </c>
      <c r="D727" s="85">
        <v>35047</v>
      </c>
      <c r="E727" s="85">
        <v>1</v>
      </c>
      <c r="F727" s="96" t="s">
        <v>271</v>
      </c>
      <c r="G727" s="85"/>
      <c r="H727" s="85"/>
      <c r="I727" s="85" t="s">
        <v>270</v>
      </c>
      <c r="J727" s="111">
        <v>400</v>
      </c>
      <c r="K727" s="112">
        <v>10</v>
      </c>
      <c r="L727" s="101"/>
      <c r="M727" s="708"/>
      <c r="N727" s="708"/>
      <c r="O727" s="708"/>
      <c r="P727" s="708"/>
      <c r="Q727" s="15"/>
      <c r="R727" s="15"/>
    </row>
    <row r="728" spans="1:18" ht="15" x14ac:dyDescent="0.3">
      <c r="A728" s="85">
        <v>617</v>
      </c>
      <c r="B728" s="85">
        <v>61</v>
      </c>
      <c r="C728" s="85">
        <v>617</v>
      </c>
      <c r="D728" s="85">
        <v>35269</v>
      </c>
      <c r="E728" s="85">
        <v>1</v>
      </c>
      <c r="F728" s="96" t="s">
        <v>271</v>
      </c>
      <c r="G728" s="85"/>
      <c r="H728" s="85"/>
      <c r="I728" s="85" t="s">
        <v>270</v>
      </c>
      <c r="J728" s="111">
        <v>400</v>
      </c>
      <c r="K728" s="112">
        <v>10</v>
      </c>
      <c r="L728" s="101"/>
      <c r="M728" s="708"/>
      <c r="N728" s="708"/>
      <c r="O728" s="708"/>
      <c r="P728" s="708"/>
      <c r="Q728" s="15"/>
      <c r="R728" s="15"/>
    </row>
    <row r="729" spans="1:18" ht="15" x14ac:dyDescent="0.3">
      <c r="A729" s="85">
        <v>617</v>
      </c>
      <c r="B729" s="85">
        <v>61</v>
      </c>
      <c r="C729" s="85">
        <v>617</v>
      </c>
      <c r="D729" s="85">
        <v>127991</v>
      </c>
      <c r="E729" s="85">
        <v>1</v>
      </c>
      <c r="F729" s="96" t="s">
        <v>85</v>
      </c>
      <c r="G729" s="85"/>
      <c r="H729" s="85"/>
      <c r="I729" s="85" t="s">
        <v>270</v>
      </c>
      <c r="J729" s="111">
        <v>2770.87</v>
      </c>
      <c r="K729" s="112">
        <v>10</v>
      </c>
      <c r="L729" s="101"/>
      <c r="M729" s="708"/>
      <c r="N729" s="708"/>
      <c r="O729" s="708"/>
      <c r="P729" s="708"/>
      <c r="Q729" s="15"/>
      <c r="R729" s="15"/>
    </row>
    <row r="730" spans="1:18" ht="15" x14ac:dyDescent="0.3">
      <c r="A730" s="85">
        <v>617</v>
      </c>
      <c r="B730" s="85">
        <v>61</v>
      </c>
      <c r="C730" s="85">
        <v>617</v>
      </c>
      <c r="D730" s="85">
        <v>35164</v>
      </c>
      <c r="E730" s="85">
        <v>1</v>
      </c>
      <c r="F730" s="96" t="s">
        <v>85</v>
      </c>
      <c r="G730" s="85"/>
      <c r="H730" s="85"/>
      <c r="I730" s="85" t="s">
        <v>270</v>
      </c>
      <c r="J730" s="111">
        <v>2770.87</v>
      </c>
      <c r="K730" s="112">
        <v>10</v>
      </c>
      <c r="L730" s="101"/>
      <c r="M730" s="708"/>
      <c r="N730" s="708"/>
      <c r="O730" s="708"/>
      <c r="P730" s="708"/>
      <c r="Q730" s="15"/>
      <c r="R730" s="15"/>
    </row>
    <row r="731" spans="1:18" ht="15" x14ac:dyDescent="0.3">
      <c r="A731" s="85">
        <v>617</v>
      </c>
      <c r="B731" s="85">
        <v>61</v>
      </c>
      <c r="C731" s="85">
        <v>617</v>
      </c>
      <c r="D731" s="85">
        <v>35065</v>
      </c>
      <c r="E731" s="85">
        <v>1</v>
      </c>
      <c r="F731" s="96" t="s">
        <v>85</v>
      </c>
      <c r="G731" s="85"/>
      <c r="H731" s="85" t="s">
        <v>19</v>
      </c>
      <c r="I731" s="85" t="s">
        <v>270</v>
      </c>
      <c r="J731" s="111">
        <v>2770.87</v>
      </c>
      <c r="K731" s="112">
        <v>10</v>
      </c>
      <c r="L731" s="101"/>
      <c r="M731" s="708"/>
      <c r="N731" s="708"/>
      <c r="O731" s="708"/>
      <c r="P731" s="708"/>
      <c r="Q731" s="15"/>
      <c r="R731" s="15"/>
    </row>
    <row r="732" spans="1:18" ht="15" x14ac:dyDescent="0.3">
      <c r="A732" s="85">
        <v>617</v>
      </c>
      <c r="B732" s="85">
        <v>61</v>
      </c>
      <c r="C732" s="85">
        <v>617</v>
      </c>
      <c r="D732" s="85">
        <v>35063</v>
      </c>
      <c r="E732" s="85">
        <v>1</v>
      </c>
      <c r="F732" s="96" t="s">
        <v>272</v>
      </c>
      <c r="G732" s="85"/>
      <c r="H732" s="85" t="s">
        <v>19</v>
      </c>
      <c r="I732" s="85" t="s">
        <v>270</v>
      </c>
      <c r="J732" s="111">
        <v>600</v>
      </c>
      <c r="K732" s="112">
        <v>10</v>
      </c>
      <c r="L732" s="101"/>
      <c r="M732" s="708"/>
      <c r="N732" s="708"/>
      <c r="O732" s="708"/>
      <c r="P732" s="708"/>
      <c r="Q732" s="15"/>
      <c r="R732" s="15"/>
    </row>
    <row r="733" spans="1:18" ht="15" x14ac:dyDescent="0.3">
      <c r="A733" s="85">
        <v>617</v>
      </c>
      <c r="B733" s="85">
        <v>61</v>
      </c>
      <c r="C733" s="85">
        <v>617</v>
      </c>
      <c r="D733" s="85">
        <v>35069</v>
      </c>
      <c r="E733" s="85">
        <v>1</v>
      </c>
      <c r="F733" s="96" t="s">
        <v>108</v>
      </c>
      <c r="G733" s="85"/>
      <c r="H733" s="85"/>
      <c r="I733" s="85" t="s">
        <v>270</v>
      </c>
      <c r="J733" s="111">
        <v>600</v>
      </c>
      <c r="K733" s="112">
        <v>10</v>
      </c>
      <c r="L733" s="101"/>
      <c r="M733" s="708"/>
      <c r="N733" s="708"/>
      <c r="O733" s="708"/>
      <c r="P733" s="708"/>
      <c r="Q733" s="15"/>
      <c r="R733" s="15"/>
    </row>
    <row r="734" spans="1:18" ht="15" x14ac:dyDescent="0.3">
      <c r="A734" s="85">
        <v>617</v>
      </c>
      <c r="B734" s="85">
        <v>61</v>
      </c>
      <c r="C734" s="85">
        <v>617</v>
      </c>
      <c r="D734" s="85"/>
      <c r="E734" s="85">
        <v>1</v>
      </c>
      <c r="F734" s="96" t="s">
        <v>250</v>
      </c>
      <c r="G734" s="85"/>
      <c r="H734" s="85" t="s">
        <v>273</v>
      </c>
      <c r="I734" s="85" t="s">
        <v>270</v>
      </c>
      <c r="J734" s="111">
        <v>850</v>
      </c>
      <c r="K734" s="112">
        <v>10</v>
      </c>
      <c r="L734" s="101"/>
      <c r="M734" s="708"/>
      <c r="N734" s="708"/>
      <c r="O734" s="708"/>
      <c r="P734" s="708"/>
      <c r="Q734" s="15"/>
      <c r="R734" s="15"/>
    </row>
    <row r="735" spans="1:18" ht="15" x14ac:dyDescent="0.3">
      <c r="A735" s="85">
        <v>617</v>
      </c>
      <c r="B735" s="85">
        <v>61</v>
      </c>
      <c r="C735" s="85">
        <v>617</v>
      </c>
      <c r="D735" s="85"/>
      <c r="E735" s="85">
        <v>1</v>
      </c>
      <c r="F735" s="96" t="s">
        <v>274</v>
      </c>
      <c r="G735" s="85"/>
      <c r="H735" s="85"/>
      <c r="I735" s="85" t="s">
        <v>270</v>
      </c>
      <c r="J735" s="111">
        <v>1600</v>
      </c>
      <c r="K735" s="112">
        <v>10</v>
      </c>
      <c r="L735" s="101"/>
      <c r="M735" s="708"/>
      <c r="N735" s="708"/>
      <c r="O735" s="708"/>
      <c r="P735" s="708"/>
      <c r="Q735" s="15"/>
      <c r="R735" s="15"/>
    </row>
    <row r="736" spans="1:18" ht="15" x14ac:dyDescent="0.3">
      <c r="A736" s="85">
        <v>617</v>
      </c>
      <c r="B736" s="85">
        <v>61</v>
      </c>
      <c r="C736" s="85">
        <v>617</v>
      </c>
      <c r="D736" s="85">
        <v>35071</v>
      </c>
      <c r="E736" s="85">
        <v>1</v>
      </c>
      <c r="F736" s="96" t="s">
        <v>275</v>
      </c>
      <c r="G736" s="85"/>
      <c r="H736" s="85"/>
      <c r="I736" s="85" t="s">
        <v>276</v>
      </c>
      <c r="J736" s="111">
        <v>2000</v>
      </c>
      <c r="K736" s="112">
        <v>10</v>
      </c>
      <c r="L736" s="101"/>
      <c r="M736" s="708"/>
      <c r="N736" s="708"/>
      <c r="O736" s="708"/>
      <c r="P736" s="708"/>
      <c r="Q736" s="15"/>
      <c r="R736" s="15"/>
    </row>
    <row r="737" spans="1:18" ht="15" x14ac:dyDescent="0.3">
      <c r="A737" s="85">
        <v>617</v>
      </c>
      <c r="B737" s="85">
        <v>61</v>
      </c>
      <c r="C737" s="85">
        <v>617</v>
      </c>
      <c r="D737" s="85">
        <v>35072</v>
      </c>
      <c r="E737" s="85">
        <v>1</v>
      </c>
      <c r="F737" s="96" t="s">
        <v>277</v>
      </c>
      <c r="G737" s="85"/>
      <c r="H737" s="85"/>
      <c r="I737" s="85" t="s">
        <v>276</v>
      </c>
      <c r="J737" s="111">
        <v>800</v>
      </c>
      <c r="K737" s="112">
        <v>10</v>
      </c>
      <c r="L737" s="101"/>
      <c r="M737" s="708"/>
      <c r="N737" s="708"/>
      <c r="O737" s="708"/>
      <c r="P737" s="708"/>
      <c r="Q737" s="15"/>
      <c r="R737" s="15"/>
    </row>
    <row r="738" spans="1:18" ht="15" x14ac:dyDescent="0.3">
      <c r="A738" s="85">
        <v>617</v>
      </c>
      <c r="B738" s="85">
        <v>61</v>
      </c>
      <c r="C738" s="85">
        <v>617</v>
      </c>
      <c r="D738" s="85">
        <v>7877</v>
      </c>
      <c r="E738" s="85">
        <v>1</v>
      </c>
      <c r="F738" s="96" t="s">
        <v>274</v>
      </c>
      <c r="G738" s="85"/>
      <c r="H738" s="85"/>
      <c r="I738" s="85" t="s">
        <v>276</v>
      </c>
      <c r="J738" s="111">
        <v>1600</v>
      </c>
      <c r="K738" s="112">
        <v>10</v>
      </c>
      <c r="L738" s="101"/>
      <c r="M738" s="708"/>
      <c r="N738" s="708"/>
      <c r="O738" s="708"/>
      <c r="P738" s="708"/>
      <c r="Q738" s="15"/>
      <c r="R738" s="15"/>
    </row>
    <row r="739" spans="1:18" ht="15" x14ac:dyDescent="0.3">
      <c r="A739" s="85">
        <v>617</v>
      </c>
      <c r="B739" s="85">
        <v>61</v>
      </c>
      <c r="C739" s="85">
        <v>617</v>
      </c>
      <c r="D739" s="85"/>
      <c r="E739" s="85">
        <v>4</v>
      </c>
      <c r="F739" s="96" t="s">
        <v>278</v>
      </c>
      <c r="G739" s="85"/>
      <c r="H739" s="85"/>
      <c r="I739" s="85" t="s">
        <v>276</v>
      </c>
      <c r="J739" s="111">
        <v>400</v>
      </c>
      <c r="K739" s="112">
        <v>10</v>
      </c>
      <c r="L739" s="101"/>
      <c r="M739" s="708"/>
      <c r="N739" s="708"/>
      <c r="O739" s="708"/>
      <c r="P739" s="708"/>
      <c r="Q739" s="15"/>
      <c r="R739" s="15"/>
    </row>
    <row r="740" spans="1:18" ht="15" x14ac:dyDescent="0.3">
      <c r="A740" s="85">
        <v>617</v>
      </c>
      <c r="B740" s="85">
        <v>61</v>
      </c>
      <c r="C740" s="85">
        <v>617</v>
      </c>
      <c r="D740" s="85">
        <v>7897</v>
      </c>
      <c r="E740" s="85">
        <v>1</v>
      </c>
      <c r="F740" s="96" t="s">
        <v>1099</v>
      </c>
      <c r="G740" s="85"/>
      <c r="H740" s="85"/>
      <c r="I740" s="85" t="s">
        <v>276</v>
      </c>
      <c r="J740" s="111">
        <v>500</v>
      </c>
      <c r="K740" s="112">
        <v>10</v>
      </c>
      <c r="L740" s="101"/>
      <c r="M740" s="708"/>
      <c r="N740" s="708"/>
      <c r="O740" s="708"/>
      <c r="P740" s="708"/>
      <c r="Q740" s="15"/>
      <c r="R740" s="15"/>
    </row>
    <row r="741" spans="1:18" ht="15" x14ac:dyDescent="0.3">
      <c r="A741" s="85">
        <v>617</v>
      </c>
      <c r="B741" s="85">
        <v>61</v>
      </c>
      <c r="C741" s="85">
        <v>617</v>
      </c>
      <c r="D741" s="85">
        <v>126869</v>
      </c>
      <c r="E741" s="85">
        <v>1</v>
      </c>
      <c r="F741" s="96" t="s">
        <v>279</v>
      </c>
      <c r="G741" s="85"/>
      <c r="H741" s="85" t="s">
        <v>24</v>
      </c>
      <c r="I741" s="85" t="s">
        <v>276</v>
      </c>
      <c r="J741" s="111">
        <v>2880</v>
      </c>
      <c r="K741" s="112">
        <v>10</v>
      </c>
      <c r="L741" s="101"/>
      <c r="M741" s="708"/>
      <c r="N741" s="708"/>
      <c r="O741" s="708"/>
      <c r="P741" s="708"/>
      <c r="Q741" s="15"/>
      <c r="R741" s="15"/>
    </row>
    <row r="742" spans="1:18" ht="15" x14ac:dyDescent="0.3">
      <c r="A742" s="85">
        <v>617</v>
      </c>
      <c r="B742" s="85">
        <v>61</v>
      </c>
      <c r="C742" s="85">
        <v>617</v>
      </c>
      <c r="D742" s="85">
        <v>35178</v>
      </c>
      <c r="E742" s="85">
        <v>1</v>
      </c>
      <c r="F742" s="96" t="s">
        <v>249</v>
      </c>
      <c r="G742" s="85"/>
      <c r="H742" s="85"/>
      <c r="I742" s="85" t="s">
        <v>276</v>
      </c>
      <c r="J742" s="111">
        <v>1382.4</v>
      </c>
      <c r="K742" s="112">
        <v>10</v>
      </c>
      <c r="L742" s="101"/>
      <c r="M742" s="708"/>
      <c r="N742" s="708"/>
      <c r="O742" s="708"/>
      <c r="P742" s="708"/>
      <c r="Q742" s="15"/>
      <c r="R742" s="15"/>
    </row>
    <row r="743" spans="1:18" ht="15" x14ac:dyDescent="0.3">
      <c r="A743" s="85">
        <v>617</v>
      </c>
      <c r="B743" s="85">
        <v>61</v>
      </c>
      <c r="C743" s="85">
        <v>617</v>
      </c>
      <c r="D743" s="85"/>
      <c r="E743" s="85">
        <v>1</v>
      </c>
      <c r="F743" s="96" t="s">
        <v>280</v>
      </c>
      <c r="G743" s="85"/>
      <c r="H743" s="85"/>
      <c r="I743" s="85" t="s">
        <v>276</v>
      </c>
      <c r="J743" s="111">
        <v>1600</v>
      </c>
      <c r="K743" s="112">
        <v>10</v>
      </c>
      <c r="L743" s="101"/>
      <c r="M743" s="708"/>
      <c r="N743" s="708"/>
      <c r="O743" s="708"/>
      <c r="P743" s="708"/>
      <c r="Q743" s="15"/>
      <c r="R743" s="15"/>
    </row>
    <row r="744" spans="1:18" ht="15" x14ac:dyDescent="0.3">
      <c r="A744" s="85">
        <v>617</v>
      </c>
      <c r="B744" s="85">
        <v>61</v>
      </c>
      <c r="C744" s="85">
        <v>617</v>
      </c>
      <c r="D744" s="85">
        <v>126867</v>
      </c>
      <c r="E744" s="85">
        <v>1</v>
      </c>
      <c r="F744" s="96" t="s">
        <v>281</v>
      </c>
      <c r="G744" s="85"/>
      <c r="H744" s="85" t="s">
        <v>81</v>
      </c>
      <c r="I744" s="85" t="s">
        <v>713</v>
      </c>
      <c r="J744" s="111">
        <v>6960</v>
      </c>
      <c r="K744" s="112">
        <v>10</v>
      </c>
      <c r="L744" s="101">
        <f>IF(K744=0,"N/A",+J745/K744)</f>
        <v>429.5</v>
      </c>
      <c r="M744" s="708"/>
      <c r="N744" s="708"/>
      <c r="O744" s="708"/>
      <c r="P744" s="708"/>
      <c r="Q744" s="15"/>
      <c r="R744" s="15"/>
    </row>
    <row r="745" spans="1:18" ht="15" x14ac:dyDescent="0.3">
      <c r="A745" s="85">
        <v>617</v>
      </c>
      <c r="B745" s="85">
        <v>61</v>
      </c>
      <c r="C745" s="85">
        <v>617</v>
      </c>
      <c r="D745" s="85"/>
      <c r="E745" s="85">
        <v>1</v>
      </c>
      <c r="F745" s="96" t="s">
        <v>799</v>
      </c>
      <c r="G745" s="85"/>
      <c r="H745" s="85" t="s">
        <v>116</v>
      </c>
      <c r="I745" s="85" t="s">
        <v>201</v>
      </c>
      <c r="J745" s="111">
        <v>4295</v>
      </c>
      <c r="K745" s="112">
        <v>5</v>
      </c>
      <c r="L745" s="101">
        <f>IF(K745=0,"N/A",+J746/K745)</f>
        <v>625.00200000000007</v>
      </c>
      <c r="M745" s="708"/>
      <c r="N745" s="708"/>
      <c r="O745" s="708"/>
      <c r="P745" s="708"/>
      <c r="Q745" s="15"/>
      <c r="R745" s="15"/>
    </row>
    <row r="746" spans="1:18" ht="15" x14ac:dyDescent="0.3">
      <c r="A746" s="85">
        <v>617</v>
      </c>
      <c r="B746" s="85">
        <v>61</v>
      </c>
      <c r="C746" s="85">
        <v>617</v>
      </c>
      <c r="D746" s="85"/>
      <c r="E746" s="85">
        <v>1</v>
      </c>
      <c r="F746" s="96" t="s">
        <v>552</v>
      </c>
      <c r="G746" s="85" t="s">
        <v>553</v>
      </c>
      <c r="H746" s="85"/>
      <c r="I746" s="85" t="s">
        <v>201</v>
      </c>
      <c r="J746" s="97">
        <v>3125.01</v>
      </c>
      <c r="K746" s="112">
        <v>5</v>
      </c>
      <c r="L746" s="101">
        <f>IF(K746=0,"N/A",+J747/K746)</f>
        <v>2150</v>
      </c>
      <c r="M746" s="708"/>
      <c r="N746" s="708"/>
      <c r="O746" s="708"/>
      <c r="P746" s="708"/>
      <c r="Q746" s="15"/>
      <c r="R746" s="15"/>
    </row>
    <row r="747" spans="1:18" ht="15" x14ac:dyDescent="0.3">
      <c r="A747" s="85">
        <v>617</v>
      </c>
      <c r="B747" s="85">
        <v>61</v>
      </c>
      <c r="C747" s="85">
        <v>617</v>
      </c>
      <c r="D747" s="85"/>
      <c r="E747" s="85">
        <v>2</v>
      </c>
      <c r="F747" s="96" t="s">
        <v>555</v>
      </c>
      <c r="G747" s="85" t="s">
        <v>554</v>
      </c>
      <c r="H747" s="85"/>
      <c r="I747" s="85" t="s">
        <v>201</v>
      </c>
      <c r="J747" s="97">
        <v>10750</v>
      </c>
      <c r="K747" s="112">
        <v>5</v>
      </c>
      <c r="L747" s="101">
        <f>IF(K747=0,"N/A",+J748/K747)</f>
        <v>690</v>
      </c>
      <c r="M747" s="708"/>
      <c r="N747" s="708"/>
      <c r="O747" s="708"/>
      <c r="P747" s="708"/>
      <c r="Q747" s="15"/>
      <c r="R747" s="15"/>
    </row>
    <row r="748" spans="1:18" ht="15" x14ac:dyDescent="0.3">
      <c r="A748" s="85">
        <v>617</v>
      </c>
      <c r="B748" s="85">
        <v>61</v>
      </c>
      <c r="C748" s="85">
        <v>617</v>
      </c>
      <c r="D748" s="85"/>
      <c r="E748" s="85">
        <v>6</v>
      </c>
      <c r="F748" s="96" t="s">
        <v>556</v>
      </c>
      <c r="G748" s="85"/>
      <c r="H748" s="85"/>
      <c r="I748" s="85" t="s">
        <v>201</v>
      </c>
      <c r="J748" s="97">
        <v>3450</v>
      </c>
      <c r="K748" s="112">
        <v>10</v>
      </c>
      <c r="L748" s="101"/>
      <c r="M748" s="708"/>
      <c r="N748" s="708"/>
      <c r="O748" s="708"/>
      <c r="P748" s="708"/>
      <c r="Q748" s="15"/>
      <c r="R748" s="15"/>
    </row>
    <row r="749" spans="1:18" ht="15" x14ac:dyDescent="0.3">
      <c r="A749" s="85">
        <v>617</v>
      </c>
      <c r="B749" s="85">
        <v>61</v>
      </c>
      <c r="C749" s="85">
        <v>617</v>
      </c>
      <c r="D749" s="85">
        <v>35102</v>
      </c>
      <c r="E749" s="85">
        <v>1</v>
      </c>
      <c r="F749" s="96" t="s">
        <v>282</v>
      </c>
      <c r="G749" s="85"/>
      <c r="H749" s="85"/>
      <c r="I749" s="85" t="s">
        <v>201</v>
      </c>
      <c r="J749" s="111">
        <v>2200</v>
      </c>
      <c r="K749" s="112">
        <v>10</v>
      </c>
      <c r="L749" s="101"/>
      <c r="M749" s="708"/>
      <c r="N749" s="708"/>
      <c r="O749" s="708"/>
      <c r="P749" s="708"/>
      <c r="Q749" s="15"/>
      <c r="R749" s="15"/>
    </row>
    <row r="750" spans="1:18" ht="15" x14ac:dyDescent="0.3">
      <c r="A750" s="85">
        <v>617</v>
      </c>
      <c r="B750" s="85">
        <v>61</v>
      </c>
      <c r="C750" s="85">
        <v>617</v>
      </c>
      <c r="D750" s="85">
        <v>127139</v>
      </c>
      <c r="E750" s="85">
        <v>1</v>
      </c>
      <c r="F750" s="96" t="s">
        <v>283</v>
      </c>
      <c r="G750" s="85"/>
      <c r="H750" s="85"/>
      <c r="I750" s="85" t="s">
        <v>201</v>
      </c>
      <c r="J750" s="111">
        <v>1382.4</v>
      </c>
      <c r="K750" s="112">
        <v>10</v>
      </c>
      <c r="L750" s="101"/>
      <c r="M750" s="708"/>
      <c r="N750" s="708"/>
      <c r="O750" s="708"/>
      <c r="P750" s="708"/>
      <c r="Q750" s="15"/>
      <c r="R750" s="15"/>
    </row>
    <row r="751" spans="1:18" ht="15" x14ac:dyDescent="0.3">
      <c r="A751" s="85">
        <v>617</v>
      </c>
      <c r="B751" s="85">
        <v>61</v>
      </c>
      <c r="C751" s="85">
        <v>617</v>
      </c>
      <c r="D751" s="85"/>
      <c r="E751" s="85">
        <v>1</v>
      </c>
      <c r="F751" s="96" t="s">
        <v>714</v>
      </c>
      <c r="G751" s="85"/>
      <c r="H751" s="85"/>
      <c r="I751" s="85" t="s">
        <v>201</v>
      </c>
      <c r="J751" s="111">
        <v>1382.4</v>
      </c>
      <c r="K751" s="112">
        <v>10</v>
      </c>
      <c r="L751" s="101"/>
      <c r="M751" s="708"/>
      <c r="N751" s="708"/>
      <c r="O751" s="708"/>
      <c r="P751" s="708"/>
      <c r="Q751" s="15"/>
      <c r="R751" s="15"/>
    </row>
    <row r="752" spans="1:18" ht="15" x14ac:dyDescent="0.3">
      <c r="A752" s="85">
        <v>617</v>
      </c>
      <c r="B752" s="85">
        <v>61</v>
      </c>
      <c r="C752" s="85">
        <v>617</v>
      </c>
      <c r="D752" s="85"/>
      <c r="E752" s="85">
        <v>1</v>
      </c>
      <c r="F752" s="96" t="s">
        <v>285</v>
      </c>
      <c r="G752" s="85"/>
      <c r="H752" s="85" t="s">
        <v>105</v>
      </c>
      <c r="I752" s="85" t="s">
        <v>201</v>
      </c>
      <c r="J752" s="111">
        <v>16634.400000000001</v>
      </c>
      <c r="K752" s="112">
        <v>10</v>
      </c>
      <c r="L752" s="101">
        <f>IF(K752=0,"N/A",+J753/K752)</f>
        <v>259.5</v>
      </c>
      <c r="M752" s="708"/>
      <c r="N752" s="708"/>
      <c r="O752" s="708"/>
      <c r="P752" s="708"/>
      <c r="Q752" s="15"/>
      <c r="R752" s="15"/>
    </row>
    <row r="753" spans="1:18" ht="15" x14ac:dyDescent="0.3">
      <c r="A753" s="85">
        <v>617</v>
      </c>
      <c r="B753" s="85">
        <v>61</v>
      </c>
      <c r="C753" s="85">
        <v>617</v>
      </c>
      <c r="D753" s="85"/>
      <c r="E753" s="85">
        <v>1</v>
      </c>
      <c r="F753" s="96" t="s">
        <v>286</v>
      </c>
      <c r="G753" s="85"/>
      <c r="H753" s="85"/>
      <c r="I753" s="85" t="s">
        <v>201</v>
      </c>
      <c r="J753" s="111">
        <v>2595</v>
      </c>
      <c r="K753" s="112">
        <v>10</v>
      </c>
      <c r="L753" s="101"/>
      <c r="M753" s="708"/>
      <c r="N753" s="708"/>
      <c r="O753" s="708"/>
      <c r="P753" s="708"/>
      <c r="Q753" s="15"/>
      <c r="R753" s="15"/>
    </row>
    <row r="754" spans="1:18" ht="15" x14ac:dyDescent="0.3">
      <c r="A754" s="85">
        <v>617</v>
      </c>
      <c r="B754" s="85">
        <v>61</v>
      </c>
      <c r="C754" s="85">
        <v>617</v>
      </c>
      <c r="D754" s="85" t="s">
        <v>415</v>
      </c>
      <c r="E754" s="85">
        <v>1</v>
      </c>
      <c r="F754" s="96" t="s">
        <v>287</v>
      </c>
      <c r="G754" s="85" t="s">
        <v>288</v>
      </c>
      <c r="H754" s="85"/>
      <c r="I754" s="85" t="s">
        <v>201</v>
      </c>
      <c r="J754" s="111">
        <v>1975</v>
      </c>
      <c r="K754" s="112">
        <v>10</v>
      </c>
      <c r="L754" s="101"/>
      <c r="M754" s="708"/>
      <c r="N754" s="708"/>
      <c r="O754" s="708"/>
      <c r="P754" s="708"/>
      <c r="Q754" s="15"/>
      <c r="R754" s="15"/>
    </row>
    <row r="755" spans="1:18" ht="15" x14ac:dyDescent="0.3">
      <c r="A755" s="85">
        <v>617</v>
      </c>
      <c r="B755" s="85">
        <v>61</v>
      </c>
      <c r="C755" s="85">
        <v>617</v>
      </c>
      <c r="D755" s="85">
        <v>35103</v>
      </c>
      <c r="E755" s="85">
        <v>1</v>
      </c>
      <c r="F755" s="96" t="s">
        <v>230</v>
      </c>
      <c r="G755" s="85"/>
      <c r="H755" s="85"/>
      <c r="I755" s="85" t="s">
        <v>201</v>
      </c>
      <c r="J755" s="111">
        <v>1200</v>
      </c>
      <c r="K755" s="112">
        <v>10</v>
      </c>
      <c r="L755" s="101"/>
      <c r="M755" s="708"/>
      <c r="N755" s="708"/>
      <c r="O755" s="708"/>
      <c r="P755" s="708"/>
      <c r="Q755" s="15"/>
      <c r="R755" s="15"/>
    </row>
    <row r="756" spans="1:18" ht="15" x14ac:dyDescent="0.3">
      <c r="A756" s="85">
        <v>617</v>
      </c>
      <c r="B756" s="85">
        <v>61</v>
      </c>
      <c r="C756" s="85">
        <v>617</v>
      </c>
      <c r="D756" s="85"/>
      <c r="E756" s="85">
        <v>1</v>
      </c>
      <c r="F756" s="96" t="s">
        <v>218</v>
      </c>
      <c r="G756" s="85"/>
      <c r="H756" s="85"/>
      <c r="I756" s="85" t="s">
        <v>201</v>
      </c>
      <c r="J756" s="111">
        <v>2800</v>
      </c>
      <c r="K756" s="112">
        <v>10</v>
      </c>
      <c r="L756" s="101"/>
      <c r="M756" s="708"/>
      <c r="N756" s="708"/>
      <c r="O756" s="708"/>
      <c r="P756" s="708"/>
      <c r="Q756" s="15"/>
      <c r="R756" s="15"/>
    </row>
    <row r="757" spans="1:18" ht="15" x14ac:dyDescent="0.3">
      <c r="A757" s="85">
        <v>617</v>
      </c>
      <c r="B757" s="85">
        <v>61</v>
      </c>
      <c r="C757" s="85">
        <v>617</v>
      </c>
      <c r="D757" s="85"/>
      <c r="E757" s="85">
        <v>6</v>
      </c>
      <c r="F757" s="96" t="s">
        <v>522</v>
      </c>
      <c r="G757" s="85"/>
      <c r="H757" s="85"/>
      <c r="I757" s="85" t="s">
        <v>201</v>
      </c>
      <c r="J757" s="111">
        <v>1050</v>
      </c>
      <c r="K757" s="112">
        <v>10</v>
      </c>
      <c r="L757" s="101"/>
      <c r="M757" s="708"/>
      <c r="N757" s="708"/>
      <c r="O757" s="708"/>
      <c r="P757" s="708"/>
      <c r="Q757" s="15"/>
      <c r="R757" s="15"/>
    </row>
    <row r="758" spans="1:18" ht="15" x14ac:dyDescent="0.3">
      <c r="A758" s="85">
        <v>617</v>
      </c>
      <c r="B758" s="85">
        <v>61</v>
      </c>
      <c r="C758" s="85">
        <v>617</v>
      </c>
      <c r="D758" s="85"/>
      <c r="E758" s="85">
        <v>1</v>
      </c>
      <c r="F758" s="96" t="s">
        <v>113</v>
      </c>
      <c r="G758" s="85"/>
      <c r="H758" s="85"/>
      <c r="I758" s="85" t="s">
        <v>201</v>
      </c>
      <c r="J758" s="111">
        <v>500</v>
      </c>
      <c r="K758" s="112">
        <v>10</v>
      </c>
      <c r="L758" s="101"/>
      <c r="M758" s="708"/>
      <c r="N758" s="708"/>
      <c r="O758" s="708"/>
      <c r="P758" s="708"/>
      <c r="Q758" s="15"/>
      <c r="R758" s="15"/>
    </row>
    <row r="759" spans="1:18" ht="15" x14ac:dyDescent="0.3">
      <c r="A759" s="85">
        <v>617</v>
      </c>
      <c r="B759" s="85">
        <v>61</v>
      </c>
      <c r="C759" s="85">
        <v>617</v>
      </c>
      <c r="D759" s="85"/>
      <c r="E759" s="85">
        <v>1</v>
      </c>
      <c r="F759" s="96" t="s">
        <v>55</v>
      </c>
      <c r="G759" s="85"/>
      <c r="H759" s="85" t="s">
        <v>24</v>
      </c>
      <c r="I759" s="85" t="s">
        <v>201</v>
      </c>
      <c r="J759" s="111">
        <v>3024</v>
      </c>
      <c r="K759" s="112">
        <v>10</v>
      </c>
      <c r="L759" s="101">
        <f>IF(K759=0,"N/A",+J760/K759)</f>
        <v>138.501</v>
      </c>
      <c r="M759" s="708"/>
      <c r="N759" s="708"/>
      <c r="O759" s="708"/>
      <c r="P759" s="708"/>
      <c r="Q759" s="15"/>
      <c r="R759" s="15"/>
    </row>
    <row r="760" spans="1:18" ht="15" x14ac:dyDescent="0.3">
      <c r="A760" s="85">
        <v>617</v>
      </c>
      <c r="B760" s="85">
        <v>61</v>
      </c>
      <c r="C760" s="85">
        <v>617</v>
      </c>
      <c r="D760" s="85"/>
      <c r="E760" s="85">
        <v>1</v>
      </c>
      <c r="F760" s="96" t="s">
        <v>55</v>
      </c>
      <c r="G760" s="85"/>
      <c r="H760" s="85" t="s">
        <v>755</v>
      </c>
      <c r="I760" s="85" t="s">
        <v>756</v>
      </c>
      <c r="J760" s="111">
        <v>1385.01</v>
      </c>
      <c r="K760" s="112">
        <v>10</v>
      </c>
      <c r="L760" s="101">
        <f>IF(K760=0,"N/A",+J761/K760)</f>
        <v>539.5</v>
      </c>
      <c r="M760" s="708"/>
      <c r="N760" s="708"/>
      <c r="O760" s="708"/>
      <c r="P760" s="708"/>
      <c r="Q760" s="15"/>
      <c r="R760" s="15"/>
    </row>
    <row r="761" spans="1:18" ht="15" x14ac:dyDescent="0.3">
      <c r="A761" s="85">
        <v>617</v>
      </c>
      <c r="B761" s="85">
        <v>61</v>
      </c>
      <c r="C761" s="85">
        <v>617</v>
      </c>
      <c r="D761" s="85"/>
      <c r="E761" s="85">
        <v>1</v>
      </c>
      <c r="F761" s="96" t="s">
        <v>66</v>
      </c>
      <c r="G761" s="85"/>
      <c r="H761" s="85" t="s">
        <v>24</v>
      </c>
      <c r="I761" s="85" t="s">
        <v>291</v>
      </c>
      <c r="J761" s="111">
        <v>5395</v>
      </c>
      <c r="K761" s="112">
        <v>10</v>
      </c>
      <c r="L761" s="101"/>
      <c r="M761" s="708"/>
      <c r="N761" s="708"/>
      <c r="O761" s="708"/>
      <c r="P761" s="708"/>
      <c r="Q761" s="15"/>
      <c r="R761" s="15"/>
    </row>
    <row r="762" spans="1:18" ht="15" x14ac:dyDescent="0.3">
      <c r="A762" s="85">
        <v>617</v>
      </c>
      <c r="B762" s="85">
        <v>61</v>
      </c>
      <c r="C762" s="85">
        <v>617</v>
      </c>
      <c r="D762" s="85"/>
      <c r="E762" s="85">
        <v>1</v>
      </c>
      <c r="F762" s="96" t="s">
        <v>290</v>
      </c>
      <c r="G762" s="85"/>
      <c r="H762" s="85"/>
      <c r="I762" s="85" t="s">
        <v>291</v>
      </c>
      <c r="J762" s="111">
        <v>1200</v>
      </c>
      <c r="K762" s="112">
        <v>10</v>
      </c>
      <c r="L762" s="101"/>
      <c r="M762" s="708"/>
      <c r="N762" s="708"/>
      <c r="O762" s="708"/>
      <c r="P762" s="708"/>
      <c r="Q762" s="15"/>
      <c r="R762" s="15"/>
    </row>
    <row r="763" spans="1:18" ht="15" x14ac:dyDescent="0.3">
      <c r="A763" s="85">
        <v>617</v>
      </c>
      <c r="B763" s="85">
        <v>61</v>
      </c>
      <c r="C763" s="85">
        <v>617</v>
      </c>
      <c r="D763" s="85">
        <v>125541</v>
      </c>
      <c r="E763" s="85">
        <v>1</v>
      </c>
      <c r="F763" s="96" t="s">
        <v>290</v>
      </c>
      <c r="G763" s="85"/>
      <c r="H763" s="85"/>
      <c r="I763" s="85" t="s">
        <v>291</v>
      </c>
      <c r="J763" s="111">
        <v>1200</v>
      </c>
      <c r="K763" s="112">
        <v>10</v>
      </c>
      <c r="L763" s="101"/>
      <c r="M763" s="708"/>
      <c r="N763" s="708"/>
      <c r="O763" s="708"/>
      <c r="P763" s="708"/>
      <c r="Q763" s="15"/>
      <c r="R763" s="15"/>
    </row>
    <row r="764" spans="1:18" ht="15" x14ac:dyDescent="0.3">
      <c r="A764" s="85">
        <v>617</v>
      </c>
      <c r="B764" s="85">
        <v>61</v>
      </c>
      <c r="C764" s="85">
        <v>617</v>
      </c>
      <c r="D764" s="85">
        <v>35101</v>
      </c>
      <c r="E764" s="85">
        <v>1</v>
      </c>
      <c r="F764" s="96" t="s">
        <v>290</v>
      </c>
      <c r="G764" s="85"/>
      <c r="H764" s="85"/>
      <c r="I764" s="85" t="s">
        <v>291</v>
      </c>
      <c r="J764" s="111">
        <v>1200</v>
      </c>
      <c r="K764" s="112">
        <v>10</v>
      </c>
      <c r="L764" s="101"/>
      <c r="M764" s="708"/>
      <c r="N764" s="708"/>
      <c r="O764" s="708"/>
      <c r="P764" s="708"/>
      <c r="Q764" s="15"/>
      <c r="R764" s="15"/>
    </row>
    <row r="765" spans="1:18" ht="15" x14ac:dyDescent="0.3">
      <c r="A765" s="85">
        <v>617</v>
      </c>
      <c r="B765" s="85">
        <v>61</v>
      </c>
      <c r="C765" s="85">
        <v>617</v>
      </c>
      <c r="D765" s="85">
        <v>126829</v>
      </c>
      <c r="E765" s="85">
        <v>1</v>
      </c>
      <c r="F765" s="96" t="s">
        <v>290</v>
      </c>
      <c r="G765" s="85"/>
      <c r="H765" s="85"/>
      <c r="I765" s="85" t="s">
        <v>291</v>
      </c>
      <c r="J765" s="111">
        <v>1200</v>
      </c>
      <c r="K765" s="112">
        <v>10</v>
      </c>
      <c r="L765" s="101"/>
      <c r="M765" s="708"/>
      <c r="N765" s="708"/>
      <c r="O765" s="708"/>
      <c r="P765" s="708"/>
      <c r="Q765" s="15"/>
      <c r="R765" s="15"/>
    </row>
    <row r="766" spans="1:18" ht="15" x14ac:dyDescent="0.3">
      <c r="A766" s="85">
        <v>617</v>
      </c>
      <c r="B766" s="85">
        <v>61</v>
      </c>
      <c r="C766" s="85">
        <v>617</v>
      </c>
      <c r="D766" s="85">
        <v>126827</v>
      </c>
      <c r="E766" s="85">
        <v>1</v>
      </c>
      <c r="F766" s="96" t="s">
        <v>290</v>
      </c>
      <c r="G766" s="85"/>
      <c r="H766" s="85"/>
      <c r="I766" s="85" t="s">
        <v>291</v>
      </c>
      <c r="J766" s="111">
        <v>1200</v>
      </c>
      <c r="K766" s="112">
        <v>10</v>
      </c>
      <c r="L766" s="101"/>
      <c r="M766" s="708"/>
      <c r="N766" s="708"/>
      <c r="O766" s="708"/>
      <c r="P766" s="708"/>
      <c r="Q766" s="15"/>
      <c r="R766" s="15"/>
    </row>
    <row r="767" spans="1:18" ht="15" x14ac:dyDescent="0.3">
      <c r="A767" s="85">
        <v>617</v>
      </c>
      <c r="B767" s="85">
        <v>61</v>
      </c>
      <c r="C767" s="85">
        <v>617</v>
      </c>
      <c r="D767" s="85">
        <v>127981</v>
      </c>
      <c r="E767" s="85">
        <v>1</v>
      </c>
      <c r="F767" s="96" t="s">
        <v>290</v>
      </c>
      <c r="G767" s="85"/>
      <c r="H767" s="85"/>
      <c r="I767" s="85" t="s">
        <v>291</v>
      </c>
      <c r="J767" s="111">
        <v>1200</v>
      </c>
      <c r="K767" s="112">
        <v>10</v>
      </c>
      <c r="L767" s="101"/>
      <c r="M767" s="708"/>
      <c r="N767" s="708"/>
      <c r="O767" s="708"/>
      <c r="P767" s="708"/>
      <c r="Q767" s="15"/>
      <c r="R767" s="15"/>
    </row>
    <row r="768" spans="1:18" ht="15" x14ac:dyDescent="0.3">
      <c r="A768" s="85">
        <v>617</v>
      </c>
      <c r="B768" s="85">
        <v>61</v>
      </c>
      <c r="C768" s="85">
        <v>617</v>
      </c>
      <c r="D768" s="85">
        <v>126828</v>
      </c>
      <c r="E768" s="85">
        <v>1</v>
      </c>
      <c r="F768" s="96" t="s">
        <v>290</v>
      </c>
      <c r="G768" s="85"/>
      <c r="H768" s="85"/>
      <c r="I768" s="85" t="s">
        <v>291</v>
      </c>
      <c r="J768" s="111">
        <v>1200</v>
      </c>
      <c r="K768" s="112">
        <v>10</v>
      </c>
      <c r="L768" s="101"/>
      <c r="M768" s="708"/>
      <c r="N768" s="708"/>
      <c r="O768" s="708"/>
      <c r="P768" s="708"/>
      <c r="Q768" s="15"/>
      <c r="R768" s="15"/>
    </row>
    <row r="769" spans="1:18" ht="15" x14ac:dyDescent="0.3">
      <c r="A769" s="85">
        <v>617</v>
      </c>
      <c r="B769" s="85">
        <v>61</v>
      </c>
      <c r="C769" s="85">
        <v>617</v>
      </c>
      <c r="D769" s="85">
        <v>126826</v>
      </c>
      <c r="E769" s="85">
        <v>1</v>
      </c>
      <c r="F769" s="96" t="s">
        <v>290</v>
      </c>
      <c r="G769" s="85"/>
      <c r="H769" s="85"/>
      <c r="I769" s="85" t="s">
        <v>291</v>
      </c>
      <c r="J769" s="111">
        <v>1200</v>
      </c>
      <c r="K769" s="112">
        <v>10</v>
      </c>
      <c r="L769" s="101"/>
      <c r="M769" s="708"/>
      <c r="N769" s="708"/>
      <c r="O769" s="708"/>
      <c r="P769" s="708"/>
      <c r="Q769" s="15"/>
      <c r="R769" s="15"/>
    </row>
    <row r="770" spans="1:18" ht="15" x14ac:dyDescent="0.3">
      <c r="A770" s="85">
        <v>617</v>
      </c>
      <c r="B770" s="85">
        <v>61</v>
      </c>
      <c r="C770" s="85">
        <v>617</v>
      </c>
      <c r="D770" s="85">
        <v>126825</v>
      </c>
      <c r="E770" s="85">
        <v>1</v>
      </c>
      <c r="F770" s="96" t="s">
        <v>290</v>
      </c>
      <c r="G770" s="85"/>
      <c r="H770" s="85"/>
      <c r="I770" s="85" t="s">
        <v>291</v>
      </c>
      <c r="J770" s="111">
        <v>1200</v>
      </c>
      <c r="K770" s="112">
        <v>10</v>
      </c>
      <c r="L770" s="101"/>
      <c r="M770" s="708"/>
      <c r="N770" s="708"/>
      <c r="O770" s="708"/>
      <c r="P770" s="708"/>
      <c r="Q770" s="15"/>
      <c r="R770" s="15"/>
    </row>
    <row r="771" spans="1:18" ht="15" x14ac:dyDescent="0.3">
      <c r="A771" s="85">
        <v>617</v>
      </c>
      <c r="B771" s="85">
        <v>61</v>
      </c>
      <c r="C771" s="85">
        <v>617</v>
      </c>
      <c r="D771" s="85">
        <v>126831</v>
      </c>
      <c r="E771" s="85">
        <v>1</v>
      </c>
      <c r="F771" s="96" t="s">
        <v>290</v>
      </c>
      <c r="G771" s="85"/>
      <c r="H771" s="85"/>
      <c r="I771" s="85" t="s">
        <v>291</v>
      </c>
      <c r="J771" s="111">
        <v>1200</v>
      </c>
      <c r="K771" s="112">
        <v>10</v>
      </c>
      <c r="L771" s="101"/>
      <c r="M771" s="708"/>
      <c r="N771" s="708"/>
      <c r="O771" s="708"/>
      <c r="P771" s="708"/>
      <c r="Q771" s="15"/>
      <c r="R771" s="15"/>
    </row>
    <row r="772" spans="1:18" ht="15" x14ac:dyDescent="0.3">
      <c r="A772" s="85">
        <v>617</v>
      </c>
      <c r="B772" s="85">
        <v>61</v>
      </c>
      <c r="C772" s="85">
        <v>617</v>
      </c>
      <c r="D772" s="85">
        <v>126832</v>
      </c>
      <c r="E772" s="85">
        <v>1</v>
      </c>
      <c r="F772" s="96" t="s">
        <v>290</v>
      </c>
      <c r="G772" s="85"/>
      <c r="H772" s="85"/>
      <c r="I772" s="85" t="s">
        <v>291</v>
      </c>
      <c r="J772" s="111">
        <v>1200</v>
      </c>
      <c r="K772" s="112">
        <v>10</v>
      </c>
      <c r="L772" s="101"/>
      <c r="M772" s="708"/>
      <c r="N772" s="708"/>
      <c r="O772" s="708"/>
      <c r="P772" s="708"/>
      <c r="Q772" s="15"/>
      <c r="R772" s="15"/>
    </row>
    <row r="773" spans="1:18" ht="15" x14ac:dyDescent="0.3">
      <c r="A773" s="85">
        <v>617</v>
      </c>
      <c r="B773" s="85">
        <v>61</v>
      </c>
      <c r="C773" s="85">
        <v>617</v>
      </c>
      <c r="D773" s="85"/>
      <c r="E773" s="85">
        <v>8</v>
      </c>
      <c r="F773" s="96" t="s">
        <v>715</v>
      </c>
      <c r="G773" s="85"/>
      <c r="H773" s="85"/>
      <c r="I773" s="85" t="s">
        <v>291</v>
      </c>
      <c r="J773" s="111">
        <v>1200</v>
      </c>
      <c r="K773" s="112">
        <v>10</v>
      </c>
      <c r="L773" s="101"/>
      <c r="M773" s="708"/>
      <c r="N773" s="708"/>
      <c r="O773" s="708"/>
      <c r="P773" s="708"/>
      <c r="Q773" s="15"/>
      <c r="R773" s="15"/>
    </row>
    <row r="774" spans="1:18" ht="15" x14ac:dyDescent="0.3">
      <c r="A774" s="85">
        <v>617</v>
      </c>
      <c r="B774" s="85">
        <v>61</v>
      </c>
      <c r="C774" s="85">
        <v>617</v>
      </c>
      <c r="D774" s="85">
        <v>126830</v>
      </c>
      <c r="E774" s="85">
        <v>1</v>
      </c>
      <c r="F774" s="96" t="s">
        <v>292</v>
      </c>
      <c r="G774" s="85"/>
      <c r="H774" s="85"/>
      <c r="I774" s="85" t="s">
        <v>291</v>
      </c>
      <c r="J774" s="111">
        <v>1200</v>
      </c>
      <c r="K774" s="112">
        <v>10</v>
      </c>
      <c r="L774" s="101"/>
      <c r="M774" s="708"/>
      <c r="N774" s="708"/>
      <c r="O774" s="708"/>
      <c r="P774" s="708"/>
      <c r="Q774" s="15"/>
      <c r="R774" s="15"/>
    </row>
    <row r="775" spans="1:18" ht="15" x14ac:dyDescent="0.3">
      <c r="A775" s="85">
        <v>617</v>
      </c>
      <c r="B775" s="85">
        <v>61</v>
      </c>
      <c r="C775" s="85">
        <v>617</v>
      </c>
      <c r="D775" s="85">
        <v>126833</v>
      </c>
      <c r="E775" s="85">
        <v>1</v>
      </c>
      <c r="F775" s="96" t="s">
        <v>292</v>
      </c>
      <c r="G775" s="85"/>
      <c r="H775" s="85"/>
      <c r="I775" s="85" t="s">
        <v>291</v>
      </c>
      <c r="J775" s="111">
        <v>1200</v>
      </c>
      <c r="K775" s="112">
        <v>10</v>
      </c>
      <c r="L775" s="101"/>
      <c r="M775" s="708"/>
      <c r="N775" s="708"/>
      <c r="O775" s="708"/>
      <c r="P775" s="708"/>
      <c r="Q775" s="15"/>
      <c r="R775" s="15"/>
    </row>
    <row r="776" spans="1:18" ht="15" x14ac:dyDescent="0.3">
      <c r="A776" s="85">
        <v>617</v>
      </c>
      <c r="B776" s="85">
        <v>61</v>
      </c>
      <c r="C776" s="85">
        <v>617</v>
      </c>
      <c r="D776" s="85">
        <v>126835</v>
      </c>
      <c r="E776" s="85">
        <v>1</v>
      </c>
      <c r="F776" s="96" t="s">
        <v>25</v>
      </c>
      <c r="G776" s="85"/>
      <c r="H776" s="85" t="s">
        <v>81</v>
      </c>
      <c r="I776" s="85" t="s">
        <v>291</v>
      </c>
      <c r="J776" s="111">
        <v>1200</v>
      </c>
      <c r="K776" s="112">
        <v>10</v>
      </c>
      <c r="L776" s="101"/>
      <c r="M776" s="708"/>
      <c r="N776" s="708"/>
      <c r="O776" s="708"/>
      <c r="P776" s="708"/>
      <c r="Q776" s="15"/>
      <c r="R776" s="15"/>
    </row>
    <row r="777" spans="1:18" ht="15" x14ac:dyDescent="0.3">
      <c r="A777" s="85">
        <v>617</v>
      </c>
      <c r="B777" s="85">
        <v>61</v>
      </c>
      <c r="C777" s="85">
        <v>617</v>
      </c>
      <c r="D777" s="85">
        <v>127977</v>
      </c>
      <c r="E777" s="85">
        <v>1</v>
      </c>
      <c r="F777" s="96" t="s">
        <v>249</v>
      </c>
      <c r="G777" s="85"/>
      <c r="H777" s="85"/>
      <c r="I777" s="85" t="s">
        <v>291</v>
      </c>
      <c r="J777" s="111">
        <v>1600</v>
      </c>
      <c r="K777" s="112">
        <v>10</v>
      </c>
      <c r="L777" s="101"/>
      <c r="M777" s="708"/>
      <c r="N777" s="708"/>
      <c r="O777" s="708"/>
      <c r="P777" s="708"/>
      <c r="Q777" s="15"/>
      <c r="R777" s="15"/>
    </row>
    <row r="778" spans="1:18" ht="15" x14ac:dyDescent="0.3">
      <c r="A778" s="85">
        <v>617</v>
      </c>
      <c r="B778" s="85">
        <v>61</v>
      </c>
      <c r="C778" s="85">
        <v>617</v>
      </c>
      <c r="D778" s="85">
        <v>78981</v>
      </c>
      <c r="E778" s="85">
        <v>1</v>
      </c>
      <c r="F778" s="96" t="s">
        <v>293</v>
      </c>
      <c r="G778" s="85"/>
      <c r="H778" s="85"/>
      <c r="I778" s="85" t="s">
        <v>291</v>
      </c>
      <c r="J778" s="111">
        <v>1600</v>
      </c>
      <c r="K778" s="112">
        <v>10</v>
      </c>
      <c r="L778" s="101"/>
      <c r="M778" s="708"/>
      <c r="N778" s="708"/>
      <c r="O778" s="708"/>
      <c r="P778" s="708"/>
      <c r="Q778" s="15"/>
      <c r="R778" s="15"/>
    </row>
    <row r="779" spans="1:18" ht="15" x14ac:dyDescent="0.3">
      <c r="A779" s="85">
        <v>617</v>
      </c>
      <c r="B779" s="85">
        <v>61</v>
      </c>
      <c r="C779" s="85">
        <v>617</v>
      </c>
      <c r="D779" s="85">
        <v>7899</v>
      </c>
      <c r="E779" s="85">
        <v>1</v>
      </c>
      <c r="F779" s="96" t="s">
        <v>294</v>
      </c>
      <c r="G779" s="85"/>
      <c r="H779" s="85"/>
      <c r="I779" s="85" t="s">
        <v>291</v>
      </c>
      <c r="J779" s="111">
        <v>1800</v>
      </c>
      <c r="K779" s="112">
        <v>10</v>
      </c>
      <c r="L779" s="101"/>
      <c r="M779" s="708"/>
      <c r="N779" s="708"/>
      <c r="O779" s="708"/>
      <c r="P779" s="708"/>
      <c r="Q779" s="15"/>
      <c r="R779" s="15"/>
    </row>
    <row r="780" spans="1:18" ht="15" x14ac:dyDescent="0.3">
      <c r="A780" s="85">
        <v>617</v>
      </c>
      <c r="B780" s="85">
        <v>61</v>
      </c>
      <c r="C780" s="85">
        <v>617</v>
      </c>
      <c r="D780" s="85">
        <v>35133</v>
      </c>
      <c r="E780" s="85">
        <v>1</v>
      </c>
      <c r="F780" s="96" t="s">
        <v>39</v>
      </c>
      <c r="G780" s="85"/>
      <c r="H780" s="85"/>
      <c r="I780" s="85" t="s">
        <v>291</v>
      </c>
      <c r="J780" s="111">
        <v>2664.81</v>
      </c>
      <c r="K780" s="112">
        <v>10</v>
      </c>
      <c r="L780" s="101"/>
      <c r="M780" s="708"/>
      <c r="N780" s="708"/>
      <c r="O780" s="708"/>
      <c r="P780" s="708"/>
      <c r="Q780" s="15"/>
      <c r="R780" s="15"/>
    </row>
    <row r="781" spans="1:18" ht="15" x14ac:dyDescent="0.3">
      <c r="A781" s="85">
        <v>617</v>
      </c>
      <c r="B781" s="85">
        <v>61</v>
      </c>
      <c r="C781" s="85">
        <v>617</v>
      </c>
      <c r="D781" s="85">
        <v>126821</v>
      </c>
      <c r="E781" s="85">
        <v>1</v>
      </c>
      <c r="F781" s="96" t="s">
        <v>213</v>
      </c>
      <c r="G781" s="85"/>
      <c r="H781" s="85"/>
      <c r="I781" s="85" t="s">
        <v>291</v>
      </c>
      <c r="J781" s="111">
        <v>1200</v>
      </c>
      <c r="K781" s="112">
        <v>10</v>
      </c>
      <c r="L781" s="101"/>
      <c r="M781" s="708"/>
      <c r="N781" s="708"/>
      <c r="O781" s="708"/>
      <c r="P781" s="708"/>
      <c r="Q781" s="15"/>
      <c r="R781" s="15"/>
    </row>
    <row r="782" spans="1:18" ht="15" x14ac:dyDescent="0.3">
      <c r="A782" s="85">
        <v>617</v>
      </c>
      <c r="B782" s="85">
        <v>61</v>
      </c>
      <c r="C782" s="85">
        <v>617</v>
      </c>
      <c r="D782" s="85">
        <v>127979</v>
      </c>
      <c r="E782" s="85">
        <v>1</v>
      </c>
      <c r="F782" s="96" t="s">
        <v>284</v>
      </c>
      <c r="G782" s="85"/>
      <c r="H782" s="85"/>
      <c r="I782" s="85" t="s">
        <v>291</v>
      </c>
      <c r="J782" s="111">
        <v>600</v>
      </c>
      <c r="K782" s="112">
        <v>10</v>
      </c>
      <c r="L782" s="101"/>
      <c r="M782" s="708"/>
      <c r="N782" s="708"/>
      <c r="O782" s="708"/>
      <c r="P782" s="708"/>
      <c r="Q782" s="15"/>
      <c r="R782" s="15"/>
    </row>
    <row r="783" spans="1:18" ht="15" x14ac:dyDescent="0.3">
      <c r="A783" s="85">
        <v>617</v>
      </c>
      <c r="B783" s="85">
        <v>61</v>
      </c>
      <c r="C783" s="85">
        <v>617</v>
      </c>
      <c r="D783" s="85">
        <v>35110</v>
      </c>
      <c r="E783" s="85">
        <v>1</v>
      </c>
      <c r="F783" s="96" t="s">
        <v>295</v>
      </c>
      <c r="G783" s="85"/>
      <c r="H783" s="85" t="s">
        <v>19</v>
      </c>
      <c r="I783" s="85" t="s">
        <v>291</v>
      </c>
      <c r="J783" s="111">
        <v>6960</v>
      </c>
      <c r="K783" s="112">
        <v>10</v>
      </c>
      <c r="L783" s="101"/>
      <c r="M783" s="708"/>
      <c r="N783" s="708"/>
      <c r="O783" s="708"/>
      <c r="P783" s="708"/>
      <c r="Q783" s="15"/>
      <c r="R783" s="15"/>
    </row>
    <row r="784" spans="1:18" ht="15" x14ac:dyDescent="0.3">
      <c r="A784" s="85">
        <v>617</v>
      </c>
      <c r="B784" s="85">
        <v>61</v>
      </c>
      <c r="C784" s="85">
        <v>617</v>
      </c>
      <c r="D784" s="85"/>
      <c r="E784" s="85">
        <v>1</v>
      </c>
      <c r="F784" s="96" t="s">
        <v>858</v>
      </c>
      <c r="G784" s="85"/>
      <c r="H784" s="85"/>
      <c r="I784" s="85" t="s">
        <v>291</v>
      </c>
      <c r="J784" s="111">
        <v>1000</v>
      </c>
      <c r="K784" s="112">
        <v>10</v>
      </c>
      <c r="L784" s="101">
        <f>IF(K784=0,"N/A",+J785/K784)</f>
        <v>50</v>
      </c>
      <c r="M784" s="708"/>
      <c r="N784" s="708"/>
      <c r="O784" s="708"/>
      <c r="P784" s="708"/>
      <c r="Q784" s="15"/>
      <c r="R784" s="15"/>
    </row>
    <row r="785" spans="1:18" ht="15" x14ac:dyDescent="0.3">
      <c r="A785" s="85">
        <v>617</v>
      </c>
      <c r="B785" s="85">
        <v>61</v>
      </c>
      <c r="C785" s="85">
        <v>617</v>
      </c>
      <c r="D785" s="85">
        <v>127982</v>
      </c>
      <c r="E785" s="85">
        <v>1</v>
      </c>
      <c r="F785" s="96" t="s">
        <v>290</v>
      </c>
      <c r="G785" s="85"/>
      <c r="H785" s="85"/>
      <c r="I785" s="85" t="s">
        <v>291</v>
      </c>
      <c r="J785" s="111">
        <v>500</v>
      </c>
      <c r="K785" s="112">
        <v>10</v>
      </c>
      <c r="L785" s="101">
        <f>IF(K785=0,"N/A",+J786/K785)</f>
        <v>50</v>
      </c>
      <c r="M785" s="708"/>
      <c r="N785" s="708"/>
      <c r="O785" s="708"/>
      <c r="P785" s="708"/>
      <c r="Q785" s="15"/>
      <c r="R785" s="15"/>
    </row>
    <row r="786" spans="1:18" ht="15" x14ac:dyDescent="0.3">
      <c r="A786" s="85">
        <v>617</v>
      </c>
      <c r="B786" s="85">
        <v>61</v>
      </c>
      <c r="C786" s="85">
        <v>617</v>
      </c>
      <c r="D786" s="85">
        <v>35098</v>
      </c>
      <c r="E786" s="85">
        <v>1</v>
      </c>
      <c r="F786" s="96" t="s">
        <v>290</v>
      </c>
      <c r="G786" s="85"/>
      <c r="H786" s="85"/>
      <c r="I786" s="85" t="s">
        <v>291</v>
      </c>
      <c r="J786" s="111">
        <v>500</v>
      </c>
      <c r="K786" s="112">
        <v>10</v>
      </c>
      <c r="L786" s="101"/>
      <c r="M786" s="708"/>
      <c r="N786" s="708"/>
      <c r="O786" s="708"/>
      <c r="P786" s="708"/>
      <c r="Q786" s="15"/>
      <c r="R786" s="15"/>
    </row>
    <row r="787" spans="1:18" ht="15" x14ac:dyDescent="0.3">
      <c r="A787" s="85">
        <v>617</v>
      </c>
      <c r="B787" s="85">
        <v>61</v>
      </c>
      <c r="C787" s="85">
        <v>617</v>
      </c>
      <c r="D787" s="85">
        <v>125144</v>
      </c>
      <c r="E787" s="85">
        <v>1</v>
      </c>
      <c r="F787" s="96" t="s">
        <v>709</v>
      </c>
      <c r="G787" s="85"/>
      <c r="H787" s="85"/>
      <c r="I787" s="85" t="s">
        <v>291</v>
      </c>
      <c r="J787" s="111">
        <v>1200</v>
      </c>
      <c r="K787" s="112">
        <v>10</v>
      </c>
      <c r="L787" s="101">
        <f>IF(K787=0,"N/A",+J788/K787)</f>
        <v>750.22</v>
      </c>
      <c r="M787" s="708"/>
      <c r="N787" s="708"/>
      <c r="O787" s="708"/>
      <c r="P787" s="708"/>
      <c r="Q787" s="15"/>
      <c r="R787" s="15"/>
    </row>
    <row r="788" spans="1:18" ht="15" x14ac:dyDescent="0.3">
      <c r="A788" s="85">
        <v>617</v>
      </c>
      <c r="B788" s="85">
        <v>61</v>
      </c>
      <c r="C788" s="85">
        <v>617</v>
      </c>
      <c r="D788" s="85">
        <v>127986</v>
      </c>
      <c r="E788" s="85">
        <v>1</v>
      </c>
      <c r="F788" s="96" t="s">
        <v>230</v>
      </c>
      <c r="G788" s="85"/>
      <c r="H788" s="85"/>
      <c r="I788" s="85" t="s">
        <v>291</v>
      </c>
      <c r="J788" s="111">
        <v>7502.2</v>
      </c>
      <c r="K788" s="112">
        <v>10</v>
      </c>
      <c r="L788" s="101"/>
      <c r="M788" s="708"/>
      <c r="N788" s="708"/>
      <c r="O788" s="708"/>
      <c r="P788" s="708"/>
      <c r="Q788" s="15"/>
      <c r="R788" s="15"/>
    </row>
    <row r="789" spans="1:18" ht="15" x14ac:dyDescent="0.3">
      <c r="A789" s="85">
        <v>617</v>
      </c>
      <c r="B789" s="85">
        <v>61</v>
      </c>
      <c r="C789" s="85">
        <v>617</v>
      </c>
      <c r="D789" s="85">
        <v>7883</v>
      </c>
      <c r="E789" s="85">
        <v>1</v>
      </c>
      <c r="F789" s="96" t="s">
        <v>296</v>
      </c>
      <c r="G789" s="85"/>
      <c r="H789" s="85"/>
      <c r="I789" s="85" t="s">
        <v>291</v>
      </c>
      <c r="J789" s="111">
        <v>2500</v>
      </c>
      <c r="K789" s="112">
        <v>10</v>
      </c>
      <c r="L789" s="101"/>
      <c r="M789" s="708"/>
      <c r="N789" s="708"/>
      <c r="O789" s="708"/>
      <c r="P789" s="708"/>
      <c r="Q789" s="15"/>
      <c r="R789" s="15"/>
    </row>
    <row r="790" spans="1:18" ht="15" x14ac:dyDescent="0.3">
      <c r="A790" s="85">
        <v>617</v>
      </c>
      <c r="B790" s="85">
        <v>61</v>
      </c>
      <c r="C790" s="85">
        <v>617</v>
      </c>
      <c r="D790" s="85">
        <v>35104</v>
      </c>
      <c r="E790" s="85">
        <v>1</v>
      </c>
      <c r="F790" s="96" t="s">
        <v>182</v>
      </c>
      <c r="G790" s="85"/>
      <c r="H790" s="85" t="s">
        <v>81</v>
      </c>
      <c r="I790" s="85" t="s">
        <v>291</v>
      </c>
      <c r="J790" s="111">
        <v>1382.4</v>
      </c>
      <c r="K790" s="112">
        <v>10</v>
      </c>
      <c r="L790" s="101"/>
      <c r="M790" s="708"/>
      <c r="N790" s="708"/>
      <c r="O790" s="708"/>
      <c r="P790" s="708"/>
      <c r="Q790" s="15"/>
      <c r="R790" s="15"/>
    </row>
    <row r="791" spans="1:18" ht="15" x14ac:dyDescent="0.3">
      <c r="A791" s="85">
        <v>617</v>
      </c>
      <c r="B791" s="85">
        <v>61</v>
      </c>
      <c r="C791" s="85">
        <v>617</v>
      </c>
      <c r="D791" s="85">
        <v>126837</v>
      </c>
      <c r="E791" s="85">
        <v>1</v>
      </c>
      <c r="F791" s="96" t="s">
        <v>297</v>
      </c>
      <c r="G791" s="85"/>
      <c r="H791" s="85" t="s">
        <v>298</v>
      </c>
      <c r="I791" s="85" t="s">
        <v>291</v>
      </c>
      <c r="J791" s="111">
        <v>7100</v>
      </c>
      <c r="K791" s="112">
        <v>10</v>
      </c>
      <c r="L791" s="101"/>
      <c r="M791" s="708"/>
      <c r="N791" s="708"/>
      <c r="O791" s="708"/>
      <c r="P791" s="708"/>
      <c r="Q791" s="15"/>
      <c r="R791" s="15"/>
    </row>
    <row r="792" spans="1:18" ht="15" x14ac:dyDescent="0.3">
      <c r="A792" s="85">
        <v>617</v>
      </c>
      <c r="B792" s="85">
        <v>61</v>
      </c>
      <c r="C792" s="85">
        <v>617</v>
      </c>
      <c r="D792" s="85">
        <v>35091</v>
      </c>
      <c r="E792" s="85">
        <v>1</v>
      </c>
      <c r="F792" s="96" t="s">
        <v>216</v>
      </c>
      <c r="G792" s="85"/>
      <c r="H792" s="85"/>
      <c r="I792" s="85" t="s">
        <v>291</v>
      </c>
      <c r="J792" s="111">
        <v>1200</v>
      </c>
      <c r="K792" s="112">
        <v>10</v>
      </c>
      <c r="L792" s="101"/>
      <c r="M792" s="708"/>
      <c r="N792" s="708"/>
      <c r="O792" s="708"/>
      <c r="P792" s="708"/>
      <c r="Q792" s="15"/>
      <c r="R792" s="15"/>
    </row>
    <row r="793" spans="1:18" ht="15" x14ac:dyDescent="0.3">
      <c r="A793" s="85">
        <v>617</v>
      </c>
      <c r="B793" s="85">
        <v>61</v>
      </c>
      <c r="C793" s="85">
        <v>617</v>
      </c>
      <c r="D793" s="85"/>
      <c r="E793" s="85">
        <v>3</v>
      </c>
      <c r="F793" s="96" t="s">
        <v>299</v>
      </c>
      <c r="G793" s="85"/>
      <c r="H793" s="85"/>
      <c r="I793" s="85" t="s">
        <v>291</v>
      </c>
      <c r="J793" s="111">
        <v>1200</v>
      </c>
      <c r="K793" s="112">
        <v>10</v>
      </c>
      <c r="L793" s="101"/>
      <c r="M793" s="708"/>
      <c r="N793" s="708"/>
      <c r="O793" s="708"/>
      <c r="P793" s="708"/>
      <c r="Q793" s="15"/>
      <c r="R793" s="15"/>
    </row>
    <row r="794" spans="1:18" ht="15" x14ac:dyDescent="0.3">
      <c r="A794" s="85">
        <v>617</v>
      </c>
      <c r="B794" s="85">
        <v>61</v>
      </c>
      <c r="C794" s="85">
        <v>617</v>
      </c>
      <c r="D794" s="85"/>
      <c r="E794" s="85">
        <v>1</v>
      </c>
      <c r="F794" s="96" t="s">
        <v>20</v>
      </c>
      <c r="G794" s="85"/>
      <c r="H794" s="85" t="s">
        <v>19</v>
      </c>
      <c r="I794" s="85" t="s">
        <v>291</v>
      </c>
      <c r="J794" s="111">
        <v>2664.81</v>
      </c>
      <c r="K794" s="112">
        <v>10</v>
      </c>
      <c r="L794" s="101"/>
      <c r="M794" s="708"/>
      <c r="N794" s="708"/>
      <c r="O794" s="708"/>
      <c r="P794" s="708"/>
      <c r="Q794" s="15"/>
      <c r="R794" s="15"/>
    </row>
    <row r="795" spans="1:18" ht="15" x14ac:dyDescent="0.3">
      <c r="A795" s="85">
        <v>617</v>
      </c>
      <c r="B795" s="85">
        <v>61</v>
      </c>
      <c r="C795" s="85">
        <v>617</v>
      </c>
      <c r="D795" s="85"/>
      <c r="E795" s="85">
        <v>1</v>
      </c>
      <c r="F795" s="96" t="s">
        <v>230</v>
      </c>
      <c r="G795" s="85"/>
      <c r="H795" s="85"/>
      <c r="I795" s="85" t="s">
        <v>291</v>
      </c>
      <c r="J795" s="111">
        <v>4000</v>
      </c>
      <c r="K795" s="112">
        <v>10</v>
      </c>
      <c r="L795" s="101"/>
      <c r="M795" s="708"/>
      <c r="N795" s="708"/>
      <c r="O795" s="708"/>
      <c r="P795" s="708"/>
      <c r="Q795" s="15"/>
      <c r="R795" s="15"/>
    </row>
    <row r="796" spans="1:18" ht="15" x14ac:dyDescent="0.3">
      <c r="A796" s="85">
        <v>617</v>
      </c>
      <c r="B796" s="85">
        <v>61</v>
      </c>
      <c r="C796" s="85">
        <v>617</v>
      </c>
      <c r="D796" s="85"/>
      <c r="E796" s="85">
        <v>2</v>
      </c>
      <c r="F796" s="96" t="s">
        <v>150</v>
      </c>
      <c r="G796" s="85"/>
      <c r="H796" s="85"/>
      <c r="I796" s="85" t="s">
        <v>291</v>
      </c>
      <c r="J796" s="111">
        <v>600</v>
      </c>
      <c r="K796" s="112">
        <v>10</v>
      </c>
      <c r="L796" s="101"/>
      <c r="M796" s="708"/>
      <c r="N796" s="708"/>
      <c r="O796" s="708"/>
      <c r="P796" s="708"/>
      <c r="Q796" s="15"/>
      <c r="R796" s="15"/>
    </row>
    <row r="797" spans="1:18" ht="15" x14ac:dyDescent="0.3">
      <c r="A797" s="85">
        <v>617</v>
      </c>
      <c r="B797" s="85">
        <v>61</v>
      </c>
      <c r="C797" s="85">
        <v>617</v>
      </c>
      <c r="D797" s="85"/>
      <c r="E797" s="85">
        <v>1</v>
      </c>
      <c r="F797" s="96" t="s">
        <v>300</v>
      </c>
      <c r="G797" s="85"/>
      <c r="H797" s="85"/>
      <c r="I797" s="85" t="s">
        <v>291</v>
      </c>
      <c r="J797" s="111">
        <v>1000</v>
      </c>
      <c r="K797" s="112">
        <v>10</v>
      </c>
      <c r="L797" s="101"/>
      <c r="M797" s="708"/>
      <c r="N797" s="708"/>
      <c r="O797" s="708"/>
      <c r="P797" s="708"/>
      <c r="Q797" s="15"/>
      <c r="R797" s="15"/>
    </row>
    <row r="798" spans="1:18" ht="15" x14ac:dyDescent="0.3">
      <c r="A798" s="85">
        <v>617</v>
      </c>
      <c r="B798" s="85">
        <v>61</v>
      </c>
      <c r="C798" s="85">
        <v>617</v>
      </c>
      <c r="D798" s="85">
        <v>126055</v>
      </c>
      <c r="E798" s="85">
        <v>1</v>
      </c>
      <c r="F798" s="96" t="s">
        <v>301</v>
      </c>
      <c r="G798" s="85"/>
      <c r="H798" s="85"/>
      <c r="I798" s="85" t="s">
        <v>291</v>
      </c>
      <c r="J798" s="111">
        <v>800</v>
      </c>
      <c r="K798" s="112">
        <v>10</v>
      </c>
      <c r="L798" s="101"/>
      <c r="M798" s="708"/>
      <c r="N798" s="708"/>
      <c r="O798" s="708"/>
      <c r="P798" s="708"/>
      <c r="Q798" s="15"/>
      <c r="R798" s="15"/>
    </row>
    <row r="799" spans="1:18" ht="15" x14ac:dyDescent="0.3">
      <c r="A799" s="85">
        <v>617</v>
      </c>
      <c r="B799" s="85">
        <v>61</v>
      </c>
      <c r="C799" s="85">
        <v>617</v>
      </c>
      <c r="D799" s="85">
        <v>127990</v>
      </c>
      <c r="E799" s="85">
        <v>1</v>
      </c>
      <c r="F799" s="96" t="s">
        <v>301</v>
      </c>
      <c r="G799" s="85"/>
      <c r="H799" s="85"/>
      <c r="I799" s="85" t="s">
        <v>291</v>
      </c>
      <c r="J799" s="111">
        <v>800</v>
      </c>
      <c r="K799" s="112">
        <v>10</v>
      </c>
      <c r="L799" s="101"/>
      <c r="M799" s="708"/>
      <c r="N799" s="708"/>
      <c r="O799" s="708"/>
      <c r="P799" s="708"/>
      <c r="Q799" s="15"/>
      <c r="R799" s="15"/>
    </row>
    <row r="800" spans="1:18" ht="15" x14ac:dyDescent="0.3">
      <c r="A800" s="85">
        <v>617</v>
      </c>
      <c r="B800" s="85">
        <v>61</v>
      </c>
      <c r="C800" s="85">
        <v>617</v>
      </c>
      <c r="D800" s="85">
        <v>127077</v>
      </c>
      <c r="E800" s="85">
        <v>1</v>
      </c>
      <c r="F800" s="96" t="s">
        <v>301</v>
      </c>
      <c r="G800" s="85"/>
      <c r="H800" s="85"/>
      <c r="I800" s="85" t="s">
        <v>291</v>
      </c>
      <c r="J800" s="111">
        <v>800</v>
      </c>
      <c r="K800" s="112">
        <v>10</v>
      </c>
      <c r="L800" s="101"/>
      <c r="M800" s="708"/>
      <c r="N800" s="708"/>
      <c r="O800" s="708"/>
      <c r="P800" s="708"/>
      <c r="Q800" s="15"/>
      <c r="R800" s="15"/>
    </row>
    <row r="801" spans="1:18" ht="15" x14ac:dyDescent="0.3">
      <c r="A801" s="85">
        <v>617</v>
      </c>
      <c r="B801" s="85">
        <v>61</v>
      </c>
      <c r="C801" s="85">
        <v>617</v>
      </c>
      <c r="D801" s="85">
        <v>127998</v>
      </c>
      <c r="E801" s="85">
        <v>1</v>
      </c>
      <c r="F801" s="96" t="s">
        <v>301</v>
      </c>
      <c r="G801" s="85"/>
      <c r="H801" s="85"/>
      <c r="I801" s="85" t="s">
        <v>291</v>
      </c>
      <c r="J801" s="111">
        <v>800</v>
      </c>
      <c r="K801" s="112">
        <v>10</v>
      </c>
      <c r="L801" s="101"/>
      <c r="M801" s="708"/>
      <c r="N801" s="708"/>
      <c r="O801" s="708"/>
      <c r="P801" s="708"/>
      <c r="Q801" s="15"/>
      <c r="R801" s="15"/>
    </row>
    <row r="802" spans="1:18" ht="15" x14ac:dyDescent="0.3">
      <c r="A802" s="85">
        <v>617</v>
      </c>
      <c r="B802" s="85">
        <v>61</v>
      </c>
      <c r="C802" s="85">
        <v>617</v>
      </c>
      <c r="D802" s="85">
        <v>127141</v>
      </c>
      <c r="E802" s="85">
        <v>1</v>
      </c>
      <c r="F802" s="96" t="s">
        <v>301</v>
      </c>
      <c r="G802" s="85"/>
      <c r="H802" s="85"/>
      <c r="I802" s="85" t="s">
        <v>291</v>
      </c>
      <c r="J802" s="111">
        <v>800</v>
      </c>
      <c r="K802" s="112">
        <v>10</v>
      </c>
      <c r="L802" s="101"/>
      <c r="M802" s="708"/>
      <c r="N802" s="708"/>
      <c r="O802" s="708"/>
      <c r="P802" s="708"/>
      <c r="Q802" s="15"/>
      <c r="R802" s="15"/>
    </row>
    <row r="803" spans="1:18" ht="15" x14ac:dyDescent="0.3">
      <c r="A803" s="85">
        <v>617</v>
      </c>
      <c r="B803" s="85">
        <v>61</v>
      </c>
      <c r="C803" s="85">
        <v>617</v>
      </c>
      <c r="D803" s="85">
        <v>126875</v>
      </c>
      <c r="E803" s="85">
        <v>1</v>
      </c>
      <c r="F803" s="96" t="s">
        <v>301</v>
      </c>
      <c r="G803" s="85"/>
      <c r="H803" s="85"/>
      <c r="I803" s="85" t="s">
        <v>291</v>
      </c>
      <c r="J803" s="111">
        <v>800</v>
      </c>
      <c r="K803" s="112">
        <v>10</v>
      </c>
      <c r="L803" s="101"/>
      <c r="M803" s="708"/>
      <c r="N803" s="708"/>
      <c r="O803" s="708"/>
      <c r="P803" s="708"/>
      <c r="Q803" s="15"/>
      <c r="R803" s="15"/>
    </row>
    <row r="804" spans="1:18" ht="15" x14ac:dyDescent="0.3">
      <c r="A804" s="85">
        <v>617</v>
      </c>
      <c r="B804" s="85">
        <v>61</v>
      </c>
      <c r="C804" s="85">
        <v>617</v>
      </c>
      <c r="D804" s="85">
        <v>126096</v>
      </c>
      <c r="E804" s="85">
        <v>1</v>
      </c>
      <c r="F804" s="96" t="s">
        <v>301</v>
      </c>
      <c r="G804" s="85"/>
      <c r="H804" s="85"/>
      <c r="I804" s="85" t="s">
        <v>291</v>
      </c>
      <c r="J804" s="111">
        <v>800</v>
      </c>
      <c r="K804" s="112">
        <v>10</v>
      </c>
      <c r="L804" s="101"/>
      <c r="M804" s="708"/>
      <c r="N804" s="708"/>
      <c r="O804" s="708"/>
      <c r="P804" s="708"/>
      <c r="Q804" s="15"/>
      <c r="R804" s="15"/>
    </row>
    <row r="805" spans="1:18" ht="15" x14ac:dyDescent="0.3">
      <c r="A805" s="85">
        <v>617</v>
      </c>
      <c r="B805" s="85">
        <v>61</v>
      </c>
      <c r="C805" s="85">
        <v>617</v>
      </c>
      <c r="D805" s="85">
        <v>126100</v>
      </c>
      <c r="E805" s="85">
        <v>1</v>
      </c>
      <c r="F805" s="96" t="s">
        <v>301</v>
      </c>
      <c r="G805" s="85"/>
      <c r="H805" s="85"/>
      <c r="I805" s="85" t="s">
        <v>291</v>
      </c>
      <c r="J805" s="111">
        <v>800</v>
      </c>
      <c r="K805" s="112">
        <v>10</v>
      </c>
      <c r="L805" s="101"/>
      <c r="M805" s="708"/>
      <c r="N805" s="708"/>
      <c r="O805" s="708"/>
      <c r="P805" s="708"/>
      <c r="Q805" s="15"/>
      <c r="R805" s="15"/>
    </row>
    <row r="806" spans="1:18" ht="15" x14ac:dyDescent="0.3">
      <c r="A806" s="85">
        <v>617</v>
      </c>
      <c r="B806" s="85">
        <v>61</v>
      </c>
      <c r="C806" s="85">
        <v>617</v>
      </c>
      <c r="D806" s="85">
        <v>126074</v>
      </c>
      <c r="E806" s="85">
        <v>1</v>
      </c>
      <c r="F806" s="96" t="s">
        <v>301</v>
      </c>
      <c r="G806" s="85"/>
      <c r="H806" s="85"/>
      <c r="I806" s="85" t="s">
        <v>291</v>
      </c>
      <c r="J806" s="111">
        <v>800</v>
      </c>
      <c r="K806" s="112">
        <v>10</v>
      </c>
      <c r="L806" s="101"/>
      <c r="M806" s="708"/>
      <c r="N806" s="708"/>
      <c r="O806" s="708"/>
      <c r="P806" s="708"/>
      <c r="Q806" s="15"/>
      <c r="R806" s="15"/>
    </row>
    <row r="807" spans="1:18" ht="15" x14ac:dyDescent="0.3">
      <c r="A807" s="85">
        <v>617</v>
      </c>
      <c r="B807" s="85">
        <v>61</v>
      </c>
      <c r="C807" s="85">
        <v>617</v>
      </c>
      <c r="D807" s="85">
        <v>3546</v>
      </c>
      <c r="E807" s="85">
        <v>1</v>
      </c>
      <c r="F807" s="96" t="s">
        <v>302</v>
      </c>
      <c r="G807" s="85"/>
      <c r="H807" s="85"/>
      <c r="I807" s="85" t="s">
        <v>291</v>
      </c>
      <c r="J807" s="111">
        <v>500</v>
      </c>
      <c r="K807" s="112">
        <v>10</v>
      </c>
      <c r="L807" s="101"/>
      <c r="M807" s="708"/>
      <c r="N807" s="708"/>
      <c r="O807" s="708"/>
      <c r="P807" s="708"/>
      <c r="Q807" s="15"/>
      <c r="R807" s="15"/>
    </row>
    <row r="808" spans="1:18" ht="15" x14ac:dyDescent="0.3">
      <c r="A808" s="85">
        <v>617</v>
      </c>
      <c r="B808" s="85">
        <v>61</v>
      </c>
      <c r="C808" s="85">
        <v>617</v>
      </c>
      <c r="D808" s="85">
        <v>35169</v>
      </c>
      <c r="E808" s="85">
        <v>1</v>
      </c>
      <c r="F808" s="96" t="s">
        <v>85</v>
      </c>
      <c r="G808" s="85"/>
      <c r="H808" s="85"/>
      <c r="I808" s="85" t="s">
        <v>291</v>
      </c>
      <c r="J808" s="111">
        <v>2664.81</v>
      </c>
      <c r="K808" s="112">
        <v>10</v>
      </c>
      <c r="L808" s="101"/>
      <c r="M808" s="708"/>
      <c r="N808" s="708"/>
      <c r="O808" s="708"/>
      <c r="P808" s="708"/>
      <c r="Q808" s="15"/>
      <c r="R808" s="15"/>
    </row>
    <row r="809" spans="1:18" ht="15" x14ac:dyDescent="0.3">
      <c r="A809" s="85">
        <v>617</v>
      </c>
      <c r="B809" s="85">
        <v>61</v>
      </c>
      <c r="C809" s="85">
        <v>617</v>
      </c>
      <c r="D809" s="85">
        <v>7804</v>
      </c>
      <c r="E809" s="85">
        <v>1</v>
      </c>
      <c r="F809" s="96" t="s">
        <v>85</v>
      </c>
      <c r="G809" s="85"/>
      <c r="H809" s="85"/>
      <c r="I809" s="85" t="s">
        <v>291</v>
      </c>
      <c r="J809" s="111">
        <v>2664.81</v>
      </c>
      <c r="K809" s="112">
        <v>10</v>
      </c>
      <c r="L809" s="101">
        <f>IF(K809=0,"N/A",+J810/K809)</f>
        <v>400</v>
      </c>
      <c r="M809" s="708"/>
      <c r="N809" s="708"/>
      <c r="O809" s="708"/>
      <c r="P809" s="708"/>
      <c r="Q809" s="15"/>
      <c r="R809" s="15"/>
    </row>
    <row r="810" spans="1:18" ht="15" x14ac:dyDescent="0.3">
      <c r="A810" s="85">
        <v>617</v>
      </c>
      <c r="B810" s="85">
        <v>61</v>
      </c>
      <c r="C810" s="85">
        <v>617</v>
      </c>
      <c r="D810" s="85"/>
      <c r="E810" s="85">
        <v>1</v>
      </c>
      <c r="F810" s="96" t="s">
        <v>304</v>
      </c>
      <c r="G810" s="85"/>
      <c r="H810" s="85"/>
      <c r="I810" s="85" t="s">
        <v>305</v>
      </c>
      <c r="J810" s="111">
        <v>4000</v>
      </c>
      <c r="K810" s="112">
        <v>10</v>
      </c>
      <c r="L810" s="101"/>
      <c r="M810" s="101">
        <f>IF(K813=0,"N/A",+L813/12)</f>
        <v>14.833333333333334</v>
      </c>
      <c r="N810" s="101"/>
      <c r="O810" s="187">
        <v>10</v>
      </c>
      <c r="P810" s="187"/>
      <c r="Q810" s="15"/>
      <c r="R810" s="15"/>
    </row>
    <row r="811" spans="1:18" ht="15" x14ac:dyDescent="0.3">
      <c r="A811" s="85">
        <v>617</v>
      </c>
      <c r="B811" s="85">
        <v>61</v>
      </c>
      <c r="C811" s="85">
        <v>617</v>
      </c>
      <c r="D811" s="85"/>
      <c r="E811" s="85">
        <v>1</v>
      </c>
      <c r="F811" s="96" t="s">
        <v>197</v>
      </c>
      <c r="G811" s="85"/>
      <c r="H811" s="85" t="s">
        <v>416</v>
      </c>
      <c r="I811" s="85" t="s">
        <v>305</v>
      </c>
      <c r="J811" s="111">
        <v>22571.46</v>
      </c>
      <c r="K811" s="112">
        <v>10</v>
      </c>
      <c r="L811" s="101"/>
      <c r="M811" s="101">
        <f>IF(K814=0,"N/A",+L814/12)</f>
        <v>62.524000000000001</v>
      </c>
      <c r="N811" s="101"/>
      <c r="O811" s="187">
        <v>8</v>
      </c>
      <c r="P811" s="187">
        <v>4</v>
      </c>
      <c r="Q811" s="15"/>
      <c r="R811" s="15"/>
    </row>
    <row r="812" spans="1:18" ht="15" x14ac:dyDescent="0.3">
      <c r="A812" s="85">
        <v>617</v>
      </c>
      <c r="B812" s="85">
        <v>61</v>
      </c>
      <c r="C812" s="85">
        <v>617</v>
      </c>
      <c r="D812" s="85"/>
      <c r="E812" s="85">
        <v>1</v>
      </c>
      <c r="F812" s="96" t="s">
        <v>306</v>
      </c>
      <c r="G812" s="85"/>
      <c r="H812" s="85"/>
      <c r="I812" s="85" t="s">
        <v>305</v>
      </c>
      <c r="J812" s="111">
        <v>500</v>
      </c>
      <c r="K812" s="112">
        <v>10</v>
      </c>
      <c r="L812" s="101">
        <f t="shared" ref="L812:L817" si="18">IF(K812=0,"N/A",+J813/K812)</f>
        <v>2877.38</v>
      </c>
      <c r="M812" s="101">
        <f>IF(K815=0,"N/A",+L815/12)</f>
        <v>53.166666666666664</v>
      </c>
      <c r="N812" s="101"/>
      <c r="O812" s="187">
        <v>8</v>
      </c>
      <c r="P812" s="187">
        <v>4</v>
      </c>
      <c r="Q812" s="15"/>
      <c r="R812" s="15"/>
    </row>
    <row r="813" spans="1:18" ht="15" x14ac:dyDescent="0.3">
      <c r="A813" s="85">
        <v>617</v>
      </c>
      <c r="B813" s="85">
        <v>61</v>
      </c>
      <c r="C813" s="85">
        <v>617</v>
      </c>
      <c r="D813" s="85"/>
      <c r="E813" s="85">
        <v>10</v>
      </c>
      <c r="F813" s="96" t="s">
        <v>521</v>
      </c>
      <c r="G813" s="85"/>
      <c r="H813" s="85"/>
      <c r="I813" s="85" t="s">
        <v>305</v>
      </c>
      <c r="J813" s="111">
        <v>28773.8</v>
      </c>
      <c r="K813" s="112">
        <v>10</v>
      </c>
      <c r="L813" s="101">
        <f t="shared" si="18"/>
        <v>178</v>
      </c>
      <c r="M813" s="101">
        <f>IF(K816=0,"N/A",+L816/12)</f>
        <v>25.125</v>
      </c>
      <c r="N813" s="101"/>
      <c r="O813" s="187">
        <v>10</v>
      </c>
      <c r="P813" s="187"/>
      <c r="Q813" s="15"/>
      <c r="R813" s="15"/>
    </row>
    <row r="814" spans="1:18" ht="15" x14ac:dyDescent="0.3">
      <c r="A814" s="235">
        <v>617</v>
      </c>
      <c r="B814" s="235">
        <v>61</v>
      </c>
      <c r="C814" s="235">
        <v>617</v>
      </c>
      <c r="D814" s="87">
        <v>127568</v>
      </c>
      <c r="E814" s="85">
        <v>1</v>
      </c>
      <c r="F814" s="87" t="s">
        <v>345</v>
      </c>
      <c r="G814" s="85"/>
      <c r="H814" s="85" t="s">
        <v>19</v>
      </c>
      <c r="I814" s="85" t="s">
        <v>941</v>
      </c>
      <c r="J814" s="111">
        <v>1780</v>
      </c>
      <c r="K814" s="112">
        <v>10</v>
      </c>
      <c r="L814" s="101">
        <f t="shared" si="18"/>
        <v>750.28800000000001</v>
      </c>
      <c r="M814" s="101">
        <f>IF(K817=0,"N/A",+L817/12)</f>
        <v>47.85</v>
      </c>
      <c r="N814" s="101">
        <f>+M814+M812+M811+M810+M813</f>
        <v>203.499</v>
      </c>
      <c r="O814" s="187">
        <v>8</v>
      </c>
      <c r="P814" s="187">
        <v>4</v>
      </c>
      <c r="Q814" s="15"/>
      <c r="R814" s="15"/>
    </row>
    <row r="815" spans="1:18" ht="15" x14ac:dyDescent="0.3">
      <c r="A815" s="235">
        <v>617</v>
      </c>
      <c r="B815" s="235">
        <v>61</v>
      </c>
      <c r="C815" s="235">
        <v>617</v>
      </c>
      <c r="D815" s="87"/>
      <c r="E815" s="85">
        <v>1</v>
      </c>
      <c r="F815" s="87" t="s">
        <v>347</v>
      </c>
      <c r="G815" s="85"/>
      <c r="H815" s="85" t="s">
        <v>19</v>
      </c>
      <c r="I815" s="85" t="s">
        <v>941</v>
      </c>
      <c r="J815" s="111">
        <v>7502.88</v>
      </c>
      <c r="K815" s="112">
        <v>10</v>
      </c>
      <c r="L815" s="101">
        <f t="shared" si="18"/>
        <v>638</v>
      </c>
      <c r="M815" s="101"/>
      <c r="N815" s="101"/>
      <c r="O815" s="187">
        <v>10</v>
      </c>
      <c r="P815" s="187"/>
      <c r="Q815" s="15"/>
      <c r="R815" s="15"/>
    </row>
    <row r="816" spans="1:18" ht="15" x14ac:dyDescent="0.3">
      <c r="A816" s="235">
        <v>617</v>
      </c>
      <c r="B816" s="235">
        <v>61</v>
      </c>
      <c r="C816" s="235">
        <v>617</v>
      </c>
      <c r="D816" s="87"/>
      <c r="E816" s="85">
        <v>1</v>
      </c>
      <c r="F816" s="87" t="s">
        <v>18</v>
      </c>
      <c r="G816" s="85"/>
      <c r="H816" s="85" t="s">
        <v>19</v>
      </c>
      <c r="I816" s="85" t="s">
        <v>941</v>
      </c>
      <c r="J816" s="111">
        <v>6380</v>
      </c>
      <c r="K816" s="112">
        <v>10</v>
      </c>
      <c r="L816" s="101">
        <f t="shared" si="18"/>
        <v>301.5</v>
      </c>
      <c r="M816" s="101"/>
      <c r="N816" s="101"/>
      <c r="O816" s="187">
        <v>10</v>
      </c>
      <c r="P816" s="187"/>
      <c r="Q816" s="15"/>
      <c r="R816" s="15"/>
    </row>
    <row r="817" spans="1:18" ht="15" x14ac:dyDescent="0.3">
      <c r="A817" s="235">
        <v>617</v>
      </c>
      <c r="B817" s="235">
        <v>61</v>
      </c>
      <c r="C817" s="235">
        <v>617</v>
      </c>
      <c r="D817" s="87"/>
      <c r="E817" s="85">
        <v>1</v>
      </c>
      <c r="F817" s="87" t="s">
        <v>66</v>
      </c>
      <c r="G817" s="85">
        <v>41</v>
      </c>
      <c r="H817" s="85" t="s">
        <v>19</v>
      </c>
      <c r="I817" s="85" t="s">
        <v>941</v>
      </c>
      <c r="J817" s="111">
        <v>3015</v>
      </c>
      <c r="K817" s="112">
        <v>10</v>
      </c>
      <c r="L817" s="101">
        <f t="shared" si="18"/>
        <v>574.20000000000005</v>
      </c>
      <c r="M817" s="101"/>
      <c r="N817" s="101"/>
      <c r="O817" s="187">
        <v>10</v>
      </c>
      <c r="P817" s="187"/>
      <c r="Q817" s="15"/>
      <c r="R817" s="15"/>
    </row>
    <row r="818" spans="1:18" ht="15" x14ac:dyDescent="0.3">
      <c r="A818" s="235">
        <v>617</v>
      </c>
      <c r="B818" s="235">
        <v>61</v>
      </c>
      <c r="C818" s="235">
        <v>617</v>
      </c>
      <c r="D818" s="87"/>
      <c r="E818" s="85">
        <v>1</v>
      </c>
      <c r="F818" s="87" t="s">
        <v>296</v>
      </c>
      <c r="G818" s="85"/>
      <c r="H818" s="85" t="s">
        <v>19</v>
      </c>
      <c r="I818" s="85" t="s">
        <v>941</v>
      </c>
      <c r="J818" s="111">
        <v>5742</v>
      </c>
      <c r="K818" s="112">
        <v>10</v>
      </c>
      <c r="L818" s="101"/>
      <c r="M818" s="101"/>
      <c r="N818" s="101"/>
      <c r="O818" s="187">
        <v>10</v>
      </c>
      <c r="P818" s="187"/>
      <c r="Q818" s="15"/>
      <c r="R818" s="15"/>
    </row>
    <row r="819" spans="1:18" ht="15" x14ac:dyDescent="0.3">
      <c r="A819" s="235">
        <v>617</v>
      </c>
      <c r="B819" s="235">
        <v>61</v>
      </c>
      <c r="C819" s="235">
        <v>617</v>
      </c>
      <c r="D819" s="87"/>
      <c r="E819" s="85">
        <v>1</v>
      </c>
      <c r="F819" s="87" t="s">
        <v>347</v>
      </c>
      <c r="G819" s="85"/>
      <c r="H819" s="85" t="s">
        <v>19</v>
      </c>
      <c r="I819" s="85" t="s">
        <v>942</v>
      </c>
      <c r="J819" s="111">
        <v>8574.7199999999993</v>
      </c>
      <c r="K819" s="112">
        <v>10</v>
      </c>
      <c r="L819" s="101"/>
      <c r="M819" s="101"/>
      <c r="N819" s="101"/>
      <c r="O819" s="187">
        <v>10</v>
      </c>
      <c r="P819" s="187"/>
      <c r="Q819" s="15"/>
      <c r="R819" s="15"/>
    </row>
    <row r="820" spans="1:18" ht="15" x14ac:dyDescent="0.3">
      <c r="A820" s="235">
        <v>617</v>
      </c>
      <c r="B820" s="235">
        <v>61</v>
      </c>
      <c r="C820" s="235">
        <v>617</v>
      </c>
      <c r="D820" s="87">
        <v>127969</v>
      </c>
      <c r="E820" s="85">
        <v>1</v>
      </c>
      <c r="F820" s="87" t="s">
        <v>55</v>
      </c>
      <c r="G820" s="85"/>
      <c r="H820" s="85" t="s">
        <v>24</v>
      </c>
      <c r="I820" s="85" t="s">
        <v>942</v>
      </c>
      <c r="J820" s="111">
        <v>1295</v>
      </c>
      <c r="K820" s="112">
        <v>10</v>
      </c>
      <c r="L820" s="101"/>
      <c r="M820" s="101">
        <f>IF(K823=0,"N/A",+L823/12)</f>
        <v>31.962833333333332</v>
      </c>
      <c r="N820" s="101"/>
      <c r="O820" s="187">
        <v>5</v>
      </c>
      <c r="P820" s="187">
        <v>11</v>
      </c>
      <c r="Q820" s="15"/>
      <c r="R820" s="15"/>
    </row>
    <row r="821" spans="1:18" ht="15" x14ac:dyDescent="0.3">
      <c r="A821" s="235">
        <v>617</v>
      </c>
      <c r="B821" s="235">
        <v>61</v>
      </c>
      <c r="C821" s="235">
        <v>617</v>
      </c>
      <c r="D821" s="87"/>
      <c r="E821" s="85">
        <v>1</v>
      </c>
      <c r="F821" s="87" t="s">
        <v>55</v>
      </c>
      <c r="G821" s="85"/>
      <c r="H821" s="85" t="s">
        <v>24</v>
      </c>
      <c r="I821" s="85" t="s">
        <v>942</v>
      </c>
      <c r="J821" s="111">
        <v>1295</v>
      </c>
      <c r="K821" s="112">
        <v>10</v>
      </c>
      <c r="L821" s="101"/>
      <c r="M821" s="101">
        <f>IF(K824=0,"N/A",+L824/12)</f>
        <v>67.779250000000005</v>
      </c>
      <c r="N821" s="101">
        <f>+M820+M821</f>
        <v>99.742083333333341</v>
      </c>
      <c r="O821" s="187">
        <v>5</v>
      </c>
      <c r="P821" s="187">
        <v>5</v>
      </c>
      <c r="Q821" s="15"/>
      <c r="R821" s="15"/>
    </row>
    <row r="822" spans="1:18" ht="15" x14ac:dyDescent="0.3">
      <c r="A822" s="235">
        <v>617</v>
      </c>
      <c r="B822" s="235">
        <v>61</v>
      </c>
      <c r="C822" s="235">
        <v>617</v>
      </c>
      <c r="D822" s="87"/>
      <c r="E822" s="85">
        <v>1</v>
      </c>
      <c r="F822" s="87" t="s">
        <v>341</v>
      </c>
      <c r="G822" s="85"/>
      <c r="H822" s="85" t="s">
        <v>19</v>
      </c>
      <c r="I822" s="85" t="s">
        <v>942</v>
      </c>
      <c r="J822" s="111">
        <v>1015</v>
      </c>
      <c r="K822" s="112">
        <v>10</v>
      </c>
      <c r="L822" s="101"/>
      <c r="M822" s="101"/>
      <c r="N822" s="101"/>
      <c r="O822" s="187">
        <v>10</v>
      </c>
      <c r="P822" s="187"/>
      <c r="Q822" s="15"/>
      <c r="R822" s="15"/>
    </row>
    <row r="823" spans="1:18" ht="15" x14ac:dyDescent="0.3">
      <c r="A823" s="235">
        <v>617</v>
      </c>
      <c r="B823" s="235">
        <v>61</v>
      </c>
      <c r="C823" s="235">
        <v>617</v>
      </c>
      <c r="D823" s="87"/>
      <c r="E823" s="85">
        <v>1</v>
      </c>
      <c r="F823" s="87" t="s">
        <v>342</v>
      </c>
      <c r="G823" s="85"/>
      <c r="H823" s="85" t="s">
        <v>19</v>
      </c>
      <c r="I823" s="85" t="s">
        <v>942</v>
      </c>
      <c r="J823" s="351">
        <v>800</v>
      </c>
      <c r="K823" s="112">
        <v>10</v>
      </c>
      <c r="L823" s="101">
        <f>IF(K823=0,"N/A",+J824/K823)</f>
        <v>383.55399999999997</v>
      </c>
      <c r="M823" s="101"/>
      <c r="N823" s="101"/>
      <c r="O823" s="187">
        <v>10</v>
      </c>
      <c r="P823" s="187"/>
      <c r="Q823" s="15"/>
      <c r="R823" s="15"/>
    </row>
    <row r="824" spans="1:18" ht="15" x14ac:dyDescent="0.3">
      <c r="A824" s="85">
        <v>617</v>
      </c>
      <c r="B824" s="85">
        <v>61</v>
      </c>
      <c r="C824" s="85">
        <v>617</v>
      </c>
      <c r="D824" s="260"/>
      <c r="E824" s="85">
        <v>1</v>
      </c>
      <c r="F824" s="87" t="s">
        <v>296</v>
      </c>
      <c r="G824" s="85"/>
      <c r="H824" s="85" t="s">
        <v>19</v>
      </c>
      <c r="I824" s="85" t="s">
        <v>942</v>
      </c>
      <c r="J824" s="111">
        <v>3835.54</v>
      </c>
      <c r="K824" s="112">
        <v>10</v>
      </c>
      <c r="L824" s="101">
        <f>IF(K824=0,"N/A",+J825/K824)</f>
        <v>813.351</v>
      </c>
      <c r="M824" s="101">
        <f>IF(K827=0,"N/A",+L827/12)</f>
        <v>309.27991666666662</v>
      </c>
      <c r="N824" s="101"/>
      <c r="O824" s="187">
        <v>3</v>
      </c>
      <c r="P824" s="187">
        <v>11</v>
      </c>
      <c r="Q824" s="15"/>
      <c r="R824" s="15"/>
    </row>
    <row r="825" spans="1:18" ht="15" x14ac:dyDescent="0.3">
      <c r="A825" s="85">
        <v>617</v>
      </c>
      <c r="B825" s="85">
        <v>61</v>
      </c>
      <c r="C825" s="85">
        <v>617</v>
      </c>
      <c r="D825" s="85"/>
      <c r="E825" s="85">
        <v>1</v>
      </c>
      <c r="F825" s="87" t="s">
        <v>25</v>
      </c>
      <c r="G825" s="85"/>
      <c r="H825" s="85" t="s">
        <v>523</v>
      </c>
      <c r="I825" s="85" t="s">
        <v>942</v>
      </c>
      <c r="J825" s="97">
        <v>8133.51</v>
      </c>
      <c r="K825" s="112">
        <v>10</v>
      </c>
      <c r="L825" s="101"/>
      <c r="M825" s="101">
        <f>IF(K828=0,"N/A",+L828/12)</f>
        <v>78.155000000000001</v>
      </c>
      <c r="N825" s="101"/>
      <c r="O825" s="187">
        <v>8</v>
      </c>
      <c r="P825" s="187">
        <v>4</v>
      </c>
      <c r="Q825" s="15"/>
      <c r="R825" s="15"/>
    </row>
    <row r="826" spans="1:18" ht="15" x14ac:dyDescent="0.3">
      <c r="A826" s="235">
        <v>617</v>
      </c>
      <c r="B826" s="235">
        <v>61</v>
      </c>
      <c r="C826" s="235">
        <v>617</v>
      </c>
      <c r="D826" s="355">
        <v>127580</v>
      </c>
      <c r="E826" s="85">
        <v>1</v>
      </c>
      <c r="F826" s="96" t="s">
        <v>25</v>
      </c>
      <c r="G826" s="85"/>
      <c r="H826" s="85" t="s">
        <v>19</v>
      </c>
      <c r="I826" s="85" t="s">
        <v>942</v>
      </c>
      <c r="J826" s="111">
        <v>2508.8000000000002</v>
      </c>
      <c r="K826" s="112">
        <v>10</v>
      </c>
      <c r="L826" s="101"/>
      <c r="M826" s="101"/>
      <c r="N826" s="101"/>
      <c r="O826" s="187">
        <v>10</v>
      </c>
      <c r="P826" s="187"/>
      <c r="Q826" s="15"/>
      <c r="R826" s="15"/>
    </row>
    <row r="827" spans="1:18" ht="15" x14ac:dyDescent="0.3">
      <c r="A827" s="235">
        <v>617</v>
      </c>
      <c r="B827" s="235">
        <v>61</v>
      </c>
      <c r="C827" s="235">
        <v>617</v>
      </c>
      <c r="D827" s="87">
        <v>127581</v>
      </c>
      <c r="E827" s="85">
        <v>1</v>
      </c>
      <c r="F827" s="87" t="s">
        <v>25</v>
      </c>
      <c r="G827" s="85"/>
      <c r="H827" s="85" t="s">
        <v>211</v>
      </c>
      <c r="I827" s="85" t="s">
        <v>942</v>
      </c>
      <c r="J827" s="111">
        <v>2332.8000000000002</v>
      </c>
      <c r="K827" s="112">
        <v>10</v>
      </c>
      <c r="L827" s="101">
        <f>IF(K827=0,"N/A",+J828/K827)</f>
        <v>3711.3589999999995</v>
      </c>
      <c r="M827" s="101"/>
      <c r="N827" s="101"/>
      <c r="O827" s="187">
        <v>10</v>
      </c>
      <c r="P827" s="187"/>
      <c r="Q827" s="15"/>
      <c r="R827" s="15"/>
    </row>
    <row r="828" spans="1:18" ht="15" x14ac:dyDescent="0.3">
      <c r="A828" s="235">
        <v>617</v>
      </c>
      <c r="B828" s="235">
        <v>61</v>
      </c>
      <c r="C828" s="235">
        <v>617</v>
      </c>
      <c r="D828" s="87"/>
      <c r="E828" s="85">
        <v>7</v>
      </c>
      <c r="F828" s="87" t="s">
        <v>757</v>
      </c>
      <c r="G828" s="85"/>
      <c r="H828" s="85"/>
      <c r="I828" s="85" t="s">
        <v>727</v>
      </c>
      <c r="J828" s="111">
        <v>37113.589999999997</v>
      </c>
      <c r="K828" s="112">
        <v>10</v>
      </c>
      <c r="L828" s="101">
        <f>IF(K828=0,"N/A",+J829/K828)</f>
        <v>937.86</v>
      </c>
      <c r="M828" s="101"/>
      <c r="N828" s="101"/>
      <c r="O828" s="187">
        <v>10</v>
      </c>
      <c r="P828" s="187"/>
      <c r="Q828" s="15"/>
      <c r="R828" s="15"/>
    </row>
    <row r="829" spans="1:18" ht="15" x14ac:dyDescent="0.3">
      <c r="A829" s="235">
        <v>617</v>
      </c>
      <c r="B829" s="235">
        <v>61</v>
      </c>
      <c r="C829" s="235">
        <v>617</v>
      </c>
      <c r="D829" s="87">
        <v>127573</v>
      </c>
      <c r="E829" s="85">
        <v>1</v>
      </c>
      <c r="F829" s="87" t="s">
        <v>346</v>
      </c>
      <c r="G829" s="85"/>
      <c r="H829" s="85"/>
      <c r="I829" s="85" t="s">
        <v>727</v>
      </c>
      <c r="J829" s="111">
        <v>9378.6</v>
      </c>
      <c r="K829" s="112">
        <v>10</v>
      </c>
      <c r="L829" s="101"/>
      <c r="M829" s="101"/>
      <c r="N829" s="101"/>
      <c r="O829" s="187">
        <v>10</v>
      </c>
      <c r="P829" s="187"/>
      <c r="Q829" s="15"/>
      <c r="R829" s="15"/>
    </row>
    <row r="830" spans="1:18" ht="15" x14ac:dyDescent="0.3">
      <c r="A830" s="235">
        <v>617</v>
      </c>
      <c r="B830" s="85">
        <v>61</v>
      </c>
      <c r="C830" s="235">
        <v>617</v>
      </c>
      <c r="D830" s="87">
        <v>125409</v>
      </c>
      <c r="E830" s="85">
        <v>1</v>
      </c>
      <c r="F830" s="87" t="s">
        <v>360</v>
      </c>
      <c r="G830" s="85"/>
      <c r="H830" s="85"/>
      <c r="I830" s="85" t="s">
        <v>727</v>
      </c>
      <c r="J830" s="111">
        <v>500</v>
      </c>
      <c r="K830" s="112">
        <v>10</v>
      </c>
      <c r="L830" s="101"/>
      <c r="M830" s="101"/>
      <c r="N830" s="101"/>
      <c r="O830" s="187">
        <v>10</v>
      </c>
      <c r="P830" s="187"/>
      <c r="Q830" s="15"/>
      <c r="R830" s="15"/>
    </row>
    <row r="831" spans="1:18" ht="15" x14ac:dyDescent="0.3">
      <c r="A831" s="235">
        <v>617</v>
      </c>
      <c r="B831" s="85">
        <v>61</v>
      </c>
      <c r="C831" s="235">
        <v>617</v>
      </c>
      <c r="D831" s="87">
        <v>127612</v>
      </c>
      <c r="E831" s="85">
        <v>1</v>
      </c>
      <c r="F831" s="87" t="s">
        <v>361</v>
      </c>
      <c r="G831" s="85"/>
      <c r="H831" s="85"/>
      <c r="I831" s="85" t="s">
        <v>727</v>
      </c>
      <c r="J831" s="111">
        <v>1200</v>
      </c>
      <c r="K831" s="112">
        <v>10</v>
      </c>
      <c r="L831" s="101"/>
      <c r="M831" s="101"/>
      <c r="N831" s="101"/>
      <c r="O831" s="187">
        <v>10</v>
      </c>
      <c r="P831" s="187"/>
      <c r="Q831" s="15"/>
      <c r="R831" s="15"/>
    </row>
    <row r="832" spans="1:18" ht="15" x14ac:dyDescent="0.3">
      <c r="A832" s="235">
        <v>617</v>
      </c>
      <c r="B832" s="85">
        <v>61</v>
      </c>
      <c r="C832" s="235">
        <v>617</v>
      </c>
      <c r="D832" s="87">
        <v>127620</v>
      </c>
      <c r="E832" s="85">
        <v>1</v>
      </c>
      <c r="F832" s="87" t="s">
        <v>361</v>
      </c>
      <c r="G832" s="85"/>
      <c r="H832" s="85"/>
      <c r="I832" s="85" t="s">
        <v>727</v>
      </c>
      <c r="J832" s="111">
        <v>1200</v>
      </c>
      <c r="K832" s="112">
        <v>10</v>
      </c>
      <c r="L832" s="101"/>
      <c r="M832" s="101"/>
      <c r="N832" s="101"/>
      <c r="O832" s="187">
        <v>10</v>
      </c>
      <c r="P832" s="187"/>
      <c r="Q832" s="15"/>
      <c r="R832" s="15"/>
    </row>
    <row r="833" spans="1:18" ht="15" x14ac:dyDescent="0.3">
      <c r="A833" s="235">
        <v>617</v>
      </c>
      <c r="B833" s="85">
        <v>61</v>
      </c>
      <c r="C833" s="235">
        <v>617</v>
      </c>
      <c r="D833" s="85"/>
      <c r="E833" s="85">
        <v>1</v>
      </c>
      <c r="F833" s="87" t="s">
        <v>361</v>
      </c>
      <c r="G833" s="352"/>
      <c r="H833" s="85"/>
      <c r="I833" s="85" t="s">
        <v>727</v>
      </c>
      <c r="J833" s="111">
        <v>1200</v>
      </c>
      <c r="K833" s="112">
        <v>10</v>
      </c>
      <c r="L833" s="101"/>
      <c r="M833" s="101"/>
      <c r="N833" s="101"/>
      <c r="O833" s="187">
        <v>10</v>
      </c>
      <c r="P833" s="187"/>
      <c r="Q833" s="15"/>
      <c r="R833" s="15"/>
    </row>
    <row r="834" spans="1:18" ht="15" x14ac:dyDescent="0.3">
      <c r="A834" s="235">
        <v>617</v>
      </c>
      <c r="B834" s="85">
        <v>61</v>
      </c>
      <c r="C834" s="235">
        <v>617</v>
      </c>
      <c r="D834" s="85">
        <v>127621</v>
      </c>
      <c r="E834" s="85">
        <v>1</v>
      </c>
      <c r="F834" s="87" t="s">
        <v>361</v>
      </c>
      <c r="G834" s="352"/>
      <c r="H834" s="85"/>
      <c r="I834" s="85" t="s">
        <v>727</v>
      </c>
      <c r="J834" s="111">
        <v>1200</v>
      </c>
      <c r="K834" s="112">
        <v>10</v>
      </c>
      <c r="L834" s="101"/>
      <c r="M834" s="101"/>
      <c r="N834" s="101"/>
      <c r="O834" s="187">
        <v>10</v>
      </c>
      <c r="P834" s="187"/>
      <c r="Q834" s="15"/>
      <c r="R834" s="15"/>
    </row>
    <row r="835" spans="1:18" ht="15" x14ac:dyDescent="0.3">
      <c r="A835" s="235">
        <v>617</v>
      </c>
      <c r="B835" s="85">
        <v>61</v>
      </c>
      <c r="C835" s="235">
        <v>617</v>
      </c>
      <c r="D835" s="85">
        <v>127619</v>
      </c>
      <c r="E835" s="85">
        <v>1</v>
      </c>
      <c r="F835" s="87" t="s">
        <v>361</v>
      </c>
      <c r="G835" s="352"/>
      <c r="H835" s="85"/>
      <c r="I835" s="85" t="s">
        <v>727</v>
      </c>
      <c r="J835" s="111">
        <v>1200</v>
      </c>
      <c r="K835" s="112">
        <v>10</v>
      </c>
      <c r="L835" s="101"/>
      <c r="M835" s="101"/>
      <c r="N835" s="101"/>
      <c r="O835" s="187">
        <v>10</v>
      </c>
      <c r="P835" s="187"/>
      <c r="Q835" s="15"/>
      <c r="R835" s="15"/>
    </row>
    <row r="836" spans="1:18" ht="15" x14ac:dyDescent="0.3">
      <c r="A836" s="235">
        <v>617</v>
      </c>
      <c r="B836" s="85">
        <v>61</v>
      </c>
      <c r="C836" s="235">
        <v>617</v>
      </c>
      <c r="D836" s="85">
        <v>127618</v>
      </c>
      <c r="E836" s="85">
        <v>1</v>
      </c>
      <c r="F836" s="87" t="s">
        <v>361</v>
      </c>
      <c r="G836" s="352"/>
      <c r="H836" s="85"/>
      <c r="I836" s="85" t="s">
        <v>727</v>
      </c>
      <c r="J836" s="111">
        <v>1200</v>
      </c>
      <c r="K836" s="112">
        <v>10</v>
      </c>
      <c r="L836" s="101"/>
      <c r="M836" s="101"/>
      <c r="N836" s="101"/>
      <c r="O836" s="187">
        <v>10</v>
      </c>
      <c r="P836" s="187"/>
      <c r="Q836" s="15"/>
      <c r="R836" s="15"/>
    </row>
    <row r="837" spans="1:18" ht="15" x14ac:dyDescent="0.3">
      <c r="A837" s="235">
        <v>617</v>
      </c>
      <c r="B837" s="85">
        <v>61</v>
      </c>
      <c r="C837" s="235">
        <v>617</v>
      </c>
      <c r="D837" s="85">
        <v>127617</v>
      </c>
      <c r="E837" s="85">
        <v>1</v>
      </c>
      <c r="F837" s="87" t="s">
        <v>361</v>
      </c>
      <c r="G837" s="352"/>
      <c r="H837" s="85"/>
      <c r="I837" s="85" t="s">
        <v>727</v>
      </c>
      <c r="J837" s="111">
        <v>1200</v>
      </c>
      <c r="K837" s="112">
        <v>10</v>
      </c>
      <c r="L837" s="101"/>
      <c r="M837" s="101"/>
      <c r="N837" s="101"/>
      <c r="O837" s="187">
        <v>10</v>
      </c>
      <c r="P837" s="187"/>
      <c r="Q837" s="15"/>
      <c r="R837" s="15"/>
    </row>
    <row r="838" spans="1:18" ht="15" x14ac:dyDescent="0.3">
      <c r="A838" s="235">
        <v>617</v>
      </c>
      <c r="B838" s="85">
        <v>61</v>
      </c>
      <c r="C838" s="235">
        <v>617</v>
      </c>
      <c r="D838" s="85">
        <v>127616</v>
      </c>
      <c r="E838" s="85">
        <v>1</v>
      </c>
      <c r="F838" s="87" t="s">
        <v>361</v>
      </c>
      <c r="G838" s="352"/>
      <c r="H838" s="85"/>
      <c r="I838" s="85" t="s">
        <v>727</v>
      </c>
      <c r="J838" s="111">
        <v>1200</v>
      </c>
      <c r="K838" s="112">
        <v>10</v>
      </c>
      <c r="L838" s="101"/>
      <c r="M838" s="101"/>
      <c r="N838" s="101"/>
      <c r="O838" s="187">
        <v>10</v>
      </c>
      <c r="P838" s="187"/>
      <c r="Q838" s="15"/>
      <c r="R838" s="15"/>
    </row>
    <row r="839" spans="1:18" ht="15" x14ac:dyDescent="0.3">
      <c r="A839" s="235">
        <v>617</v>
      </c>
      <c r="B839" s="85">
        <v>61</v>
      </c>
      <c r="C839" s="235">
        <v>617</v>
      </c>
      <c r="D839" s="85"/>
      <c r="E839" s="85">
        <v>1</v>
      </c>
      <c r="F839" s="87" t="s">
        <v>230</v>
      </c>
      <c r="G839" s="352"/>
      <c r="H839" s="85"/>
      <c r="I839" s="85" t="s">
        <v>727</v>
      </c>
      <c r="J839" s="111">
        <v>800</v>
      </c>
      <c r="K839" s="112">
        <v>10</v>
      </c>
      <c r="L839" s="101"/>
      <c r="M839" s="101">
        <f>IF(K842=0,"N/A",+L842/12)</f>
        <v>62.5</v>
      </c>
      <c r="N839" s="101"/>
      <c r="O839" s="102">
        <v>6</v>
      </c>
      <c r="P839" s="102">
        <v>3</v>
      </c>
      <c r="Q839" s="15"/>
      <c r="R839" s="15"/>
    </row>
    <row r="840" spans="1:18" ht="15" x14ac:dyDescent="0.3">
      <c r="A840" s="235">
        <v>617</v>
      </c>
      <c r="B840" s="85">
        <v>61</v>
      </c>
      <c r="C840" s="235">
        <v>617</v>
      </c>
      <c r="D840" s="85"/>
      <c r="E840" s="85">
        <v>1</v>
      </c>
      <c r="F840" s="87" t="s">
        <v>158</v>
      </c>
      <c r="G840" s="352"/>
      <c r="H840" s="85"/>
      <c r="I840" s="85" t="s">
        <v>727</v>
      </c>
      <c r="J840" s="111">
        <v>800</v>
      </c>
      <c r="K840" s="112">
        <v>10</v>
      </c>
      <c r="L840" s="101"/>
      <c r="M840" s="101"/>
      <c r="N840" s="101"/>
      <c r="O840" s="102">
        <v>10</v>
      </c>
      <c r="P840" s="102"/>
      <c r="Q840" s="15"/>
      <c r="R840" s="15"/>
    </row>
    <row r="841" spans="1:18" ht="15" x14ac:dyDescent="0.3">
      <c r="A841" s="235">
        <v>617</v>
      </c>
      <c r="B841" s="85">
        <v>61</v>
      </c>
      <c r="C841" s="235">
        <v>617</v>
      </c>
      <c r="D841" s="85"/>
      <c r="E841" s="85">
        <v>2</v>
      </c>
      <c r="F841" s="96" t="s">
        <v>236</v>
      </c>
      <c r="G841" s="352"/>
      <c r="H841" s="85"/>
      <c r="I841" s="85" t="s">
        <v>727</v>
      </c>
      <c r="J841" s="111">
        <v>650</v>
      </c>
      <c r="K841" s="112">
        <v>10</v>
      </c>
      <c r="L841" s="101"/>
      <c r="M841" s="101">
        <f>IF(K844=0,"N/A",+L844/12)</f>
        <v>45.616999999999997</v>
      </c>
      <c r="N841" s="101"/>
      <c r="O841" s="102">
        <v>4</v>
      </c>
      <c r="P841" s="102">
        <v>6</v>
      </c>
      <c r="Q841" s="15"/>
      <c r="R841" s="15"/>
    </row>
    <row r="842" spans="1:18" ht="15" x14ac:dyDescent="0.3">
      <c r="A842" s="235">
        <v>617</v>
      </c>
      <c r="B842" s="85">
        <v>61</v>
      </c>
      <c r="C842" s="235">
        <v>617</v>
      </c>
      <c r="D842" s="87"/>
      <c r="E842" s="85">
        <v>1</v>
      </c>
      <c r="F842" s="87" t="s">
        <v>369</v>
      </c>
      <c r="G842" s="85"/>
      <c r="H842" s="85"/>
      <c r="I842" s="85" t="s">
        <v>727</v>
      </c>
      <c r="J842" s="111">
        <v>1200</v>
      </c>
      <c r="K842" s="112">
        <v>10</v>
      </c>
      <c r="L842" s="101">
        <f>IF(K842=0,"N/A",+J843/K842)</f>
        <v>750</v>
      </c>
      <c r="M842" s="101"/>
      <c r="N842" s="101"/>
      <c r="O842" s="102"/>
      <c r="P842" s="102">
        <v>5</v>
      </c>
      <c r="Q842" s="15"/>
      <c r="R842" s="15"/>
    </row>
    <row r="843" spans="1:18" ht="15" x14ac:dyDescent="0.3">
      <c r="A843" s="235">
        <v>617</v>
      </c>
      <c r="B843" s="235">
        <v>61</v>
      </c>
      <c r="C843" s="235">
        <v>617</v>
      </c>
      <c r="D843" s="355"/>
      <c r="E843" s="85">
        <v>1</v>
      </c>
      <c r="F843" s="87" t="s">
        <v>401</v>
      </c>
      <c r="G843" s="85"/>
      <c r="H843" s="85"/>
      <c r="I843" s="85" t="s">
        <v>363</v>
      </c>
      <c r="J843" s="111">
        <v>7500</v>
      </c>
      <c r="K843" s="112">
        <v>10</v>
      </c>
      <c r="L843" s="101"/>
      <c r="M843" s="101">
        <f>IF(K846=0,"N/A",+L846/12)</f>
        <v>309.75</v>
      </c>
      <c r="N843" s="101"/>
      <c r="O843" s="102">
        <v>2</v>
      </c>
      <c r="P843" s="102">
        <v>10</v>
      </c>
      <c r="Q843" s="15"/>
      <c r="R843" s="15"/>
    </row>
    <row r="844" spans="1:18" ht="15" x14ac:dyDescent="0.3">
      <c r="A844" s="235">
        <v>617</v>
      </c>
      <c r="B844" s="235">
        <v>61</v>
      </c>
      <c r="C844" s="235">
        <v>617</v>
      </c>
      <c r="D844" s="87"/>
      <c r="E844" s="85">
        <v>1</v>
      </c>
      <c r="F844" s="87" t="s">
        <v>341</v>
      </c>
      <c r="G844" s="85"/>
      <c r="H844" s="85" t="s">
        <v>19</v>
      </c>
      <c r="I844" s="85" t="s">
        <v>363</v>
      </c>
      <c r="J844" s="111">
        <v>1015</v>
      </c>
      <c r="K844" s="112">
        <v>10</v>
      </c>
      <c r="L844" s="101">
        <f>IF(K844=0,"N/A",+J845/K844)</f>
        <v>547.404</v>
      </c>
      <c r="M844" s="101">
        <f>IF(K847=0,"N/A",+L847/12)</f>
        <v>162.864</v>
      </c>
      <c r="N844" s="101"/>
      <c r="O844" s="102">
        <v>4</v>
      </c>
      <c r="P844" s="102"/>
      <c r="Q844" s="15"/>
      <c r="R844" s="15"/>
    </row>
    <row r="845" spans="1:18" ht="15" x14ac:dyDescent="0.3">
      <c r="A845" s="235">
        <v>617</v>
      </c>
      <c r="B845" s="85">
        <v>61</v>
      </c>
      <c r="C845" s="235">
        <v>617</v>
      </c>
      <c r="D845" s="87"/>
      <c r="E845" s="85">
        <v>1</v>
      </c>
      <c r="F845" s="87" t="s">
        <v>405</v>
      </c>
      <c r="G845" s="85" t="s">
        <v>684</v>
      </c>
      <c r="H845" s="85" t="s">
        <v>71</v>
      </c>
      <c r="I845" s="85" t="s">
        <v>363</v>
      </c>
      <c r="J845" s="351">
        <v>5474.04</v>
      </c>
      <c r="K845" s="85">
        <v>5</v>
      </c>
      <c r="L845" s="101"/>
      <c r="M845" s="101">
        <f>IF(K848=0,"N/A",+L848/12)</f>
        <v>19.958333333333332</v>
      </c>
      <c r="N845" s="101"/>
      <c r="O845" s="102">
        <v>6</v>
      </c>
      <c r="P845" s="102">
        <v>9</v>
      </c>
      <c r="Q845" s="15"/>
      <c r="R845" s="15"/>
    </row>
    <row r="846" spans="1:18" ht="15" x14ac:dyDescent="0.3">
      <c r="A846" s="235">
        <v>617</v>
      </c>
      <c r="B846" s="235">
        <v>61</v>
      </c>
      <c r="C846" s="235">
        <v>617</v>
      </c>
      <c r="D846" s="85"/>
      <c r="E846" s="85">
        <v>1</v>
      </c>
      <c r="F846" s="96" t="s">
        <v>913</v>
      </c>
      <c r="G846" s="85"/>
      <c r="H846" s="85" t="s">
        <v>1137</v>
      </c>
      <c r="I846" s="85" t="s">
        <v>363</v>
      </c>
      <c r="J846" s="351">
        <v>9294.75</v>
      </c>
      <c r="K846" s="85">
        <v>10</v>
      </c>
      <c r="L846" s="101">
        <f>IF(K846=0,"N/A",+J847/K846)</f>
        <v>3717</v>
      </c>
      <c r="M846" s="101"/>
      <c r="N846" s="101"/>
      <c r="O846" s="102">
        <v>10</v>
      </c>
      <c r="P846" s="102"/>
      <c r="Q846" s="15"/>
      <c r="R846" s="15"/>
    </row>
    <row r="847" spans="1:18" ht="15" x14ac:dyDescent="0.3">
      <c r="A847" s="235">
        <v>617</v>
      </c>
      <c r="B847" s="235">
        <v>61</v>
      </c>
      <c r="C847" s="235">
        <v>617</v>
      </c>
      <c r="D847" s="85"/>
      <c r="E847" s="85">
        <v>1</v>
      </c>
      <c r="F847" s="96" t="s">
        <v>1029</v>
      </c>
      <c r="G847" s="85"/>
      <c r="H847" s="85" t="s">
        <v>1030</v>
      </c>
      <c r="I847" s="85" t="s">
        <v>363</v>
      </c>
      <c r="J847" s="351">
        <v>37170</v>
      </c>
      <c r="K847" s="112">
        <v>10</v>
      </c>
      <c r="L847" s="101">
        <f>IF(K847=0,"N/A",+J848/K847)</f>
        <v>1954.3679999999999</v>
      </c>
      <c r="M847" s="101">
        <f>IF(K850=0,"N/A",+L850/12)</f>
        <v>47.458333333333336</v>
      </c>
      <c r="N847" s="101"/>
      <c r="O847" s="102">
        <v>5</v>
      </c>
      <c r="P847" s="102">
        <v>7</v>
      </c>
      <c r="Q847" s="15"/>
      <c r="R847" s="15"/>
    </row>
    <row r="848" spans="1:18" ht="15" x14ac:dyDescent="0.3">
      <c r="A848" s="235">
        <v>617</v>
      </c>
      <c r="B848" s="85">
        <v>61</v>
      </c>
      <c r="C848" s="235">
        <v>617</v>
      </c>
      <c r="D848" s="87"/>
      <c r="E848" s="85">
        <v>1</v>
      </c>
      <c r="F848" s="87" t="s">
        <v>104</v>
      </c>
      <c r="G848" s="85"/>
      <c r="H848" s="85" t="s">
        <v>728</v>
      </c>
      <c r="I848" s="85" t="s">
        <v>363</v>
      </c>
      <c r="J848" s="351">
        <v>19543.68</v>
      </c>
      <c r="K848" s="112">
        <v>10</v>
      </c>
      <c r="L848" s="101">
        <f>IF(K848=0,"N/A",+J849/K848)</f>
        <v>239.5</v>
      </c>
      <c r="M848" s="101"/>
      <c r="N848" s="101" t="s">
        <v>914</v>
      </c>
      <c r="O848" s="102">
        <v>10</v>
      </c>
      <c r="P848" s="102"/>
      <c r="Q848" s="15"/>
      <c r="R848" s="15"/>
    </row>
    <row r="849" spans="1:18" ht="15" x14ac:dyDescent="0.3">
      <c r="A849" s="235">
        <v>617</v>
      </c>
      <c r="B849" s="235">
        <v>61</v>
      </c>
      <c r="C849" s="235">
        <v>617</v>
      </c>
      <c r="D849" s="355"/>
      <c r="E849" s="85">
        <v>1</v>
      </c>
      <c r="F849" s="96" t="s">
        <v>115</v>
      </c>
      <c r="G849" s="85"/>
      <c r="H849" s="85" t="s">
        <v>116</v>
      </c>
      <c r="I849" s="85" t="s">
        <v>363</v>
      </c>
      <c r="J849" s="111">
        <v>2395</v>
      </c>
      <c r="K849" s="112">
        <v>10</v>
      </c>
      <c r="L849" s="101"/>
      <c r="M849" s="101"/>
      <c r="N849" s="101"/>
      <c r="O849" s="102">
        <v>10</v>
      </c>
      <c r="P849" s="102"/>
      <c r="Q849" s="15"/>
      <c r="R849" s="15"/>
    </row>
    <row r="850" spans="1:18" ht="15" x14ac:dyDescent="0.3">
      <c r="A850" s="235">
        <v>617</v>
      </c>
      <c r="B850" s="85">
        <v>61</v>
      </c>
      <c r="C850" s="235">
        <v>617</v>
      </c>
      <c r="D850" s="87"/>
      <c r="E850" s="85">
        <v>1</v>
      </c>
      <c r="F850" s="87" t="s">
        <v>366</v>
      </c>
      <c r="G850" s="85" t="s">
        <v>367</v>
      </c>
      <c r="H850" s="85" t="s">
        <v>204</v>
      </c>
      <c r="I850" s="85" t="s">
        <v>363</v>
      </c>
      <c r="J850" s="111">
        <v>920</v>
      </c>
      <c r="K850" s="112">
        <v>10</v>
      </c>
      <c r="L850" s="101">
        <f>IF(K850=0,"N/A",+J851/K850)</f>
        <v>569.5</v>
      </c>
      <c r="M850" s="101"/>
      <c r="N850" s="101"/>
      <c r="O850" s="102">
        <v>10</v>
      </c>
      <c r="P850" s="102"/>
      <c r="Q850" s="15"/>
      <c r="R850" s="15"/>
    </row>
    <row r="851" spans="1:18" ht="15" x14ac:dyDescent="0.3">
      <c r="A851" s="235">
        <v>617</v>
      </c>
      <c r="B851" s="85">
        <v>61</v>
      </c>
      <c r="C851" s="235">
        <v>617</v>
      </c>
      <c r="D851" s="85"/>
      <c r="E851" s="85">
        <v>1</v>
      </c>
      <c r="F851" s="96" t="s">
        <v>101</v>
      </c>
      <c r="G851" s="85" t="s">
        <v>558</v>
      </c>
      <c r="H851" s="85" t="s">
        <v>559</v>
      </c>
      <c r="I851" s="85" t="s">
        <v>363</v>
      </c>
      <c r="J851" s="111">
        <v>5695</v>
      </c>
      <c r="K851" s="112">
        <v>10</v>
      </c>
      <c r="L851" s="101"/>
      <c r="M851" s="101"/>
      <c r="N851" s="101"/>
      <c r="O851" s="102">
        <v>10</v>
      </c>
      <c r="P851" s="757"/>
      <c r="Q851" s="15"/>
      <c r="R851" s="15"/>
    </row>
    <row r="852" spans="1:18" ht="15" x14ac:dyDescent="0.3">
      <c r="A852" s="235">
        <v>617</v>
      </c>
      <c r="B852" s="85">
        <v>61</v>
      </c>
      <c r="C852" s="235">
        <v>617</v>
      </c>
      <c r="D852" s="87"/>
      <c r="E852" s="85">
        <v>1</v>
      </c>
      <c r="F852" s="87" t="s">
        <v>112</v>
      </c>
      <c r="G852" s="85"/>
      <c r="H852" s="85"/>
      <c r="I852" s="85" t="s">
        <v>363</v>
      </c>
      <c r="J852" s="111">
        <v>995</v>
      </c>
      <c r="K852" s="112">
        <v>10</v>
      </c>
      <c r="L852" s="101"/>
      <c r="M852" s="101"/>
      <c r="N852" s="101"/>
      <c r="O852" s="102">
        <v>10</v>
      </c>
      <c r="P852" s="102"/>
      <c r="Q852" s="15"/>
      <c r="R852" s="15"/>
    </row>
    <row r="853" spans="1:18" ht="15" x14ac:dyDescent="0.3">
      <c r="A853" s="235">
        <v>617</v>
      </c>
      <c r="B853" s="85">
        <v>61</v>
      </c>
      <c r="C853" s="235">
        <v>617</v>
      </c>
      <c r="D853" s="87">
        <v>127971</v>
      </c>
      <c r="E853" s="85">
        <v>1</v>
      </c>
      <c r="F853" s="87" t="s">
        <v>104</v>
      </c>
      <c r="G853" s="85">
        <v>585311</v>
      </c>
      <c r="H853" s="85" t="s">
        <v>105</v>
      </c>
      <c r="I853" s="85" t="s">
        <v>363</v>
      </c>
      <c r="J853" s="111">
        <v>9874</v>
      </c>
      <c r="K853" s="112">
        <v>10</v>
      </c>
      <c r="L853" s="101"/>
      <c r="M853" s="101">
        <f>IF(K857=0,"N/A",+L856/12)</f>
        <v>44.253999999999998</v>
      </c>
      <c r="N853" s="101"/>
      <c r="O853" s="102">
        <v>8</v>
      </c>
      <c r="P853" s="102">
        <v>11</v>
      </c>
      <c r="Q853" s="15"/>
      <c r="R853" s="15"/>
    </row>
    <row r="854" spans="1:18" ht="15" x14ac:dyDescent="0.3">
      <c r="A854" s="235">
        <v>617</v>
      </c>
      <c r="B854" s="85">
        <v>61</v>
      </c>
      <c r="C854" s="235">
        <v>617</v>
      </c>
      <c r="D854" s="87">
        <v>125413</v>
      </c>
      <c r="E854" s="85">
        <v>1</v>
      </c>
      <c r="F854" s="87" t="s">
        <v>279</v>
      </c>
      <c r="G854" s="85" t="s">
        <v>368</v>
      </c>
      <c r="H854" s="85" t="s">
        <v>24</v>
      </c>
      <c r="I854" s="85" t="s">
        <v>363</v>
      </c>
      <c r="J854" s="111">
        <v>950</v>
      </c>
      <c r="K854" s="112">
        <v>10</v>
      </c>
      <c r="L854" s="101"/>
      <c r="M854" s="101">
        <f>IF(K857=0,"N/A",+L857/12)</f>
        <v>44.253999999999998</v>
      </c>
      <c r="N854" s="101"/>
      <c r="O854" s="102">
        <v>3</v>
      </c>
      <c r="P854" s="102">
        <v>10</v>
      </c>
      <c r="Q854" s="15"/>
      <c r="R854" s="15"/>
    </row>
    <row r="855" spans="1:18" ht="15" x14ac:dyDescent="0.3">
      <c r="A855" s="235">
        <v>617</v>
      </c>
      <c r="B855" s="235">
        <v>61</v>
      </c>
      <c r="C855" s="235">
        <v>617</v>
      </c>
      <c r="D855" s="85">
        <v>125432</v>
      </c>
      <c r="E855" s="85">
        <v>1</v>
      </c>
      <c r="F855" s="87" t="s">
        <v>328</v>
      </c>
      <c r="G855" s="85"/>
      <c r="H855" s="85"/>
      <c r="I855" s="85" t="s">
        <v>363</v>
      </c>
      <c r="J855" s="111">
        <v>2000</v>
      </c>
      <c r="K855" s="112">
        <v>10</v>
      </c>
      <c r="L855" s="101"/>
      <c r="M855" s="101">
        <f>IF(K858=0,"N/A",+L858/12)</f>
        <v>7.916666666666667</v>
      </c>
      <c r="N855" s="101"/>
      <c r="O855" s="187">
        <v>10</v>
      </c>
      <c r="P855" s="187"/>
      <c r="Q855" s="15"/>
      <c r="R855" s="15"/>
    </row>
    <row r="856" spans="1:18" ht="15" x14ac:dyDescent="0.3">
      <c r="A856" s="235">
        <v>617</v>
      </c>
      <c r="B856" s="235">
        <v>61</v>
      </c>
      <c r="C856" s="235">
        <v>617</v>
      </c>
      <c r="D856" s="85"/>
      <c r="E856" s="85">
        <v>1</v>
      </c>
      <c r="F856" s="87" t="s">
        <v>375</v>
      </c>
      <c r="G856" s="85"/>
      <c r="H856" s="85"/>
      <c r="I856" s="85" t="s">
        <v>363</v>
      </c>
      <c r="J856" s="111">
        <v>900</v>
      </c>
      <c r="K856" s="193">
        <v>10</v>
      </c>
      <c r="L856" s="101">
        <f>IF(K857=0,"N/A",+J858/K857)</f>
        <v>531.048</v>
      </c>
      <c r="M856" s="101">
        <f>IF(K859=0,"N/A",+L859/12)</f>
        <v>66.381</v>
      </c>
      <c r="N856" s="101"/>
      <c r="O856" s="187">
        <v>7</v>
      </c>
      <c r="P856" s="187">
        <v>11</v>
      </c>
      <c r="Q856" s="15"/>
      <c r="R856" s="15"/>
    </row>
    <row r="857" spans="1:18" ht="15" x14ac:dyDescent="0.3">
      <c r="A857" s="85">
        <v>617</v>
      </c>
      <c r="B857" s="85">
        <v>61</v>
      </c>
      <c r="C857" s="85">
        <v>617</v>
      </c>
      <c r="D857" s="85"/>
      <c r="E857" s="85">
        <v>1</v>
      </c>
      <c r="F857" s="85" t="s">
        <v>1134</v>
      </c>
      <c r="G857" s="582">
        <v>7710005544</v>
      </c>
      <c r="H857" s="85" t="s">
        <v>68</v>
      </c>
      <c r="I857" s="87" t="s">
        <v>450</v>
      </c>
      <c r="J857" s="111">
        <v>39486.21</v>
      </c>
      <c r="K857" s="112">
        <v>10</v>
      </c>
      <c r="L857" s="101">
        <f>IF(K857=0,"N/A",+J858/K857)</f>
        <v>531.048</v>
      </c>
      <c r="M857" s="101">
        <f>IF(K860=0,"N/A",+L860/12)</f>
        <v>62.5</v>
      </c>
      <c r="N857" s="101"/>
      <c r="O857" s="102">
        <v>6</v>
      </c>
      <c r="P857" s="102">
        <v>6</v>
      </c>
      <c r="Q857" s="15"/>
      <c r="R857" s="15"/>
    </row>
    <row r="858" spans="1:18" ht="15" x14ac:dyDescent="0.3">
      <c r="A858" s="235">
        <v>617</v>
      </c>
      <c r="B858" s="235">
        <v>61</v>
      </c>
      <c r="C858" s="235">
        <v>617</v>
      </c>
      <c r="D858" s="85"/>
      <c r="E858" s="85">
        <v>2</v>
      </c>
      <c r="F858" s="87" t="s">
        <v>511</v>
      </c>
      <c r="G858" s="85"/>
      <c r="H858" s="85"/>
      <c r="I858" s="85" t="s">
        <v>363</v>
      </c>
      <c r="J858" s="111">
        <v>5310.48</v>
      </c>
      <c r="K858" s="112">
        <v>10</v>
      </c>
      <c r="L858" s="101">
        <f>IF(K858=0,"N/A",+J859/K858)</f>
        <v>95</v>
      </c>
      <c r="M858" s="101">
        <f>IF(K861=0,"N/A",+L861/12)</f>
        <v>62.5</v>
      </c>
      <c r="N858" s="101"/>
      <c r="O858" s="187">
        <v>6</v>
      </c>
      <c r="P858" s="187">
        <v>3</v>
      </c>
      <c r="Q858" s="15"/>
      <c r="R858" s="15"/>
    </row>
    <row r="859" spans="1:18" ht="15" x14ac:dyDescent="0.3">
      <c r="A859" s="235">
        <v>617</v>
      </c>
      <c r="B859" s="235">
        <v>61</v>
      </c>
      <c r="C859" s="235">
        <v>617</v>
      </c>
      <c r="D859" s="85">
        <v>125422</v>
      </c>
      <c r="E859" s="85">
        <v>1</v>
      </c>
      <c r="F859" s="87" t="s">
        <v>23</v>
      </c>
      <c r="G859" s="85">
        <v>5499</v>
      </c>
      <c r="H859" s="85" t="s">
        <v>24</v>
      </c>
      <c r="I859" s="85" t="s">
        <v>349</v>
      </c>
      <c r="J859" s="111">
        <v>950</v>
      </c>
      <c r="K859" s="112">
        <v>10</v>
      </c>
      <c r="L859" s="101">
        <f>IF(K859=0,"N/A",+J860/K859)</f>
        <v>796.572</v>
      </c>
      <c r="M859" s="101"/>
      <c r="N859" s="101"/>
      <c r="O859" s="187">
        <v>10</v>
      </c>
      <c r="P859" s="187"/>
      <c r="Q859" s="15"/>
      <c r="R859" s="15"/>
    </row>
    <row r="860" spans="1:18" ht="15" x14ac:dyDescent="0.3">
      <c r="A860" s="235">
        <v>617</v>
      </c>
      <c r="B860" s="235">
        <v>61</v>
      </c>
      <c r="C860" s="235">
        <v>617</v>
      </c>
      <c r="D860" s="85"/>
      <c r="E860" s="85">
        <v>3</v>
      </c>
      <c r="F860" s="87" t="s">
        <v>352</v>
      </c>
      <c r="G860" s="85"/>
      <c r="H860" s="85" t="s">
        <v>19</v>
      </c>
      <c r="I860" s="85" t="s">
        <v>349</v>
      </c>
      <c r="J860" s="111">
        <v>7965.72</v>
      </c>
      <c r="K860" s="112">
        <v>10</v>
      </c>
      <c r="L860" s="101">
        <f>IF(K860=0,"N/A",+J861/K860)</f>
        <v>750</v>
      </c>
      <c r="M860" s="101"/>
      <c r="N860" s="101"/>
      <c r="O860" s="187">
        <v>10</v>
      </c>
      <c r="P860" s="187"/>
      <c r="Q860" s="15"/>
      <c r="R860" s="15"/>
    </row>
    <row r="861" spans="1:18" ht="15" x14ac:dyDescent="0.3">
      <c r="A861" s="85">
        <v>617</v>
      </c>
      <c r="B861" s="85">
        <v>61</v>
      </c>
      <c r="C861" s="85">
        <v>617</v>
      </c>
      <c r="D861" s="85"/>
      <c r="E861" s="85">
        <v>1</v>
      </c>
      <c r="F861" s="87" t="s">
        <v>1036</v>
      </c>
      <c r="G861" s="85"/>
      <c r="H861" s="85"/>
      <c r="I861" s="85" t="s">
        <v>349</v>
      </c>
      <c r="J861" s="111">
        <v>7500</v>
      </c>
      <c r="K861" s="112">
        <v>10</v>
      </c>
      <c r="L861" s="101">
        <f>IF(K861=0,"N/A",+J862/K861)</f>
        <v>750</v>
      </c>
      <c r="M861" s="101"/>
      <c r="N861" s="101"/>
      <c r="O861" s="187">
        <v>10</v>
      </c>
      <c r="P861" s="187"/>
      <c r="Q861" s="15"/>
      <c r="R861" s="15"/>
    </row>
    <row r="862" spans="1:18" ht="15" x14ac:dyDescent="0.3">
      <c r="A862" s="235">
        <v>617</v>
      </c>
      <c r="B862" s="235">
        <v>61</v>
      </c>
      <c r="C862" s="235">
        <v>617</v>
      </c>
      <c r="D862" s="85"/>
      <c r="E862" s="85">
        <v>1</v>
      </c>
      <c r="F862" s="87" t="s">
        <v>401</v>
      </c>
      <c r="G862" s="85"/>
      <c r="H862" s="85"/>
      <c r="I862" s="85" t="s">
        <v>349</v>
      </c>
      <c r="J862" s="111">
        <v>7500</v>
      </c>
      <c r="K862" s="112">
        <v>10</v>
      </c>
      <c r="L862" s="101"/>
      <c r="M862" s="101"/>
      <c r="N862" s="101"/>
      <c r="O862" s="187">
        <v>10</v>
      </c>
      <c r="P862" s="187"/>
      <c r="Q862" s="15"/>
      <c r="R862" s="15"/>
    </row>
    <row r="863" spans="1:18" ht="15" x14ac:dyDescent="0.3">
      <c r="A863" s="235">
        <v>617</v>
      </c>
      <c r="B863" s="235">
        <v>61</v>
      </c>
      <c r="C863" s="235">
        <v>617</v>
      </c>
      <c r="D863" s="85">
        <v>125405</v>
      </c>
      <c r="E863" s="85">
        <v>1</v>
      </c>
      <c r="F863" s="87" t="s">
        <v>158</v>
      </c>
      <c r="G863" s="85"/>
      <c r="H863" s="85" t="s">
        <v>19</v>
      </c>
      <c r="I863" s="85" t="s">
        <v>349</v>
      </c>
      <c r="J863" s="111">
        <v>500</v>
      </c>
      <c r="K863" s="112">
        <v>10</v>
      </c>
      <c r="L863" s="101"/>
      <c r="M863" s="101"/>
      <c r="N863" s="101"/>
      <c r="O863" s="187">
        <v>10</v>
      </c>
      <c r="P863" s="187"/>
      <c r="Q863" s="15"/>
      <c r="R863" s="15"/>
    </row>
    <row r="864" spans="1:18" ht="15" x14ac:dyDescent="0.3">
      <c r="A864" s="235">
        <v>617</v>
      </c>
      <c r="B864" s="235">
        <v>61</v>
      </c>
      <c r="C864" s="235">
        <v>617</v>
      </c>
      <c r="D864" s="85">
        <v>126017</v>
      </c>
      <c r="E864" s="85">
        <v>1</v>
      </c>
      <c r="F864" s="87" t="s">
        <v>355</v>
      </c>
      <c r="G864" s="85"/>
      <c r="H864" s="85"/>
      <c r="I864" s="85" t="s">
        <v>349</v>
      </c>
      <c r="J864" s="111">
        <v>100</v>
      </c>
      <c r="K864" s="112">
        <v>10</v>
      </c>
      <c r="L864" s="101"/>
      <c r="M864" s="101"/>
      <c r="N864" s="101"/>
      <c r="O864" s="187">
        <v>10</v>
      </c>
      <c r="P864" s="187"/>
      <c r="Q864" s="15"/>
      <c r="R864" s="15"/>
    </row>
    <row r="865" spans="1:18" ht="15" x14ac:dyDescent="0.3">
      <c r="A865" s="235">
        <v>617</v>
      </c>
      <c r="B865" s="235">
        <v>61</v>
      </c>
      <c r="C865" s="235">
        <v>617</v>
      </c>
      <c r="D865" s="85">
        <v>126016</v>
      </c>
      <c r="E865" s="85">
        <v>1</v>
      </c>
      <c r="F865" s="87" t="s">
        <v>355</v>
      </c>
      <c r="G865" s="85"/>
      <c r="H865" s="85"/>
      <c r="I865" s="85" t="s">
        <v>349</v>
      </c>
      <c r="J865" s="111">
        <v>100</v>
      </c>
      <c r="K865" s="112">
        <v>10</v>
      </c>
      <c r="L865" s="101"/>
      <c r="M865" s="101">
        <f>IF(K868=0,"N/A",+L868/12)</f>
        <v>49.166666666666664</v>
      </c>
      <c r="N865" s="101">
        <f>+M853+M857+M865+M854+M856</f>
        <v>266.55566666666664</v>
      </c>
      <c r="O865" s="187">
        <v>2</v>
      </c>
      <c r="P865" s="187">
        <v>6</v>
      </c>
      <c r="Q865" s="15"/>
      <c r="R865" s="15"/>
    </row>
    <row r="866" spans="1:18" ht="15" x14ac:dyDescent="0.3">
      <c r="A866" s="235">
        <v>617</v>
      </c>
      <c r="B866" s="235">
        <v>61</v>
      </c>
      <c r="C866" s="235">
        <v>617</v>
      </c>
      <c r="D866" s="85">
        <v>34936</v>
      </c>
      <c r="E866" s="85">
        <v>1</v>
      </c>
      <c r="F866" s="87" t="s">
        <v>292</v>
      </c>
      <c r="G866" s="85" t="s">
        <v>353</v>
      </c>
      <c r="H866" s="85"/>
      <c r="I866" s="85" t="s">
        <v>349</v>
      </c>
      <c r="J866" s="111">
        <v>600</v>
      </c>
      <c r="K866" s="112">
        <v>10</v>
      </c>
      <c r="L866" s="101"/>
      <c r="M866" s="101"/>
      <c r="N866" s="101"/>
      <c r="O866" s="187"/>
      <c r="P866" s="187">
        <v>5</v>
      </c>
      <c r="Q866" s="15"/>
      <c r="R866" s="15"/>
    </row>
    <row r="867" spans="1:18" ht="15" x14ac:dyDescent="0.3">
      <c r="A867" s="235">
        <v>617</v>
      </c>
      <c r="B867" s="235">
        <v>61</v>
      </c>
      <c r="C867" s="235">
        <v>617</v>
      </c>
      <c r="D867" s="85">
        <v>125407</v>
      </c>
      <c r="E867" s="85">
        <v>1</v>
      </c>
      <c r="F867" s="87" t="s">
        <v>292</v>
      </c>
      <c r="G867" s="85"/>
      <c r="H867" s="85"/>
      <c r="I867" s="85" t="s">
        <v>349</v>
      </c>
      <c r="J867" s="111">
        <v>500</v>
      </c>
      <c r="K867" s="112">
        <v>10</v>
      </c>
      <c r="L867" s="101"/>
      <c r="M867" s="101">
        <f t="shared" ref="M867:M875" si="19">IF(K870=0,"N/A",+L870/12)</f>
        <v>46.109999999999992</v>
      </c>
      <c r="N867" s="101"/>
      <c r="O867" s="187">
        <v>3</v>
      </c>
      <c r="P867" s="187">
        <v>7</v>
      </c>
      <c r="Q867" s="15"/>
      <c r="R867" s="15"/>
    </row>
    <row r="868" spans="1:18" ht="15" x14ac:dyDescent="0.3">
      <c r="A868" s="235">
        <v>617</v>
      </c>
      <c r="B868" s="235">
        <v>61</v>
      </c>
      <c r="C868" s="235">
        <v>617</v>
      </c>
      <c r="D868" s="85">
        <v>125407</v>
      </c>
      <c r="E868" s="85">
        <v>1</v>
      </c>
      <c r="F868" s="87" t="s">
        <v>292</v>
      </c>
      <c r="G868" s="85"/>
      <c r="H868" s="85"/>
      <c r="I868" s="85" t="s">
        <v>349</v>
      </c>
      <c r="J868" s="111">
        <v>600</v>
      </c>
      <c r="K868" s="112">
        <v>10</v>
      </c>
      <c r="L868" s="101">
        <f>IF(K868=0,"N/A",+J869/K868)</f>
        <v>590</v>
      </c>
      <c r="M868" s="101">
        <f t="shared" si="19"/>
        <v>24.499916666666664</v>
      </c>
      <c r="N868" s="101"/>
      <c r="O868" s="187">
        <v>3</v>
      </c>
      <c r="P868" s="187">
        <v>7</v>
      </c>
      <c r="Q868" s="15"/>
      <c r="R868" s="15"/>
    </row>
    <row r="869" spans="1:18" ht="15" x14ac:dyDescent="0.3">
      <c r="A869" s="235">
        <v>617</v>
      </c>
      <c r="B869" s="235">
        <v>61</v>
      </c>
      <c r="C869" s="235">
        <v>617</v>
      </c>
      <c r="D869" s="85"/>
      <c r="E869" s="85">
        <v>3</v>
      </c>
      <c r="F869" s="87" t="s">
        <v>352</v>
      </c>
      <c r="G869" s="85"/>
      <c r="H869" s="85" t="s">
        <v>900</v>
      </c>
      <c r="I869" s="85" t="s">
        <v>349</v>
      </c>
      <c r="J869" s="111">
        <v>5900</v>
      </c>
      <c r="K869" s="85">
        <v>5</v>
      </c>
      <c r="L869" s="101"/>
      <c r="M869" s="101">
        <f t="shared" si="19"/>
        <v>200.59208333333333</v>
      </c>
      <c r="N869" s="101"/>
      <c r="O869" s="187">
        <v>3</v>
      </c>
      <c r="P869" s="187">
        <v>11</v>
      </c>
      <c r="Q869" s="15"/>
      <c r="R869" s="15"/>
    </row>
    <row r="870" spans="1:18" ht="15" x14ac:dyDescent="0.3">
      <c r="A870" s="235">
        <v>617</v>
      </c>
      <c r="B870" s="235">
        <v>61</v>
      </c>
      <c r="C870" s="235">
        <v>617</v>
      </c>
      <c r="D870" s="122"/>
      <c r="E870" s="85">
        <v>1</v>
      </c>
      <c r="F870" s="96" t="s">
        <v>915</v>
      </c>
      <c r="G870" s="85"/>
      <c r="H870" s="85"/>
      <c r="I870" s="85" t="s">
        <v>372</v>
      </c>
      <c r="J870" s="351">
        <v>15200</v>
      </c>
      <c r="K870" s="112">
        <v>10</v>
      </c>
      <c r="L870" s="101">
        <f t="shared" ref="L870:L878" si="20">IF(K870=0,"N/A",+J871/K870)</f>
        <v>553.31999999999994</v>
      </c>
      <c r="M870" s="101">
        <f t="shared" si="19"/>
        <v>198.16666666666666</v>
      </c>
      <c r="N870" s="101"/>
      <c r="O870" s="187">
        <v>3</v>
      </c>
      <c r="P870" s="187">
        <v>11</v>
      </c>
      <c r="Q870" s="15"/>
      <c r="R870" s="15"/>
    </row>
    <row r="871" spans="1:18" ht="15" x14ac:dyDescent="0.3">
      <c r="A871" s="85">
        <v>617</v>
      </c>
      <c r="B871" s="235">
        <v>61</v>
      </c>
      <c r="C871" s="85">
        <v>617</v>
      </c>
      <c r="D871" s="85"/>
      <c r="E871" s="85">
        <v>1</v>
      </c>
      <c r="F871" s="96" t="s">
        <v>779</v>
      </c>
      <c r="G871" s="85"/>
      <c r="H871" s="85"/>
      <c r="I871" s="85" t="s">
        <v>842</v>
      </c>
      <c r="J871" s="97">
        <v>5533.2</v>
      </c>
      <c r="K871" s="112">
        <v>10</v>
      </c>
      <c r="L871" s="101">
        <f t="shared" si="20"/>
        <v>293.99899999999997</v>
      </c>
      <c r="M871" s="101">
        <f t="shared" si="19"/>
        <v>235.82666666666668</v>
      </c>
      <c r="N871" s="101"/>
      <c r="O871" s="187">
        <v>2</v>
      </c>
      <c r="P871" s="187"/>
      <c r="Q871" s="15"/>
      <c r="R871" s="15"/>
    </row>
    <row r="872" spans="1:18" ht="15" x14ac:dyDescent="0.3">
      <c r="A872" s="85">
        <v>617</v>
      </c>
      <c r="B872" s="235">
        <v>61</v>
      </c>
      <c r="C872" s="85">
        <v>617</v>
      </c>
      <c r="D872" s="85"/>
      <c r="E872" s="85">
        <v>1</v>
      </c>
      <c r="F872" s="87" t="s">
        <v>782</v>
      </c>
      <c r="G872" s="85"/>
      <c r="H872" s="85" t="s">
        <v>19</v>
      </c>
      <c r="I872" s="85" t="s">
        <v>842</v>
      </c>
      <c r="J872" s="111">
        <v>2939.99</v>
      </c>
      <c r="K872" s="112">
        <v>10</v>
      </c>
      <c r="L872" s="101">
        <f t="shared" si="20"/>
        <v>2407.105</v>
      </c>
      <c r="M872" s="101">
        <f t="shared" si="19"/>
        <v>18.5625</v>
      </c>
      <c r="N872" s="101"/>
      <c r="O872" s="187">
        <v>3</v>
      </c>
      <c r="P872" s="187"/>
      <c r="Q872" s="15"/>
      <c r="R872" s="15"/>
    </row>
    <row r="873" spans="1:18" ht="15" x14ac:dyDescent="0.3">
      <c r="A873" s="85">
        <v>617</v>
      </c>
      <c r="B873" s="235">
        <v>61</v>
      </c>
      <c r="C873" s="85">
        <v>617</v>
      </c>
      <c r="D873" s="85"/>
      <c r="E873" s="85">
        <v>1</v>
      </c>
      <c r="F873" s="96" t="s">
        <v>758</v>
      </c>
      <c r="G873" s="85"/>
      <c r="H873" s="85" t="s">
        <v>761</v>
      </c>
      <c r="I873" s="85" t="s">
        <v>372</v>
      </c>
      <c r="J873" s="97">
        <v>24071.05</v>
      </c>
      <c r="K873" s="112">
        <v>10</v>
      </c>
      <c r="L873" s="101">
        <f t="shared" si="20"/>
        <v>2378</v>
      </c>
      <c r="M873" s="101">
        <f t="shared" si="19"/>
        <v>16.32</v>
      </c>
      <c r="N873" s="101"/>
      <c r="O873" s="187">
        <v>5</v>
      </c>
      <c r="P873" s="187">
        <v>1</v>
      </c>
      <c r="Q873" s="15"/>
      <c r="R873" s="15"/>
    </row>
    <row r="874" spans="1:18" ht="15" x14ac:dyDescent="0.3">
      <c r="A874" s="85">
        <v>617</v>
      </c>
      <c r="B874" s="235">
        <v>61</v>
      </c>
      <c r="C874" s="85">
        <v>617</v>
      </c>
      <c r="D874" s="85"/>
      <c r="E874" s="85">
        <v>4</v>
      </c>
      <c r="F874" s="96" t="s">
        <v>759</v>
      </c>
      <c r="G874" s="85"/>
      <c r="H874" s="85" t="s">
        <v>760</v>
      </c>
      <c r="I874" s="85" t="s">
        <v>372</v>
      </c>
      <c r="J874" s="97">
        <v>23780</v>
      </c>
      <c r="K874" s="112">
        <v>10</v>
      </c>
      <c r="L874" s="101">
        <f t="shared" si="20"/>
        <v>2829.92</v>
      </c>
      <c r="M874" s="101">
        <f t="shared" si="19"/>
        <v>262</v>
      </c>
      <c r="N874" s="101"/>
      <c r="O874" s="187">
        <v>6</v>
      </c>
      <c r="P874" s="187">
        <v>4</v>
      </c>
      <c r="Q874" s="15"/>
      <c r="R874" s="15"/>
    </row>
    <row r="875" spans="1:18" ht="15" x14ac:dyDescent="0.3">
      <c r="A875" s="85">
        <v>617</v>
      </c>
      <c r="B875" s="235">
        <v>61</v>
      </c>
      <c r="C875" s="85">
        <v>617</v>
      </c>
      <c r="D875" s="85"/>
      <c r="E875" s="85">
        <v>1</v>
      </c>
      <c r="F875" s="96" t="s">
        <v>846</v>
      </c>
      <c r="G875" s="85" t="s">
        <v>848</v>
      </c>
      <c r="H875" s="85" t="s">
        <v>847</v>
      </c>
      <c r="I875" s="85" t="s">
        <v>372</v>
      </c>
      <c r="J875" s="97">
        <v>28299.200000000001</v>
      </c>
      <c r="K875" s="112">
        <v>10</v>
      </c>
      <c r="L875" s="101">
        <f t="shared" si="20"/>
        <v>222.75</v>
      </c>
      <c r="M875" s="101">
        <f t="shared" si="19"/>
        <v>554.16666666666663</v>
      </c>
      <c r="N875" s="101"/>
      <c r="O875" s="187">
        <v>5</v>
      </c>
      <c r="P875" s="187"/>
      <c r="Q875" s="15"/>
      <c r="R875" s="15"/>
    </row>
    <row r="876" spans="1:18" ht="15" x14ac:dyDescent="0.3">
      <c r="A876" s="85">
        <v>617</v>
      </c>
      <c r="B876" s="235">
        <v>61</v>
      </c>
      <c r="C876" s="85">
        <v>617</v>
      </c>
      <c r="D876" s="85"/>
      <c r="E876" s="85">
        <v>1</v>
      </c>
      <c r="F876" s="96" t="s">
        <v>849</v>
      </c>
      <c r="G876" s="85" t="s">
        <v>851</v>
      </c>
      <c r="H876" s="85" t="s">
        <v>850</v>
      </c>
      <c r="I876" s="85" t="s">
        <v>372</v>
      </c>
      <c r="J876" s="97">
        <v>2227.5</v>
      </c>
      <c r="K876" s="112">
        <v>10</v>
      </c>
      <c r="L876" s="101">
        <f t="shared" si="20"/>
        <v>195.84</v>
      </c>
      <c r="M876" s="101"/>
      <c r="N876" s="101"/>
      <c r="O876" s="187">
        <v>10</v>
      </c>
      <c r="P876" s="187"/>
      <c r="Q876" s="15"/>
      <c r="R876" s="15"/>
    </row>
    <row r="877" spans="1:18" ht="15" x14ac:dyDescent="0.3">
      <c r="A877" s="85">
        <v>617</v>
      </c>
      <c r="B877" s="235">
        <v>61</v>
      </c>
      <c r="C877" s="85">
        <v>617</v>
      </c>
      <c r="D877" s="85"/>
      <c r="E877" s="85">
        <v>2</v>
      </c>
      <c r="F877" s="96" t="s">
        <v>749</v>
      </c>
      <c r="G877" s="85"/>
      <c r="H877" s="85"/>
      <c r="I877" s="85" t="s">
        <v>372</v>
      </c>
      <c r="J877" s="97">
        <v>1958.4</v>
      </c>
      <c r="K877" s="112">
        <v>10</v>
      </c>
      <c r="L877" s="101">
        <f t="shared" si="20"/>
        <v>3144</v>
      </c>
      <c r="M877" s="101"/>
      <c r="N877" s="101"/>
      <c r="O877" s="187">
        <v>10</v>
      </c>
      <c r="P877" s="187"/>
      <c r="Q877" s="15"/>
      <c r="R877" s="15"/>
    </row>
    <row r="878" spans="1:18" ht="15" x14ac:dyDescent="0.3">
      <c r="A878" s="85">
        <v>617</v>
      </c>
      <c r="B878" s="235">
        <v>61</v>
      </c>
      <c r="C878" s="85">
        <v>617</v>
      </c>
      <c r="D878" s="85"/>
      <c r="E878" s="85">
        <v>1</v>
      </c>
      <c r="F878" s="96" t="s">
        <v>750</v>
      </c>
      <c r="G878" s="85"/>
      <c r="H878" s="85" t="s">
        <v>751</v>
      </c>
      <c r="I878" s="85" t="s">
        <v>372</v>
      </c>
      <c r="J878" s="97">
        <v>31440</v>
      </c>
      <c r="K878" s="85">
        <v>5</v>
      </c>
      <c r="L878" s="101">
        <f t="shared" si="20"/>
        <v>6650</v>
      </c>
      <c r="M878" s="101">
        <f>IF(K881=0,"N/A",+L881/12)</f>
        <v>56</v>
      </c>
      <c r="N878" s="101"/>
      <c r="O878" s="187">
        <v>4</v>
      </c>
      <c r="P878" s="187">
        <v>1</v>
      </c>
      <c r="Q878" s="15"/>
      <c r="R878" s="15"/>
    </row>
    <row r="879" spans="1:18" ht="15" x14ac:dyDescent="0.3">
      <c r="A879" s="85">
        <v>617</v>
      </c>
      <c r="B879" s="235">
        <v>61</v>
      </c>
      <c r="C879" s="85">
        <v>617</v>
      </c>
      <c r="D879" s="85"/>
      <c r="E879" s="85">
        <v>1</v>
      </c>
      <c r="F879" s="96" t="s">
        <v>752</v>
      </c>
      <c r="G879" s="85" t="s">
        <v>753</v>
      </c>
      <c r="H879" s="85"/>
      <c r="I879" s="85" t="s">
        <v>372</v>
      </c>
      <c r="J879" s="97">
        <v>33250</v>
      </c>
      <c r="K879" s="85">
        <v>10</v>
      </c>
      <c r="L879" s="101"/>
      <c r="M879" s="101">
        <f>IF(K882=0,"N/A",+L882/12)</f>
        <v>23.925000000000001</v>
      </c>
      <c r="N879" s="101"/>
      <c r="O879" s="187">
        <v>10</v>
      </c>
      <c r="P879" s="187"/>
      <c r="Q879" s="15"/>
      <c r="R879" s="15"/>
    </row>
    <row r="880" spans="1:18" ht="15" x14ac:dyDescent="0.3">
      <c r="A880" s="85">
        <v>617</v>
      </c>
      <c r="B880" s="235">
        <v>61</v>
      </c>
      <c r="C880" s="85">
        <v>617</v>
      </c>
      <c r="D880" s="85"/>
      <c r="E880" s="85">
        <v>2</v>
      </c>
      <c r="F880" s="96" t="s">
        <v>840</v>
      </c>
      <c r="G880" s="85"/>
      <c r="H880" s="85"/>
      <c r="I880" s="85" t="s">
        <v>372</v>
      </c>
      <c r="J880" s="97">
        <v>1000</v>
      </c>
      <c r="K880" s="85">
        <v>10</v>
      </c>
      <c r="L880" s="101"/>
      <c r="M880" s="101"/>
      <c r="N880" s="101"/>
      <c r="O880" s="187">
        <v>10</v>
      </c>
      <c r="P880" s="187"/>
      <c r="Q880" s="15"/>
      <c r="R880" s="15"/>
    </row>
    <row r="881" spans="1:18" ht="15" x14ac:dyDescent="0.3">
      <c r="A881" s="85">
        <v>617</v>
      </c>
      <c r="B881" s="235">
        <v>61</v>
      </c>
      <c r="C881" s="85">
        <v>617</v>
      </c>
      <c r="D881" s="85"/>
      <c r="E881" s="85">
        <v>1</v>
      </c>
      <c r="F881" s="96" t="s">
        <v>261</v>
      </c>
      <c r="G881" s="85"/>
      <c r="H881" s="85"/>
      <c r="I881" s="85" t="s">
        <v>372</v>
      </c>
      <c r="J881" s="111">
        <v>1200</v>
      </c>
      <c r="K881" s="85">
        <v>10</v>
      </c>
      <c r="L881" s="101">
        <f>IF(K881=0,"N/A",+J882/K881)</f>
        <v>672</v>
      </c>
      <c r="M881" s="101"/>
      <c r="N881" s="101"/>
      <c r="O881" s="187">
        <v>10</v>
      </c>
      <c r="P881" s="187"/>
      <c r="Q881" s="15"/>
      <c r="R881" s="15"/>
    </row>
    <row r="882" spans="1:18" ht="15" x14ac:dyDescent="0.3">
      <c r="A882" s="85">
        <v>617</v>
      </c>
      <c r="B882" s="235">
        <v>61</v>
      </c>
      <c r="C882" s="85">
        <v>617</v>
      </c>
      <c r="D882" s="373"/>
      <c r="E882" s="373">
        <v>1</v>
      </c>
      <c r="F882" s="96" t="s">
        <v>145</v>
      </c>
      <c r="G882" s="373"/>
      <c r="H882" s="373"/>
      <c r="I882" s="85" t="s">
        <v>372</v>
      </c>
      <c r="J882" s="97">
        <v>6720</v>
      </c>
      <c r="K882" s="112">
        <v>10</v>
      </c>
      <c r="L882" s="101">
        <f>IF(K882=0,"N/A",+J883/K882)</f>
        <v>287.10000000000002</v>
      </c>
      <c r="M882" s="101"/>
      <c r="N882" s="101"/>
      <c r="O882" s="187">
        <v>10</v>
      </c>
      <c r="P882" s="187"/>
      <c r="Q882" s="15"/>
      <c r="R882" s="15"/>
    </row>
    <row r="883" spans="1:18" ht="15" x14ac:dyDescent="0.3">
      <c r="A883" s="85">
        <v>617</v>
      </c>
      <c r="B883" s="235">
        <v>61</v>
      </c>
      <c r="C883" s="85">
        <v>617</v>
      </c>
      <c r="D883" s="85"/>
      <c r="E883" s="85">
        <v>1</v>
      </c>
      <c r="F883" s="87" t="s">
        <v>66</v>
      </c>
      <c r="G883" s="85" t="s">
        <v>350</v>
      </c>
      <c r="H883" s="85" t="s">
        <v>24</v>
      </c>
      <c r="I883" s="85" t="s">
        <v>372</v>
      </c>
      <c r="J883" s="111">
        <v>2871</v>
      </c>
      <c r="K883" s="112">
        <v>10</v>
      </c>
      <c r="L883" s="101"/>
      <c r="M883" s="101">
        <f>IF(K886=0,"N/A",+L886/12)</f>
        <v>10</v>
      </c>
      <c r="N883" s="101">
        <f>+M883+M882+M878+M877+M874+M873+M872+M871+M870+M869+M868+M867+M866</f>
        <v>1068.0778333333333</v>
      </c>
      <c r="O883" s="187">
        <v>7</v>
      </c>
      <c r="P883" s="187">
        <v>11</v>
      </c>
      <c r="Q883" s="15"/>
      <c r="R883" s="15"/>
    </row>
    <row r="884" spans="1:18" ht="15" x14ac:dyDescent="0.3">
      <c r="A884" s="85">
        <v>617</v>
      </c>
      <c r="B884" s="235">
        <v>61</v>
      </c>
      <c r="C884" s="85">
        <v>617</v>
      </c>
      <c r="D884" s="85">
        <v>127967</v>
      </c>
      <c r="E884" s="85">
        <v>1</v>
      </c>
      <c r="F884" s="87" t="s">
        <v>373</v>
      </c>
      <c r="G884" s="85"/>
      <c r="H884" s="85" t="s">
        <v>374</v>
      </c>
      <c r="I884" s="85" t="s">
        <v>372</v>
      </c>
      <c r="J884" s="111">
        <v>2000</v>
      </c>
      <c r="K884" s="112">
        <v>10</v>
      </c>
      <c r="L884" s="101"/>
      <c r="M884" s="101"/>
      <c r="N884" s="101"/>
      <c r="O884" s="187">
        <v>10</v>
      </c>
      <c r="P884" s="187"/>
      <c r="Q884" s="15"/>
      <c r="R884" s="15"/>
    </row>
    <row r="885" spans="1:18" ht="15" x14ac:dyDescent="0.3">
      <c r="A885" s="85">
        <v>617</v>
      </c>
      <c r="B885" s="235">
        <v>61</v>
      </c>
      <c r="C885" s="85">
        <v>617</v>
      </c>
      <c r="D885" s="85">
        <v>125433</v>
      </c>
      <c r="E885" s="85">
        <v>1</v>
      </c>
      <c r="F885" s="87" t="s">
        <v>376</v>
      </c>
      <c r="G885" s="85"/>
      <c r="H885" s="85"/>
      <c r="I885" s="85" t="s">
        <v>372</v>
      </c>
      <c r="J885" s="111">
        <v>3000</v>
      </c>
      <c r="K885" s="112">
        <v>10</v>
      </c>
      <c r="L885" s="101"/>
      <c r="M885" s="101"/>
      <c r="N885" s="101"/>
      <c r="O885" s="187">
        <v>10</v>
      </c>
      <c r="P885" s="187"/>
      <c r="Q885" s="15"/>
      <c r="R885" s="15"/>
    </row>
    <row r="886" spans="1:18" ht="15" x14ac:dyDescent="0.3">
      <c r="A886" s="85">
        <v>617</v>
      </c>
      <c r="B886" s="235">
        <v>61</v>
      </c>
      <c r="C886" s="85">
        <v>617</v>
      </c>
      <c r="D886" s="85">
        <v>125432</v>
      </c>
      <c r="E886" s="85">
        <v>1</v>
      </c>
      <c r="F886" s="87" t="s">
        <v>328</v>
      </c>
      <c r="G886" s="85"/>
      <c r="H886" s="85"/>
      <c r="I886" s="85" t="s">
        <v>372</v>
      </c>
      <c r="J886" s="111">
        <v>2000</v>
      </c>
      <c r="K886" s="112">
        <v>10</v>
      </c>
      <c r="L886" s="101">
        <f>IF(K886=0,"N/A",+J887/K886)</f>
        <v>120</v>
      </c>
      <c r="M886" s="101"/>
      <c r="N886" s="101"/>
      <c r="O886" s="187">
        <v>10</v>
      </c>
      <c r="P886" s="187"/>
      <c r="Q886" s="15"/>
      <c r="R886" s="15"/>
    </row>
    <row r="887" spans="1:18" ht="15" x14ac:dyDescent="0.3">
      <c r="A887" s="85">
        <v>617</v>
      </c>
      <c r="B887" s="235">
        <v>61</v>
      </c>
      <c r="C887" s="85">
        <v>617</v>
      </c>
      <c r="D887" s="85"/>
      <c r="E887" s="85">
        <v>1</v>
      </c>
      <c r="F887" s="87" t="s">
        <v>351</v>
      </c>
      <c r="G887" s="85"/>
      <c r="H887" s="85"/>
      <c r="I887" s="85" t="s">
        <v>372</v>
      </c>
      <c r="J887" s="111">
        <v>1200</v>
      </c>
      <c r="K887" s="112">
        <v>10</v>
      </c>
      <c r="L887" s="101"/>
      <c r="M887" s="101">
        <f>IF(K890=0,"N/A",+L890/12)</f>
        <v>20.316666666666666</v>
      </c>
      <c r="N887" s="101"/>
      <c r="O887" s="187">
        <v>5</v>
      </c>
      <c r="P887" s="187">
        <v>10</v>
      </c>
      <c r="Q887" s="15"/>
      <c r="R887" s="15"/>
    </row>
    <row r="888" spans="1:18" ht="15" x14ac:dyDescent="0.3">
      <c r="A888" s="85">
        <v>617</v>
      </c>
      <c r="B888" s="235">
        <v>61</v>
      </c>
      <c r="C888" s="85">
        <v>617</v>
      </c>
      <c r="D888" s="85"/>
      <c r="E888" s="85">
        <v>1</v>
      </c>
      <c r="F888" s="87" t="s">
        <v>841</v>
      </c>
      <c r="G888" s="85"/>
      <c r="H888" s="85"/>
      <c r="I888" s="85" t="s">
        <v>372</v>
      </c>
      <c r="J888" s="111">
        <v>2000</v>
      </c>
      <c r="K888" s="112">
        <v>10</v>
      </c>
      <c r="L888" s="101"/>
      <c r="M888" s="101"/>
      <c r="N888" s="101"/>
      <c r="O888" s="187">
        <v>10</v>
      </c>
      <c r="P888" s="187"/>
      <c r="Q888" s="15"/>
      <c r="R888" s="15"/>
    </row>
    <row r="889" spans="1:18" ht="15" x14ac:dyDescent="0.3">
      <c r="A889" s="92">
        <v>617</v>
      </c>
      <c r="B889" s="244">
        <v>61</v>
      </c>
      <c r="C889" s="92">
        <v>617</v>
      </c>
      <c r="D889" s="92"/>
      <c r="E889" s="92">
        <v>1</v>
      </c>
      <c r="F889" s="93" t="s">
        <v>377</v>
      </c>
      <c r="G889" s="92"/>
      <c r="H889" s="92"/>
      <c r="I889" s="241" t="s">
        <v>372</v>
      </c>
      <c r="J889" s="111">
        <v>2664.81</v>
      </c>
      <c r="K889" s="95">
        <v>10</v>
      </c>
      <c r="L889" s="101"/>
      <c r="M889" s="101"/>
      <c r="N889" s="101"/>
      <c r="O889" s="187">
        <v>10</v>
      </c>
      <c r="P889" s="187"/>
      <c r="Q889" s="15"/>
      <c r="R889" s="15"/>
    </row>
    <row r="890" spans="1:18" ht="15" x14ac:dyDescent="0.3">
      <c r="A890" s="92">
        <v>617</v>
      </c>
      <c r="B890" s="244">
        <v>61</v>
      </c>
      <c r="C890" s="92">
        <v>617</v>
      </c>
      <c r="D890" s="92">
        <v>35210</v>
      </c>
      <c r="E890" s="92">
        <v>1</v>
      </c>
      <c r="F890" s="93" t="s">
        <v>354</v>
      </c>
      <c r="G890" s="92"/>
      <c r="H890" s="92"/>
      <c r="I890" s="241" t="s">
        <v>372</v>
      </c>
      <c r="J890" s="94">
        <v>400</v>
      </c>
      <c r="K890" s="365">
        <v>10</v>
      </c>
      <c r="L890" s="101">
        <v>243.8</v>
      </c>
      <c r="M890" s="101"/>
      <c r="N890" s="101"/>
      <c r="O890" s="187">
        <v>10</v>
      </c>
      <c r="P890" s="187"/>
      <c r="Q890" s="15"/>
      <c r="R890" s="15"/>
    </row>
    <row r="891" spans="1:18" ht="15" x14ac:dyDescent="0.3">
      <c r="A891" s="92">
        <v>617</v>
      </c>
      <c r="B891" s="92">
        <v>61</v>
      </c>
      <c r="C891" s="92">
        <v>617</v>
      </c>
      <c r="D891" s="566"/>
      <c r="E891" s="92">
        <v>1</v>
      </c>
      <c r="F891" s="93" t="s">
        <v>564</v>
      </c>
      <c r="G891" s="566"/>
      <c r="H891" s="92"/>
      <c r="I891" s="241" t="s">
        <v>379</v>
      </c>
      <c r="J891" s="590">
        <v>2438</v>
      </c>
      <c r="K891" s="365">
        <v>10</v>
      </c>
      <c r="L891" s="101"/>
      <c r="M891" s="101"/>
      <c r="N891" s="101"/>
      <c r="O891" s="187">
        <v>10</v>
      </c>
      <c r="P891" s="187"/>
      <c r="Q891" s="15"/>
      <c r="R891" s="15"/>
    </row>
    <row r="892" spans="1:18" ht="15" x14ac:dyDescent="0.3">
      <c r="A892" s="244">
        <v>617</v>
      </c>
      <c r="B892" s="244">
        <v>61</v>
      </c>
      <c r="C892" s="244">
        <v>617</v>
      </c>
      <c r="D892" s="92">
        <v>127636</v>
      </c>
      <c r="E892" s="92">
        <v>1</v>
      </c>
      <c r="F892" s="93" t="s">
        <v>154</v>
      </c>
      <c r="G892" s="93"/>
      <c r="H892" s="92"/>
      <c r="I892" s="241" t="s">
        <v>379</v>
      </c>
      <c r="J892" s="94">
        <v>1200</v>
      </c>
      <c r="K892" s="365">
        <v>10</v>
      </c>
      <c r="L892" s="101"/>
      <c r="M892" s="101">
        <f>IF(K895=0,"N/A",+L895/12)</f>
        <v>0</v>
      </c>
      <c r="N892" s="101"/>
      <c r="O892" s="187">
        <v>11</v>
      </c>
      <c r="P892" s="187">
        <v>7</v>
      </c>
      <c r="Q892" s="15"/>
      <c r="R892" s="15"/>
    </row>
    <row r="893" spans="1:18" ht="15" x14ac:dyDescent="0.3">
      <c r="A893" s="244">
        <v>617</v>
      </c>
      <c r="B893" s="244">
        <v>61</v>
      </c>
      <c r="C893" s="244">
        <v>617</v>
      </c>
      <c r="D893" s="92">
        <v>125403</v>
      </c>
      <c r="E893" s="92">
        <v>1</v>
      </c>
      <c r="F893" s="93" t="s">
        <v>158</v>
      </c>
      <c r="G893" s="93"/>
      <c r="H893" s="92" t="s">
        <v>19</v>
      </c>
      <c r="I893" s="241" t="s">
        <v>379</v>
      </c>
      <c r="J893" s="94">
        <v>500</v>
      </c>
      <c r="K893" s="365">
        <v>10</v>
      </c>
      <c r="L893" s="101"/>
      <c r="M893" s="101"/>
      <c r="N893" s="101"/>
      <c r="O893" s="187">
        <v>10</v>
      </c>
      <c r="P893" s="187"/>
      <c r="Q893" s="15"/>
      <c r="R893" s="15"/>
    </row>
    <row r="894" spans="1:18" ht="15" x14ac:dyDescent="0.3">
      <c r="A894" s="516">
        <v>617</v>
      </c>
      <c r="B894" s="516">
        <v>61</v>
      </c>
      <c r="C894" s="516">
        <v>617</v>
      </c>
      <c r="D894" s="98">
        <v>127632</v>
      </c>
      <c r="E894" s="98">
        <v>1</v>
      </c>
      <c r="F894" s="324" t="s">
        <v>25</v>
      </c>
      <c r="G894" s="324"/>
      <c r="H894" s="98" t="s">
        <v>309</v>
      </c>
      <c r="I894" s="85" t="s">
        <v>379</v>
      </c>
      <c r="J894" s="362">
        <v>3132</v>
      </c>
      <c r="K894" s="223">
        <v>10</v>
      </c>
      <c r="L894" s="101"/>
      <c r="M894" s="101"/>
      <c r="N894" s="101"/>
      <c r="O894" s="187">
        <v>10</v>
      </c>
      <c r="P894" s="187"/>
      <c r="Q894" s="15"/>
      <c r="R894" s="15"/>
    </row>
    <row r="895" spans="1:18" ht="15" x14ac:dyDescent="0.3">
      <c r="A895" s="235">
        <v>617</v>
      </c>
      <c r="B895" s="235">
        <v>61</v>
      </c>
      <c r="C895" s="235">
        <v>617</v>
      </c>
      <c r="D895" s="85">
        <v>34944</v>
      </c>
      <c r="E895" s="85">
        <v>1</v>
      </c>
      <c r="F895" s="87" t="s">
        <v>25</v>
      </c>
      <c r="G895" s="87"/>
      <c r="H895" s="85" t="s">
        <v>81</v>
      </c>
      <c r="I895" s="85" t="s">
        <v>379</v>
      </c>
      <c r="J895" s="111">
        <v>3132</v>
      </c>
      <c r="K895" s="112">
        <v>10</v>
      </c>
      <c r="L895" s="101"/>
      <c r="M895" s="101"/>
      <c r="N895" s="101"/>
      <c r="O895" s="187">
        <v>10</v>
      </c>
      <c r="P895" s="187"/>
      <c r="Q895" s="15"/>
      <c r="R895" s="15"/>
    </row>
    <row r="896" spans="1:18" ht="15" x14ac:dyDescent="0.3">
      <c r="A896" s="235">
        <v>617</v>
      </c>
      <c r="B896" s="235">
        <v>61</v>
      </c>
      <c r="C896" s="235">
        <v>617</v>
      </c>
      <c r="D896" s="85"/>
      <c r="E896" s="85">
        <v>1</v>
      </c>
      <c r="F896" s="87" t="s">
        <v>230</v>
      </c>
      <c r="G896" s="87"/>
      <c r="H896" s="85"/>
      <c r="I896" s="85" t="s">
        <v>379</v>
      </c>
      <c r="J896" s="111">
        <v>900</v>
      </c>
      <c r="K896" s="223">
        <v>10</v>
      </c>
      <c r="L896" s="101"/>
      <c r="M896" s="101"/>
      <c r="N896" s="101"/>
      <c r="O896" s="187">
        <v>10</v>
      </c>
      <c r="P896" s="187"/>
      <c r="Q896" s="15"/>
      <c r="R896" s="15"/>
    </row>
    <row r="897" spans="1:18" ht="15" x14ac:dyDescent="0.3">
      <c r="A897" s="235">
        <v>617</v>
      </c>
      <c r="B897" s="85">
        <v>61</v>
      </c>
      <c r="C897" s="235">
        <v>617</v>
      </c>
      <c r="D897" s="85"/>
      <c r="E897" s="85">
        <v>1</v>
      </c>
      <c r="F897" s="87" t="s">
        <v>315</v>
      </c>
      <c r="G897" s="85"/>
      <c r="H897" s="85"/>
      <c r="I897" s="85" t="s">
        <v>201</v>
      </c>
      <c r="J897" s="111">
        <v>10900</v>
      </c>
      <c r="K897" s="223">
        <v>10</v>
      </c>
      <c r="L897" s="101"/>
      <c r="M897" s="101"/>
      <c r="N897" s="101"/>
      <c r="O897" s="187">
        <v>10</v>
      </c>
      <c r="P897" s="187"/>
      <c r="Q897" s="15"/>
      <c r="R897" s="15"/>
    </row>
    <row r="898" spans="1:18" ht="15" x14ac:dyDescent="0.3">
      <c r="A898" s="235">
        <v>617</v>
      </c>
      <c r="B898" s="235">
        <v>61</v>
      </c>
      <c r="C898" s="235">
        <v>617</v>
      </c>
      <c r="D898" s="85">
        <v>34959</v>
      </c>
      <c r="E898" s="85">
        <v>1</v>
      </c>
      <c r="F898" s="87" t="s">
        <v>230</v>
      </c>
      <c r="G898" s="87"/>
      <c r="H898" s="85"/>
      <c r="I898" s="85" t="s">
        <v>379</v>
      </c>
      <c r="J898" s="111">
        <v>900</v>
      </c>
      <c r="K898" s="223">
        <v>10</v>
      </c>
      <c r="L898" s="101"/>
      <c r="M898" s="101"/>
      <c r="N898" s="101"/>
      <c r="O898" s="187">
        <v>10</v>
      </c>
      <c r="P898" s="187"/>
      <c r="Q898" s="15"/>
      <c r="R898" s="15"/>
    </row>
    <row r="899" spans="1:18" ht="15" x14ac:dyDescent="0.3">
      <c r="A899" s="235">
        <v>617</v>
      </c>
      <c r="B899" s="85">
        <v>61</v>
      </c>
      <c r="C899" s="235">
        <v>617</v>
      </c>
      <c r="D899" s="85">
        <v>34955</v>
      </c>
      <c r="E899" s="85">
        <v>1</v>
      </c>
      <c r="F899" s="87" t="s">
        <v>707</v>
      </c>
      <c r="G899" s="278"/>
      <c r="H899" s="85"/>
      <c r="I899" s="85" t="s">
        <v>379</v>
      </c>
      <c r="J899" s="111">
        <v>1200</v>
      </c>
      <c r="K899" s="223">
        <v>10</v>
      </c>
      <c r="L899" s="101"/>
      <c r="M899" s="101">
        <f>IF(K902=0,"N/A",+L902/12)</f>
        <v>13.231333333333334</v>
      </c>
      <c r="N899" s="101"/>
      <c r="O899" s="187">
        <v>10</v>
      </c>
      <c r="P899" s="187"/>
      <c r="Q899" s="15"/>
      <c r="R899" s="15"/>
    </row>
    <row r="900" spans="1:18" ht="15" x14ac:dyDescent="0.3">
      <c r="A900" s="244">
        <v>617</v>
      </c>
      <c r="B900" s="92">
        <v>61</v>
      </c>
      <c r="C900" s="244">
        <v>617</v>
      </c>
      <c r="D900" s="92">
        <v>34954</v>
      </c>
      <c r="E900" s="92">
        <v>1</v>
      </c>
      <c r="F900" s="93" t="s">
        <v>707</v>
      </c>
      <c r="G900" s="633"/>
      <c r="H900" s="92"/>
      <c r="I900" s="85" t="s">
        <v>379</v>
      </c>
      <c r="J900" s="111">
        <v>1200</v>
      </c>
      <c r="K900" s="223">
        <v>10</v>
      </c>
      <c r="L900" s="101"/>
      <c r="M900" s="101">
        <f>IF(K903=0,"N/A",+L903/12)</f>
        <v>20.316666666666666</v>
      </c>
      <c r="N900" s="101"/>
      <c r="O900" s="187">
        <v>3</v>
      </c>
      <c r="P900" s="187">
        <v>7</v>
      </c>
      <c r="Q900" s="15"/>
      <c r="R900" s="15"/>
    </row>
    <row r="901" spans="1:18" ht="15" x14ac:dyDescent="0.3">
      <c r="A901" s="235">
        <v>617</v>
      </c>
      <c r="B901" s="235">
        <v>61</v>
      </c>
      <c r="C901" s="235">
        <v>617</v>
      </c>
      <c r="D901" s="85">
        <v>127567</v>
      </c>
      <c r="E901" s="85">
        <v>1</v>
      </c>
      <c r="F901" s="87" t="s">
        <v>352</v>
      </c>
      <c r="G901" s="87"/>
      <c r="H901" s="85"/>
      <c r="I901" s="85" t="s">
        <v>379</v>
      </c>
      <c r="J901" s="111">
        <v>1940</v>
      </c>
      <c r="K901" s="223">
        <v>10</v>
      </c>
      <c r="L901" s="101"/>
      <c r="M901" s="101"/>
      <c r="N901" s="101"/>
      <c r="O901" s="187">
        <v>10</v>
      </c>
      <c r="P901" s="187"/>
      <c r="Q901" s="15"/>
      <c r="R901" s="15"/>
    </row>
    <row r="902" spans="1:18" ht="15" x14ac:dyDescent="0.3">
      <c r="A902" s="235">
        <v>617</v>
      </c>
      <c r="B902" s="235">
        <v>61</v>
      </c>
      <c r="C902" s="235">
        <v>617</v>
      </c>
      <c r="D902" s="85">
        <v>127629</v>
      </c>
      <c r="E902" s="85">
        <v>1</v>
      </c>
      <c r="F902" s="87" t="s">
        <v>85</v>
      </c>
      <c r="G902" s="87"/>
      <c r="H902" s="85"/>
      <c r="I902" s="85" t="s">
        <v>379</v>
      </c>
      <c r="J902" s="111">
        <v>1780</v>
      </c>
      <c r="K902" s="223">
        <v>10</v>
      </c>
      <c r="L902" s="101">
        <f>IF(K902=0,"N/A",+J904/K902)</f>
        <v>158.77600000000001</v>
      </c>
      <c r="M902" s="101">
        <f>IF(K905=0,"N/A",+L905/12)</f>
        <v>62.5</v>
      </c>
      <c r="N902" s="101"/>
      <c r="O902" s="187">
        <v>6</v>
      </c>
      <c r="P902" s="187">
        <v>6</v>
      </c>
      <c r="Q902" s="15"/>
      <c r="R902" s="15"/>
    </row>
    <row r="903" spans="1:18" ht="15" x14ac:dyDescent="0.3">
      <c r="A903" s="235">
        <v>617</v>
      </c>
      <c r="B903" s="235">
        <v>61</v>
      </c>
      <c r="C903" s="235">
        <v>617</v>
      </c>
      <c r="D903" s="85">
        <v>127630</v>
      </c>
      <c r="E903" s="85">
        <v>1</v>
      </c>
      <c r="F903" s="87" t="s">
        <v>85</v>
      </c>
      <c r="G903" s="87"/>
      <c r="H903" s="85"/>
      <c r="I903" s="85" t="s">
        <v>379</v>
      </c>
      <c r="J903" s="111">
        <v>1780</v>
      </c>
      <c r="K903" s="223">
        <v>10</v>
      </c>
      <c r="L903" s="101">
        <v>243.8</v>
      </c>
      <c r="M903" s="101">
        <f>IF(K906=0,"N/A",+L906/12)</f>
        <v>62.5</v>
      </c>
      <c r="N903" s="101"/>
      <c r="O903" s="187">
        <v>6</v>
      </c>
      <c r="P903" s="187">
        <v>3</v>
      </c>
      <c r="Q903" s="15"/>
      <c r="R903" s="15"/>
    </row>
    <row r="904" spans="1:18" ht="15" x14ac:dyDescent="0.3">
      <c r="A904" s="235">
        <v>617</v>
      </c>
      <c r="B904" s="235">
        <v>61</v>
      </c>
      <c r="C904" s="235">
        <v>617</v>
      </c>
      <c r="D904" s="85"/>
      <c r="E904" s="85">
        <v>4</v>
      </c>
      <c r="F904" s="87" t="s">
        <v>865</v>
      </c>
      <c r="G904" s="87"/>
      <c r="H904" s="85"/>
      <c r="I904" s="85" t="s">
        <v>379</v>
      </c>
      <c r="J904" s="111">
        <v>1587.76</v>
      </c>
      <c r="K904" s="112">
        <v>10</v>
      </c>
      <c r="L904" s="101"/>
      <c r="M904" s="101">
        <f>IF(K907=0,"N/A",+L907/12)</f>
        <v>32.045000000000002</v>
      </c>
      <c r="N904" s="101"/>
      <c r="O904" s="187">
        <v>4</v>
      </c>
      <c r="P904" s="187">
        <v>10</v>
      </c>
      <c r="Q904" s="15"/>
      <c r="R904" s="15"/>
    </row>
    <row r="905" spans="1:18" ht="15" x14ac:dyDescent="0.3">
      <c r="A905" s="235">
        <v>617</v>
      </c>
      <c r="B905" s="85">
        <v>61</v>
      </c>
      <c r="C905" s="235">
        <v>617</v>
      </c>
      <c r="D905" s="85"/>
      <c r="E905" s="85">
        <v>1</v>
      </c>
      <c r="F905" s="87" t="s">
        <v>158</v>
      </c>
      <c r="G905" s="85"/>
      <c r="H905" s="85" t="s">
        <v>19</v>
      </c>
      <c r="I905" s="85" t="s">
        <v>382</v>
      </c>
      <c r="J905" s="111">
        <v>500</v>
      </c>
      <c r="K905" s="112">
        <v>10</v>
      </c>
      <c r="L905" s="101">
        <f>IF(K905=0,"N/A",+J906/K905)</f>
        <v>750</v>
      </c>
      <c r="M905" s="101">
        <f>IF(K908=0,"N/A",+L908/12)</f>
        <v>44.25</v>
      </c>
      <c r="N905" s="101"/>
      <c r="O905" s="187">
        <v>2</v>
      </c>
      <c r="P905" s="187">
        <v>6</v>
      </c>
      <c r="Q905" s="15"/>
      <c r="R905" s="15"/>
    </row>
    <row r="906" spans="1:18" ht="15" x14ac:dyDescent="0.3">
      <c r="A906" s="235">
        <v>617</v>
      </c>
      <c r="B906" s="85">
        <v>61</v>
      </c>
      <c r="C906" s="235">
        <v>617</v>
      </c>
      <c r="D906" s="355"/>
      <c r="E906" s="85">
        <v>1</v>
      </c>
      <c r="F906" s="87" t="s">
        <v>401</v>
      </c>
      <c r="G906" s="85"/>
      <c r="H906" s="85"/>
      <c r="I906" s="85" t="s">
        <v>382</v>
      </c>
      <c r="J906" s="111">
        <v>7500</v>
      </c>
      <c r="K906" s="112">
        <v>10</v>
      </c>
      <c r="L906" s="101">
        <f>IF(K906=0,"N/A",+J907/K906)</f>
        <v>750</v>
      </c>
      <c r="M906" s="101">
        <f>IF(K909=0,"N/A",+L909/12)</f>
        <v>20.90666666666667</v>
      </c>
      <c r="N906" s="101"/>
      <c r="O906" s="187">
        <v>10</v>
      </c>
      <c r="P906" s="187"/>
      <c r="Q906" s="15"/>
      <c r="R906" s="15"/>
    </row>
    <row r="907" spans="1:18" ht="15" x14ac:dyDescent="0.3">
      <c r="A907" s="235">
        <v>617</v>
      </c>
      <c r="B907" s="85">
        <v>61</v>
      </c>
      <c r="C907" s="235">
        <v>617</v>
      </c>
      <c r="D907" s="355"/>
      <c r="E907" s="85">
        <v>1</v>
      </c>
      <c r="F907" s="87" t="s">
        <v>401</v>
      </c>
      <c r="G907" s="85"/>
      <c r="H907" s="85"/>
      <c r="I907" s="85" t="s">
        <v>382</v>
      </c>
      <c r="J907" s="111">
        <v>7500</v>
      </c>
      <c r="K907" s="112">
        <v>10</v>
      </c>
      <c r="L907" s="101">
        <f>IF(K907=0,"N/A",+J908/K907)</f>
        <v>384.54</v>
      </c>
      <c r="M907" s="101"/>
      <c r="N907" s="101"/>
      <c r="O907" s="187">
        <v>10</v>
      </c>
      <c r="P907" s="187"/>
      <c r="Q907" s="15"/>
      <c r="R907" s="15"/>
    </row>
    <row r="908" spans="1:18" ht="15" x14ac:dyDescent="0.3">
      <c r="A908" s="235">
        <v>617</v>
      </c>
      <c r="B908" s="85">
        <v>61</v>
      </c>
      <c r="C908" s="235">
        <v>617</v>
      </c>
      <c r="D908" s="260"/>
      <c r="E908" s="85">
        <v>1</v>
      </c>
      <c r="F908" s="87" t="s">
        <v>18</v>
      </c>
      <c r="G908" s="85" t="s">
        <v>730</v>
      </c>
      <c r="H908" s="85" t="s">
        <v>528</v>
      </c>
      <c r="I908" s="85" t="s">
        <v>382</v>
      </c>
      <c r="J908" s="97">
        <v>3845.4</v>
      </c>
      <c r="K908" s="112">
        <v>10</v>
      </c>
      <c r="L908" s="101">
        <f>IF(K908=0,"N/A",+J909/K908)</f>
        <v>531</v>
      </c>
      <c r="M908" s="101">
        <f>IF(K911=0,"N/A",+L911/12)</f>
        <v>43.640083333333337</v>
      </c>
      <c r="N908" s="101"/>
      <c r="O908" s="187">
        <v>6</v>
      </c>
      <c r="P908" s="187">
        <v>4</v>
      </c>
      <c r="Q908" s="15"/>
      <c r="R908" s="15"/>
    </row>
    <row r="909" spans="1:18" ht="15" x14ac:dyDescent="0.3">
      <c r="A909" s="520">
        <v>617</v>
      </c>
      <c r="B909" s="85">
        <v>61</v>
      </c>
      <c r="C909" s="520">
        <v>617</v>
      </c>
      <c r="D909" s="525"/>
      <c r="E909" s="85">
        <v>1</v>
      </c>
      <c r="F909" s="526" t="s">
        <v>901</v>
      </c>
      <c r="G909" s="525"/>
      <c r="H909" s="525"/>
      <c r="I909" s="85" t="s">
        <v>382</v>
      </c>
      <c r="J909" s="351">
        <v>5310</v>
      </c>
      <c r="K909" s="112">
        <v>10</v>
      </c>
      <c r="L909" s="101">
        <f>IF(K909=0,"N/A",+J910/K909)</f>
        <v>250.88000000000002</v>
      </c>
      <c r="M909" s="101"/>
      <c r="N909" s="101"/>
      <c r="O909" s="187">
        <v>10</v>
      </c>
      <c r="P909" s="187"/>
      <c r="Q909" s="15"/>
      <c r="R909" s="15"/>
    </row>
    <row r="910" spans="1:18" ht="15" x14ac:dyDescent="0.3">
      <c r="A910" s="235">
        <v>617</v>
      </c>
      <c r="B910" s="85">
        <v>61</v>
      </c>
      <c r="C910" s="235">
        <v>617</v>
      </c>
      <c r="D910" s="355"/>
      <c r="E910" s="85">
        <v>1</v>
      </c>
      <c r="F910" s="96" t="s">
        <v>410</v>
      </c>
      <c r="G910" s="85"/>
      <c r="H910" s="85" t="s">
        <v>19</v>
      </c>
      <c r="I910" s="85" t="s">
        <v>382</v>
      </c>
      <c r="J910" s="111">
        <v>2508.8000000000002</v>
      </c>
      <c r="K910" s="112">
        <v>10</v>
      </c>
      <c r="L910" s="101"/>
      <c r="M910" s="101"/>
      <c r="N910" s="101"/>
      <c r="O910" s="187">
        <v>10</v>
      </c>
      <c r="P910" s="187"/>
      <c r="Q910" s="15"/>
      <c r="R910" s="15"/>
    </row>
    <row r="911" spans="1:18" ht="15" x14ac:dyDescent="0.3">
      <c r="A911" s="235">
        <v>617</v>
      </c>
      <c r="B911" s="85">
        <v>61</v>
      </c>
      <c r="C911" s="235">
        <v>617</v>
      </c>
      <c r="D911" s="85">
        <v>125450</v>
      </c>
      <c r="E911" s="85">
        <v>1</v>
      </c>
      <c r="F911" s="87" t="s">
        <v>25</v>
      </c>
      <c r="G911" s="85"/>
      <c r="H911" s="85" t="s">
        <v>19</v>
      </c>
      <c r="I911" s="85" t="s">
        <v>382</v>
      </c>
      <c r="J911" s="97">
        <v>1382.4</v>
      </c>
      <c r="K911" s="112">
        <v>10</v>
      </c>
      <c r="L911" s="101">
        <f>IF(K911=0,"N/A",+J912/K911)</f>
        <v>523.68100000000004</v>
      </c>
      <c r="M911" s="101">
        <f>IF(K914=0,"N/A",+L914/12)</f>
        <v>125</v>
      </c>
      <c r="N911" s="101"/>
      <c r="O911" s="187">
        <v>4</v>
      </c>
      <c r="P911" s="187"/>
      <c r="Q911" s="15"/>
      <c r="R911" s="15"/>
    </row>
    <row r="912" spans="1:18" ht="15" x14ac:dyDescent="0.3">
      <c r="A912" s="235">
        <v>617</v>
      </c>
      <c r="B912" s="85">
        <v>61</v>
      </c>
      <c r="C912" s="235">
        <v>617</v>
      </c>
      <c r="D912" s="355"/>
      <c r="E912" s="85">
        <v>2</v>
      </c>
      <c r="F912" s="96" t="s">
        <v>381</v>
      </c>
      <c r="G912" s="85"/>
      <c r="H912" s="85" t="s">
        <v>24</v>
      </c>
      <c r="I912" s="85" t="s">
        <v>382</v>
      </c>
      <c r="J912" s="111">
        <v>5236.8100000000004</v>
      </c>
      <c r="K912" s="112">
        <v>10</v>
      </c>
      <c r="L912" s="101"/>
      <c r="M912" s="101"/>
      <c r="N912" s="101"/>
      <c r="O912" s="187">
        <v>10</v>
      </c>
      <c r="P912" s="187"/>
      <c r="Q912" s="15"/>
      <c r="R912" s="15"/>
    </row>
    <row r="913" spans="1:18" ht="15" x14ac:dyDescent="0.3">
      <c r="A913" s="244">
        <v>617</v>
      </c>
      <c r="B913" s="92">
        <v>61</v>
      </c>
      <c r="C913" s="244">
        <v>617</v>
      </c>
      <c r="D913" s="93">
        <v>125442</v>
      </c>
      <c r="E913" s="92">
        <v>1</v>
      </c>
      <c r="F913" s="93" t="s">
        <v>591</v>
      </c>
      <c r="G913" s="92"/>
      <c r="H913" s="92"/>
      <c r="I913" s="85" t="s">
        <v>382</v>
      </c>
      <c r="J913" s="111">
        <v>2000</v>
      </c>
      <c r="K913" s="112">
        <v>10</v>
      </c>
      <c r="L913" s="101"/>
      <c r="M913" s="101">
        <f t="shared" ref="M913:M918" si="21">IF(K916=0,"N/A",+L916/12)</f>
        <v>25.810833333333335</v>
      </c>
      <c r="N913" s="101"/>
      <c r="O913" s="187">
        <v>2</v>
      </c>
      <c r="P913" s="187"/>
      <c r="Q913" s="15"/>
      <c r="R913" s="15"/>
    </row>
    <row r="914" spans="1:18" ht="15" x14ac:dyDescent="0.3">
      <c r="A914" s="235">
        <v>617</v>
      </c>
      <c r="B914" s="85">
        <v>61</v>
      </c>
      <c r="C914" s="235">
        <v>617</v>
      </c>
      <c r="D914" s="87"/>
      <c r="E914" s="85">
        <v>3</v>
      </c>
      <c r="F914" s="87" t="s">
        <v>861</v>
      </c>
      <c r="G914" s="85"/>
      <c r="H914" s="85"/>
      <c r="I914" s="85" t="s">
        <v>382</v>
      </c>
      <c r="J914" s="111">
        <v>800</v>
      </c>
      <c r="K914" s="112">
        <v>10</v>
      </c>
      <c r="L914" s="101">
        <f>IF(K914=0,"N/A",+J915/K914)</f>
        <v>1500</v>
      </c>
      <c r="M914" s="101">
        <f t="shared" si="21"/>
        <v>52.925000000000004</v>
      </c>
      <c r="N914" s="101"/>
      <c r="O914" s="187">
        <v>6</v>
      </c>
      <c r="P914" s="187">
        <v>7</v>
      </c>
      <c r="Q914" s="15"/>
      <c r="R914" s="15"/>
    </row>
    <row r="915" spans="1:18" ht="15" x14ac:dyDescent="0.3">
      <c r="A915" s="235">
        <v>617</v>
      </c>
      <c r="B915" s="85">
        <v>61</v>
      </c>
      <c r="C915" s="235">
        <v>617</v>
      </c>
      <c r="D915" s="260"/>
      <c r="E915" s="85">
        <v>10</v>
      </c>
      <c r="F915" s="87" t="s">
        <v>862</v>
      </c>
      <c r="G915" s="85"/>
      <c r="H915" s="85"/>
      <c r="I915" s="85" t="s">
        <v>382</v>
      </c>
      <c r="J915" s="97">
        <v>15000</v>
      </c>
      <c r="K915" s="112">
        <v>10</v>
      </c>
      <c r="L915" s="101"/>
      <c r="M915" s="101">
        <f t="shared" si="21"/>
        <v>24.621916666666667</v>
      </c>
      <c r="N915" s="101">
        <f>+M915+M914+M913+M911+M908+M906+M905+M904+M903+M902+M901+M899</f>
        <v>507.4308333333334</v>
      </c>
      <c r="O915" s="187">
        <v>2</v>
      </c>
      <c r="P915" s="187">
        <v>10</v>
      </c>
      <c r="Q915" s="15"/>
      <c r="R915" s="15"/>
    </row>
    <row r="916" spans="1:18" ht="15" x14ac:dyDescent="0.3">
      <c r="A916" s="235">
        <v>617</v>
      </c>
      <c r="B916" s="85">
        <v>61</v>
      </c>
      <c r="C916" s="235">
        <v>617</v>
      </c>
      <c r="D916" s="260"/>
      <c r="E916" s="85">
        <v>7</v>
      </c>
      <c r="F916" s="87" t="s">
        <v>731</v>
      </c>
      <c r="G916" s="85"/>
      <c r="H916" s="85"/>
      <c r="I916" s="85" t="s">
        <v>382</v>
      </c>
      <c r="J916" s="97">
        <v>1475</v>
      </c>
      <c r="K916" s="112">
        <v>10</v>
      </c>
      <c r="L916" s="101">
        <f t="shared" ref="L916:L921" si="22">IF(K916=0,"N/A",+J917/K916)</f>
        <v>309.73</v>
      </c>
      <c r="M916" s="101">
        <f t="shared" si="21"/>
        <v>23.003666666666664</v>
      </c>
      <c r="N916" s="101"/>
      <c r="O916" s="102">
        <v>3</v>
      </c>
      <c r="P916" s="102">
        <v>8</v>
      </c>
      <c r="Q916" s="15"/>
      <c r="R916" s="15"/>
    </row>
    <row r="917" spans="1:18" ht="15" x14ac:dyDescent="0.3">
      <c r="A917" s="235">
        <v>617</v>
      </c>
      <c r="B917" s="85">
        <v>61</v>
      </c>
      <c r="C917" s="235">
        <v>617</v>
      </c>
      <c r="D917" s="260"/>
      <c r="E917" s="85">
        <v>1</v>
      </c>
      <c r="F917" s="87" t="s">
        <v>763</v>
      </c>
      <c r="G917" s="85"/>
      <c r="H917" s="85" t="s">
        <v>203</v>
      </c>
      <c r="I917" s="85" t="s">
        <v>382</v>
      </c>
      <c r="J917" s="97">
        <v>3097.3</v>
      </c>
      <c r="K917" s="95">
        <v>10</v>
      </c>
      <c r="L917" s="101">
        <f t="shared" si="22"/>
        <v>635.1</v>
      </c>
      <c r="M917" s="101">
        <f t="shared" si="21"/>
        <v>90.035499999999999</v>
      </c>
      <c r="N917" s="101"/>
      <c r="O917" s="102">
        <v>4</v>
      </c>
      <c r="P917" s="102">
        <v>9</v>
      </c>
      <c r="Q917" s="15"/>
      <c r="R917" s="15"/>
    </row>
    <row r="918" spans="1:18" ht="15" x14ac:dyDescent="0.3">
      <c r="A918" s="244">
        <v>617</v>
      </c>
      <c r="B918" s="244">
        <v>61</v>
      </c>
      <c r="C918" s="244">
        <v>617</v>
      </c>
      <c r="D918" s="510"/>
      <c r="E918" s="92">
        <v>11</v>
      </c>
      <c r="F918" s="234" t="s">
        <v>123</v>
      </c>
      <c r="G918" s="92"/>
      <c r="H918" s="92" t="s">
        <v>114</v>
      </c>
      <c r="I918" s="85" t="s">
        <v>382</v>
      </c>
      <c r="J918" s="94">
        <v>6351</v>
      </c>
      <c r="K918" s="112">
        <v>10</v>
      </c>
      <c r="L918" s="101">
        <f t="shared" si="22"/>
        <v>295.46300000000002</v>
      </c>
      <c r="M918" s="101">
        <f t="shared" si="21"/>
        <v>87.5</v>
      </c>
      <c r="N918" s="101"/>
      <c r="O918" s="102">
        <v>4</v>
      </c>
      <c r="P918" s="102"/>
      <c r="Q918" s="15"/>
      <c r="R918" s="15"/>
    </row>
    <row r="919" spans="1:18" ht="15" x14ac:dyDescent="0.3">
      <c r="A919" s="235">
        <v>617</v>
      </c>
      <c r="B919" s="235">
        <v>61</v>
      </c>
      <c r="C919" s="235">
        <v>617</v>
      </c>
      <c r="D919" s="87"/>
      <c r="E919" s="85">
        <v>1</v>
      </c>
      <c r="F919" s="87" t="s">
        <v>202</v>
      </c>
      <c r="G919" s="85"/>
      <c r="H919" s="85" t="s">
        <v>203</v>
      </c>
      <c r="I919" s="85" t="s">
        <v>382</v>
      </c>
      <c r="J919" s="111">
        <v>2954.63</v>
      </c>
      <c r="K919" s="112">
        <v>10</v>
      </c>
      <c r="L919" s="101">
        <f t="shared" si="22"/>
        <v>276.04399999999998</v>
      </c>
      <c r="M919" s="101"/>
      <c r="N919" s="101"/>
      <c r="O919" s="102">
        <v>10</v>
      </c>
      <c r="P919" s="102"/>
      <c r="Q919" s="15"/>
      <c r="R919" s="15"/>
    </row>
    <row r="920" spans="1:18" ht="15" x14ac:dyDescent="0.3">
      <c r="A920" s="235">
        <v>617</v>
      </c>
      <c r="B920" s="235">
        <v>61</v>
      </c>
      <c r="C920" s="235">
        <v>617</v>
      </c>
      <c r="D920" s="87"/>
      <c r="E920" s="85">
        <v>1</v>
      </c>
      <c r="F920" s="87" t="s">
        <v>780</v>
      </c>
      <c r="G920" s="85"/>
      <c r="H920" s="85" t="s">
        <v>203</v>
      </c>
      <c r="I920" s="85" t="s">
        <v>385</v>
      </c>
      <c r="J920" s="351">
        <v>2760.44</v>
      </c>
      <c r="K920" s="85">
        <v>10</v>
      </c>
      <c r="L920" s="101">
        <f t="shared" si="22"/>
        <v>1080.4259999999999</v>
      </c>
      <c r="M920" s="101"/>
      <c r="N920" s="101"/>
      <c r="O920" s="102">
        <v>10</v>
      </c>
      <c r="P920" s="102"/>
      <c r="Q920" s="15"/>
      <c r="R920" s="15"/>
    </row>
    <row r="921" spans="1:18" ht="15" x14ac:dyDescent="0.3">
      <c r="A921" s="235">
        <v>617</v>
      </c>
      <c r="B921" s="235">
        <v>61</v>
      </c>
      <c r="C921" s="235">
        <v>617</v>
      </c>
      <c r="D921" s="85"/>
      <c r="E921" s="85">
        <v>1</v>
      </c>
      <c r="F921" s="96" t="s">
        <v>693</v>
      </c>
      <c r="G921" s="85"/>
      <c r="H921" s="85"/>
      <c r="I921" s="85" t="s">
        <v>385</v>
      </c>
      <c r="J921" s="97">
        <v>10804.26</v>
      </c>
      <c r="K921" s="112">
        <v>10</v>
      </c>
      <c r="L921" s="101">
        <f t="shared" si="22"/>
        <v>1050</v>
      </c>
      <c r="M921" s="101"/>
      <c r="N921" s="101"/>
      <c r="O921" s="102">
        <v>10</v>
      </c>
      <c r="P921" s="269"/>
      <c r="Q921" s="15"/>
      <c r="R921" s="15"/>
    </row>
    <row r="922" spans="1:18" ht="15" x14ac:dyDescent="0.3">
      <c r="A922" s="235">
        <v>617</v>
      </c>
      <c r="B922" s="235">
        <v>61</v>
      </c>
      <c r="C922" s="235">
        <v>617</v>
      </c>
      <c r="D922" s="260"/>
      <c r="E922" s="85">
        <v>7</v>
      </c>
      <c r="F922" s="87" t="s">
        <v>729</v>
      </c>
      <c r="G922" s="85"/>
      <c r="H922" s="85" t="s">
        <v>86</v>
      </c>
      <c r="I922" s="85" t="s">
        <v>385</v>
      </c>
      <c r="J922" s="97">
        <v>10500</v>
      </c>
      <c r="K922" s="112">
        <v>10</v>
      </c>
      <c r="L922" s="101"/>
      <c r="M922" s="101"/>
      <c r="N922" s="101"/>
      <c r="O922" s="102">
        <v>10</v>
      </c>
      <c r="P922" s="102"/>
      <c r="Q922" s="15"/>
      <c r="R922" s="15"/>
    </row>
    <row r="923" spans="1:18" ht="15" x14ac:dyDescent="0.3">
      <c r="A923" s="235">
        <v>617</v>
      </c>
      <c r="B923" s="235">
        <v>61</v>
      </c>
      <c r="C923" s="235">
        <v>617</v>
      </c>
      <c r="D923" s="260"/>
      <c r="E923" s="85">
        <v>86</v>
      </c>
      <c r="F923" s="87" t="s">
        <v>731</v>
      </c>
      <c r="G923" s="85"/>
      <c r="H923" s="85"/>
      <c r="I923" s="85" t="s">
        <v>385</v>
      </c>
      <c r="J923" s="97">
        <v>103200</v>
      </c>
      <c r="K923" s="112">
        <v>10</v>
      </c>
      <c r="L923" s="101"/>
      <c r="M923" s="101">
        <f>IF(K926=0,"N/A",+L926/12)</f>
        <v>69.551666666666677</v>
      </c>
      <c r="N923" s="101"/>
      <c r="O923" s="102">
        <v>9</v>
      </c>
      <c r="P923" s="102">
        <v>1</v>
      </c>
      <c r="Q923" s="15"/>
      <c r="R923" s="15"/>
    </row>
    <row r="924" spans="1:18" ht="15" x14ac:dyDescent="0.3">
      <c r="A924" s="235">
        <v>617</v>
      </c>
      <c r="B924" s="235">
        <v>61</v>
      </c>
      <c r="C924" s="235">
        <v>617</v>
      </c>
      <c r="D924" s="260"/>
      <c r="E924" s="85">
        <v>4</v>
      </c>
      <c r="F924" s="87" t="s">
        <v>729</v>
      </c>
      <c r="G924" s="85"/>
      <c r="H924" s="85"/>
      <c r="I924" s="85" t="s">
        <v>385</v>
      </c>
      <c r="J924" s="97">
        <v>1685</v>
      </c>
      <c r="K924" s="112">
        <v>10</v>
      </c>
      <c r="L924" s="101"/>
      <c r="M924" s="101"/>
      <c r="N924" s="101"/>
      <c r="O924" s="102">
        <v>10</v>
      </c>
      <c r="P924" s="102"/>
      <c r="Q924" s="15"/>
      <c r="R924" s="15"/>
    </row>
    <row r="925" spans="1:18" ht="15" x14ac:dyDescent="0.3">
      <c r="A925" s="235">
        <v>617</v>
      </c>
      <c r="B925" s="235">
        <v>61</v>
      </c>
      <c r="C925" s="235">
        <v>617</v>
      </c>
      <c r="D925" s="260"/>
      <c r="E925" s="85">
        <v>1</v>
      </c>
      <c r="F925" s="87" t="s">
        <v>732</v>
      </c>
      <c r="G925" s="260"/>
      <c r="H925" s="260"/>
      <c r="I925" s="85" t="s">
        <v>385</v>
      </c>
      <c r="J925" s="97">
        <v>800</v>
      </c>
      <c r="K925" s="112">
        <v>10</v>
      </c>
      <c r="L925" s="101"/>
      <c r="M925" s="101"/>
      <c r="N925" s="101"/>
      <c r="O925" s="102">
        <v>10</v>
      </c>
      <c r="P925" s="102"/>
      <c r="Q925" s="15"/>
      <c r="R925" s="15"/>
    </row>
    <row r="926" spans="1:18" ht="15" x14ac:dyDescent="0.3">
      <c r="A926" s="235">
        <v>617</v>
      </c>
      <c r="B926" s="235">
        <v>61</v>
      </c>
      <c r="C926" s="235">
        <v>617</v>
      </c>
      <c r="D926" s="87"/>
      <c r="E926" s="85">
        <v>1</v>
      </c>
      <c r="F926" s="87" t="s">
        <v>375</v>
      </c>
      <c r="G926" s="85"/>
      <c r="H926" s="85"/>
      <c r="I926" s="85" t="s">
        <v>385</v>
      </c>
      <c r="J926" s="351">
        <v>200</v>
      </c>
      <c r="K926" s="112">
        <v>10</v>
      </c>
      <c r="L926" s="101">
        <f>IF(K926=0,"N/A",+J927/K926)</f>
        <v>834.62000000000012</v>
      </c>
      <c r="M926" s="101"/>
      <c r="N926" s="101"/>
      <c r="O926" s="102">
        <v>10</v>
      </c>
      <c r="P926" s="102"/>
      <c r="Q926" s="15"/>
      <c r="R926" s="15"/>
    </row>
    <row r="927" spans="1:18" ht="15" x14ac:dyDescent="0.3">
      <c r="A927" s="85">
        <v>617</v>
      </c>
      <c r="B927" s="85">
        <v>61</v>
      </c>
      <c r="C927" s="85">
        <v>617</v>
      </c>
      <c r="D927" s="85"/>
      <c r="E927" s="85">
        <v>1</v>
      </c>
      <c r="F927" s="87" t="s">
        <v>106</v>
      </c>
      <c r="G927" s="85"/>
      <c r="H927" s="85" t="s">
        <v>107</v>
      </c>
      <c r="I927" s="85" t="s">
        <v>385</v>
      </c>
      <c r="J927" s="111">
        <v>8346.2000000000007</v>
      </c>
      <c r="K927" s="112">
        <v>10</v>
      </c>
      <c r="L927" s="101"/>
      <c r="M927" s="101">
        <f>IF(K930=0,"N/A",+L930/12)</f>
        <v>53.166666666666664</v>
      </c>
      <c r="N927" s="101"/>
      <c r="O927" s="102">
        <v>8</v>
      </c>
      <c r="P927" s="102">
        <v>7</v>
      </c>
      <c r="Q927" s="15"/>
      <c r="R927" s="15"/>
    </row>
    <row r="928" spans="1:18" ht="15" x14ac:dyDescent="0.3">
      <c r="A928" s="235">
        <v>617</v>
      </c>
      <c r="B928" s="235">
        <v>61</v>
      </c>
      <c r="C928" s="235">
        <v>617</v>
      </c>
      <c r="D928" s="87"/>
      <c r="E928" s="85">
        <v>2</v>
      </c>
      <c r="F928" s="87" t="s">
        <v>150</v>
      </c>
      <c r="G928" s="85"/>
      <c r="H928" s="85"/>
      <c r="I928" s="85" t="s">
        <v>385</v>
      </c>
      <c r="J928" s="351">
        <v>1200</v>
      </c>
      <c r="K928" s="112">
        <v>10</v>
      </c>
      <c r="L928" s="101"/>
      <c r="M928" s="101"/>
      <c r="N928" s="101"/>
      <c r="O928" s="102">
        <v>10</v>
      </c>
      <c r="P928" s="102"/>
      <c r="Q928" s="15"/>
      <c r="R928" s="15"/>
    </row>
    <row r="929" spans="1:18" ht="15" x14ac:dyDescent="0.3">
      <c r="A929" s="235">
        <v>617</v>
      </c>
      <c r="B929" s="235">
        <v>61</v>
      </c>
      <c r="C929" s="235">
        <v>617</v>
      </c>
      <c r="D929" s="87"/>
      <c r="E929" s="85">
        <v>1</v>
      </c>
      <c r="F929" s="87" t="s">
        <v>384</v>
      </c>
      <c r="G929" s="85"/>
      <c r="H929" s="85" t="s">
        <v>19</v>
      </c>
      <c r="I929" s="85" t="s">
        <v>385</v>
      </c>
      <c r="J929" s="351">
        <v>1382.4</v>
      </c>
      <c r="K929" s="112">
        <v>10</v>
      </c>
      <c r="L929" s="101"/>
      <c r="M929" s="101">
        <f>IF(K932=0,"N/A",+L932/12)</f>
        <v>19.846999999999998</v>
      </c>
      <c r="N929" s="101">
        <f>+M929+M927+M923+M918+M917+M916</f>
        <v>343.10450000000003</v>
      </c>
      <c r="O929" s="102">
        <v>6</v>
      </c>
      <c r="P929" s="102">
        <v>7</v>
      </c>
      <c r="Q929" s="15"/>
      <c r="R929" s="15"/>
    </row>
    <row r="930" spans="1:18" ht="15" x14ac:dyDescent="0.3">
      <c r="A930" s="235">
        <v>617</v>
      </c>
      <c r="B930" s="235">
        <v>61</v>
      </c>
      <c r="C930" s="235">
        <v>617</v>
      </c>
      <c r="D930" s="87"/>
      <c r="E930" s="85">
        <v>1</v>
      </c>
      <c r="F930" s="87" t="s">
        <v>347</v>
      </c>
      <c r="G930" s="85"/>
      <c r="H930" s="85" t="s">
        <v>19</v>
      </c>
      <c r="I930" s="85" t="s">
        <v>385</v>
      </c>
      <c r="J930" s="351">
        <v>2494</v>
      </c>
      <c r="K930" s="112">
        <v>10</v>
      </c>
      <c r="L930" s="101">
        <f>IF(K930=0,"N/A",+J931/K930)</f>
        <v>638</v>
      </c>
      <c r="M930" s="103">
        <f>IF(K933=0,"N/A",+L933/12)</f>
        <v>42.816666666666663</v>
      </c>
      <c r="N930" s="103"/>
      <c r="O930" s="100">
        <v>8</v>
      </c>
      <c r="P930" s="100"/>
      <c r="Q930" s="15"/>
      <c r="R930" s="15"/>
    </row>
    <row r="931" spans="1:18" ht="15" x14ac:dyDescent="0.3">
      <c r="A931" s="235">
        <v>617</v>
      </c>
      <c r="B931" s="235">
        <v>61</v>
      </c>
      <c r="C931" s="235">
        <v>617</v>
      </c>
      <c r="D931" s="87"/>
      <c r="E931" s="85">
        <v>1</v>
      </c>
      <c r="F931" s="87" t="s">
        <v>39</v>
      </c>
      <c r="G931" s="85"/>
      <c r="H931" s="85"/>
      <c r="I931" s="85" t="s">
        <v>385</v>
      </c>
      <c r="J931" s="351">
        <v>6380</v>
      </c>
      <c r="K931" s="112">
        <v>10</v>
      </c>
      <c r="L931" s="101"/>
      <c r="M931" s="103">
        <f>IF(K934=0,"N/A",+L934/12)</f>
        <v>7.8916666666666666</v>
      </c>
      <c r="N931" s="103"/>
      <c r="O931" s="100">
        <v>3</v>
      </c>
      <c r="P931" s="100">
        <v>11</v>
      </c>
      <c r="Q931" s="15"/>
      <c r="R931" s="15"/>
    </row>
    <row r="932" spans="1:18" ht="15" x14ac:dyDescent="0.3">
      <c r="A932" s="235">
        <v>617</v>
      </c>
      <c r="B932" s="235">
        <v>61</v>
      </c>
      <c r="C932" s="235">
        <v>617</v>
      </c>
      <c r="D932" s="87">
        <v>125164</v>
      </c>
      <c r="E932" s="85">
        <v>1</v>
      </c>
      <c r="F932" s="87" t="s">
        <v>384</v>
      </c>
      <c r="G932" s="85"/>
      <c r="H932" s="85" t="s">
        <v>19</v>
      </c>
      <c r="I932" s="85" t="s">
        <v>385</v>
      </c>
      <c r="J932" s="351">
        <v>1382.4</v>
      </c>
      <c r="K932" s="112">
        <v>10</v>
      </c>
      <c r="L932" s="101">
        <f>IF(K932=0,"N/A",+J933/K932)</f>
        <v>238.16399999999999</v>
      </c>
      <c r="M932" s="101"/>
      <c r="N932" s="101"/>
      <c r="O932" s="102">
        <v>10</v>
      </c>
      <c r="P932" s="102"/>
      <c r="Q932" s="15"/>
      <c r="R932" s="15"/>
    </row>
    <row r="933" spans="1:18" ht="15" x14ac:dyDescent="0.3">
      <c r="A933" s="235">
        <v>617</v>
      </c>
      <c r="B933" s="235">
        <v>61</v>
      </c>
      <c r="C933" s="235">
        <v>617</v>
      </c>
      <c r="D933" s="87"/>
      <c r="E933" s="85">
        <v>6</v>
      </c>
      <c r="F933" s="87" t="s">
        <v>865</v>
      </c>
      <c r="G933" s="85"/>
      <c r="H933" s="85"/>
      <c r="I933" s="85" t="s">
        <v>385</v>
      </c>
      <c r="J933" s="351">
        <v>2381.64</v>
      </c>
      <c r="K933" s="95">
        <v>10</v>
      </c>
      <c r="L933" s="103">
        <f>IF(K933=0,"N/A",+J934/K933)</f>
        <v>513.79999999999995</v>
      </c>
      <c r="M933" s="101">
        <f t="shared" ref="M933:M938" si="23">IF(K936=0,"N/A",+L936/12)</f>
        <v>67.828583333333327</v>
      </c>
      <c r="N933" s="101"/>
      <c r="O933" s="102">
        <v>6</v>
      </c>
      <c r="P933" s="102"/>
      <c r="Q933" s="15"/>
      <c r="R933" s="15"/>
    </row>
    <row r="934" spans="1:18" ht="15" x14ac:dyDescent="0.3">
      <c r="A934" s="244">
        <v>617</v>
      </c>
      <c r="B934" s="244">
        <v>61</v>
      </c>
      <c r="C934" s="244">
        <v>617</v>
      </c>
      <c r="D934" s="342"/>
      <c r="E934" s="92">
        <v>1</v>
      </c>
      <c r="F934" s="87" t="s">
        <v>408</v>
      </c>
      <c r="G934" s="92"/>
      <c r="H934" s="92" t="s">
        <v>19</v>
      </c>
      <c r="I934" s="85" t="s">
        <v>567</v>
      </c>
      <c r="J934" s="94">
        <v>5138</v>
      </c>
      <c r="K934" s="95">
        <v>10</v>
      </c>
      <c r="L934" s="103">
        <f>IF(K934=0,"N/A",+J935/K934)</f>
        <v>94.7</v>
      </c>
      <c r="M934" s="101">
        <f t="shared" si="23"/>
        <v>49.95825</v>
      </c>
      <c r="N934" s="101"/>
      <c r="O934" s="102">
        <v>3</v>
      </c>
      <c r="P934" s="102">
        <v>11</v>
      </c>
      <c r="Q934" s="15"/>
      <c r="R934" s="15"/>
    </row>
    <row r="935" spans="1:18" ht="15" x14ac:dyDescent="0.3">
      <c r="A935" s="244">
        <v>617</v>
      </c>
      <c r="B935" s="244">
        <v>61</v>
      </c>
      <c r="C935" s="244">
        <v>617</v>
      </c>
      <c r="D935" s="108"/>
      <c r="E935" s="92">
        <v>1</v>
      </c>
      <c r="F935" s="93" t="s">
        <v>184</v>
      </c>
      <c r="G935" s="92"/>
      <c r="H935" s="92"/>
      <c r="I935" s="85" t="s">
        <v>567</v>
      </c>
      <c r="J935" s="94">
        <v>947</v>
      </c>
      <c r="K935" s="112">
        <v>10</v>
      </c>
      <c r="L935" s="101"/>
      <c r="M935" s="101">
        <f t="shared" si="23"/>
        <v>49.95825</v>
      </c>
      <c r="N935" s="101">
        <f>+M930+M935+M933+M931</f>
        <v>168.49516666666668</v>
      </c>
      <c r="O935" s="102">
        <v>7</v>
      </c>
      <c r="P935" s="102">
        <v>6</v>
      </c>
      <c r="Q935" s="15"/>
      <c r="R935" s="15"/>
    </row>
    <row r="936" spans="1:18" ht="15" x14ac:dyDescent="0.3">
      <c r="A936" s="235">
        <v>617</v>
      </c>
      <c r="B936" s="235">
        <v>61</v>
      </c>
      <c r="C936" s="235">
        <v>617</v>
      </c>
      <c r="D936" s="352"/>
      <c r="E936" s="85">
        <v>1</v>
      </c>
      <c r="F936" s="87" t="s">
        <v>1140</v>
      </c>
      <c r="G936" s="85"/>
      <c r="H936" s="85"/>
      <c r="I936" s="85" t="s">
        <v>567</v>
      </c>
      <c r="J936" s="111">
        <v>8734</v>
      </c>
      <c r="K936" s="112">
        <v>10</v>
      </c>
      <c r="L936" s="101">
        <f>IF(K936=0,"N/A",+J937/K936)</f>
        <v>813.94299999999998</v>
      </c>
      <c r="M936" s="101">
        <f t="shared" si="23"/>
        <v>196</v>
      </c>
      <c r="N936" s="101"/>
      <c r="O936" s="187">
        <v>4</v>
      </c>
      <c r="P936" s="187">
        <v>1</v>
      </c>
      <c r="Q936" s="15"/>
      <c r="R936" s="15"/>
    </row>
    <row r="937" spans="1:18" ht="15" x14ac:dyDescent="0.3">
      <c r="A937" s="235">
        <v>617</v>
      </c>
      <c r="B937" s="235">
        <v>61</v>
      </c>
      <c r="C937" s="235">
        <v>617</v>
      </c>
      <c r="D937" s="260"/>
      <c r="E937" s="85">
        <v>1</v>
      </c>
      <c r="F937" s="87" t="s">
        <v>25</v>
      </c>
      <c r="G937" s="85"/>
      <c r="H937" s="85" t="s">
        <v>19</v>
      </c>
      <c r="I937" s="85" t="s">
        <v>567</v>
      </c>
      <c r="J937" s="111">
        <v>8139.43</v>
      </c>
      <c r="K937" s="112">
        <v>10</v>
      </c>
      <c r="L937" s="101">
        <f>IF(K937=0,"N/A",+J938/K937)</f>
        <v>599.49900000000002</v>
      </c>
      <c r="M937" s="101">
        <f t="shared" si="23"/>
        <v>49.283666666666669</v>
      </c>
      <c r="N937" s="101">
        <f>+M935+M936+M937</f>
        <v>295.24191666666667</v>
      </c>
      <c r="O937" s="187">
        <v>4</v>
      </c>
      <c r="P937" s="187">
        <v>1</v>
      </c>
      <c r="Q937" s="15"/>
      <c r="R937" s="15"/>
    </row>
    <row r="938" spans="1:18" ht="15" x14ac:dyDescent="0.3">
      <c r="A938" s="235">
        <v>617</v>
      </c>
      <c r="B938" s="235">
        <v>61</v>
      </c>
      <c r="C938" s="235">
        <v>617</v>
      </c>
      <c r="D938" s="85"/>
      <c r="E938" s="85">
        <v>1</v>
      </c>
      <c r="F938" s="87" t="s">
        <v>381</v>
      </c>
      <c r="G938" s="85"/>
      <c r="H938" s="85" t="s">
        <v>24</v>
      </c>
      <c r="I938" s="85" t="s">
        <v>567</v>
      </c>
      <c r="J938" s="111">
        <v>5994.99</v>
      </c>
      <c r="K938" s="112">
        <v>10</v>
      </c>
      <c r="L938" s="101">
        <f>IF(K938=0,"N/A",+J938/K938)</f>
        <v>599.49900000000002</v>
      </c>
      <c r="M938" s="101">
        <f t="shared" si="23"/>
        <v>17.7</v>
      </c>
      <c r="N938" s="101"/>
      <c r="O938" s="102">
        <v>3</v>
      </c>
      <c r="P938" s="102">
        <v>11</v>
      </c>
      <c r="Q938" s="15"/>
      <c r="R938" s="15"/>
    </row>
    <row r="939" spans="1:18" ht="15" x14ac:dyDescent="0.3">
      <c r="A939" s="235">
        <v>617</v>
      </c>
      <c r="B939" s="235">
        <v>61</v>
      </c>
      <c r="C939" s="235">
        <v>617</v>
      </c>
      <c r="D939" s="260"/>
      <c r="E939" s="85">
        <v>1</v>
      </c>
      <c r="F939" s="87" t="s">
        <v>101</v>
      </c>
      <c r="G939" s="85"/>
      <c r="H939" s="85" t="s">
        <v>204</v>
      </c>
      <c r="I939" s="85" t="s">
        <v>567</v>
      </c>
      <c r="J939" s="351">
        <v>23520</v>
      </c>
      <c r="K939" s="223">
        <v>10</v>
      </c>
      <c r="L939" s="101">
        <f>IF(K939=0,"N/A",+J939/K939)</f>
        <v>2352</v>
      </c>
      <c r="M939" s="101"/>
      <c r="N939" s="101"/>
      <c r="O939" s="102">
        <v>10</v>
      </c>
      <c r="P939" s="102"/>
      <c r="Q939" s="15"/>
      <c r="R939" s="15"/>
    </row>
    <row r="940" spans="1:18" ht="15" x14ac:dyDescent="0.3">
      <c r="A940" s="85">
        <v>617</v>
      </c>
      <c r="B940" s="85">
        <v>61</v>
      </c>
      <c r="C940" s="85">
        <v>617</v>
      </c>
      <c r="D940" s="87"/>
      <c r="E940" s="85">
        <v>1</v>
      </c>
      <c r="F940" s="96" t="s">
        <v>18</v>
      </c>
      <c r="G940" s="85"/>
      <c r="H940" s="85" t="s">
        <v>528</v>
      </c>
      <c r="I940" s="85" t="s">
        <v>854</v>
      </c>
      <c r="J940" s="111">
        <v>5914.04</v>
      </c>
      <c r="K940" s="223">
        <v>10</v>
      </c>
      <c r="L940" s="101">
        <f>IF(K940=0,"N/A",+J940/K940)</f>
        <v>591.404</v>
      </c>
      <c r="M940" s="101">
        <f>IF(K943=0,"N/A",+L943/12)</f>
        <v>240</v>
      </c>
      <c r="N940" s="101"/>
      <c r="O940" s="102">
        <v>5</v>
      </c>
      <c r="P940" s="102">
        <v>7</v>
      </c>
      <c r="Q940" s="15"/>
      <c r="R940" s="15"/>
    </row>
    <row r="941" spans="1:18" ht="15" x14ac:dyDescent="0.3">
      <c r="A941" s="85">
        <v>617</v>
      </c>
      <c r="B941" s="85">
        <v>61</v>
      </c>
      <c r="C941" s="85">
        <v>617</v>
      </c>
      <c r="D941" s="87"/>
      <c r="E941" s="85">
        <v>2</v>
      </c>
      <c r="F941" s="96" t="s">
        <v>20</v>
      </c>
      <c r="G941" s="85"/>
      <c r="H941" s="85" t="s">
        <v>528</v>
      </c>
      <c r="I941" s="85" t="s">
        <v>854</v>
      </c>
      <c r="J941" s="111">
        <v>16500</v>
      </c>
      <c r="K941" s="85">
        <v>10</v>
      </c>
      <c r="L941" s="101">
        <f>IF(K941=0,"N/A",+J942/K941)</f>
        <v>212.4</v>
      </c>
      <c r="M941" s="101"/>
      <c r="N941" s="101"/>
      <c r="O941" s="102">
        <v>10</v>
      </c>
      <c r="P941" s="102"/>
      <c r="Q941" s="15"/>
      <c r="R941" s="15"/>
    </row>
    <row r="942" spans="1:18" ht="15" x14ac:dyDescent="0.3">
      <c r="A942" s="518">
        <v>617</v>
      </c>
      <c r="B942" s="85">
        <v>61</v>
      </c>
      <c r="C942" s="518">
        <v>617</v>
      </c>
      <c r="D942" s="260"/>
      <c r="E942" s="85">
        <v>1</v>
      </c>
      <c r="F942" s="96" t="s">
        <v>202</v>
      </c>
      <c r="G942" s="85"/>
      <c r="H942" s="85" t="s">
        <v>203</v>
      </c>
      <c r="I942" s="85" t="s">
        <v>577</v>
      </c>
      <c r="J942" s="97">
        <v>2124</v>
      </c>
      <c r="K942" s="112">
        <v>10</v>
      </c>
      <c r="L942" s="101"/>
      <c r="M942" s="101">
        <f>IF(K945=0,"N/A",+L945/12)</f>
        <v>960.6583333333333</v>
      </c>
      <c r="N942" s="101"/>
      <c r="O942" s="102">
        <v>10</v>
      </c>
      <c r="P942" s="102"/>
      <c r="Q942" s="15"/>
      <c r="R942" s="15"/>
    </row>
    <row r="943" spans="1:18" ht="15" x14ac:dyDescent="0.3">
      <c r="A943" s="85">
        <v>617</v>
      </c>
      <c r="B943" s="85">
        <v>61</v>
      </c>
      <c r="C943" s="85">
        <v>617</v>
      </c>
      <c r="D943" s="87"/>
      <c r="E943" s="85">
        <v>1</v>
      </c>
      <c r="F943" s="87" t="s">
        <v>296</v>
      </c>
      <c r="G943" s="85"/>
      <c r="H943" s="85"/>
      <c r="I943" s="85" t="s">
        <v>307</v>
      </c>
      <c r="J943" s="111">
        <v>1975</v>
      </c>
      <c r="K943" s="112">
        <v>10</v>
      </c>
      <c r="L943" s="101">
        <f>IF(K943=0,"N/A",+J944/K943)</f>
        <v>2880</v>
      </c>
      <c r="M943" s="101"/>
      <c r="N943" s="101"/>
      <c r="O943" s="102">
        <v>10</v>
      </c>
      <c r="P943" s="102"/>
      <c r="Q943" s="15"/>
      <c r="R943" s="15"/>
    </row>
    <row r="944" spans="1:18" ht="15" x14ac:dyDescent="0.3">
      <c r="A944" s="85">
        <v>617</v>
      </c>
      <c r="B944" s="85">
        <v>61</v>
      </c>
      <c r="C944" s="85">
        <v>617</v>
      </c>
      <c r="D944" s="85"/>
      <c r="E944" s="85">
        <v>1</v>
      </c>
      <c r="F944" s="96" t="s">
        <v>197</v>
      </c>
      <c r="G944" s="85"/>
      <c r="H944" s="85" t="s">
        <v>92</v>
      </c>
      <c r="I944" s="85" t="s">
        <v>307</v>
      </c>
      <c r="J944" s="111">
        <v>28800</v>
      </c>
      <c r="K944" s="112">
        <v>10</v>
      </c>
      <c r="L944" s="101"/>
      <c r="M944" s="101"/>
      <c r="N944" s="101"/>
      <c r="O944" s="102">
        <v>10</v>
      </c>
      <c r="P944" s="102"/>
      <c r="Q944" s="15"/>
      <c r="R944" s="15"/>
    </row>
    <row r="945" spans="1:18" ht="15" x14ac:dyDescent="0.3">
      <c r="A945" s="85">
        <v>617</v>
      </c>
      <c r="B945" s="85">
        <v>61</v>
      </c>
      <c r="C945" s="85">
        <v>617</v>
      </c>
      <c r="D945" s="87"/>
      <c r="E945" s="85">
        <v>1</v>
      </c>
      <c r="F945" s="87" t="s">
        <v>139</v>
      </c>
      <c r="G945" s="85" t="s">
        <v>311</v>
      </c>
      <c r="H945" s="85" t="s">
        <v>42</v>
      </c>
      <c r="I945" s="85" t="s">
        <v>307</v>
      </c>
      <c r="J945" s="111">
        <v>1650</v>
      </c>
      <c r="K945" s="112">
        <v>10</v>
      </c>
      <c r="L945" s="101">
        <f>IF(K945=0,"N/A",+J946/K945)</f>
        <v>11527.9</v>
      </c>
      <c r="M945" s="101"/>
      <c r="N945" s="101"/>
      <c r="O945" s="102">
        <v>10</v>
      </c>
      <c r="P945" s="102"/>
      <c r="Q945" s="15"/>
      <c r="R945" s="15"/>
    </row>
    <row r="946" spans="1:18" ht="15" x14ac:dyDescent="0.3">
      <c r="A946" s="85">
        <v>617</v>
      </c>
      <c r="B946" s="85">
        <v>61</v>
      </c>
      <c r="C946" s="85">
        <v>617</v>
      </c>
      <c r="D946" s="87"/>
      <c r="E946" s="85">
        <v>1</v>
      </c>
      <c r="F946" s="87" t="s">
        <v>152</v>
      </c>
      <c r="G946" s="85"/>
      <c r="H946" s="85" t="s">
        <v>330</v>
      </c>
      <c r="I946" s="85" t="s">
        <v>307</v>
      </c>
      <c r="J946" s="351">
        <v>115279</v>
      </c>
      <c r="K946" s="112">
        <v>10</v>
      </c>
      <c r="L946" s="101"/>
      <c r="M946" s="101"/>
      <c r="N946" s="101"/>
      <c r="O946" s="102">
        <v>10</v>
      </c>
      <c r="P946" s="102"/>
      <c r="Q946" s="15"/>
      <c r="R946" s="15"/>
    </row>
    <row r="947" spans="1:18" ht="15" x14ac:dyDescent="0.3">
      <c r="A947" s="85">
        <v>617</v>
      </c>
      <c r="B947" s="85">
        <v>61</v>
      </c>
      <c r="C947" s="85">
        <v>617</v>
      </c>
      <c r="D947" s="87">
        <v>125168</v>
      </c>
      <c r="E947" s="85">
        <v>1</v>
      </c>
      <c r="F947" s="87" t="s">
        <v>25</v>
      </c>
      <c r="G947" s="85"/>
      <c r="H947" s="85" t="s">
        <v>19</v>
      </c>
      <c r="I947" s="85" t="s">
        <v>307</v>
      </c>
      <c r="J947" s="111">
        <v>2508.8000000000002</v>
      </c>
      <c r="K947" s="112">
        <v>10</v>
      </c>
      <c r="L947" s="101"/>
      <c r="M947" s="101"/>
      <c r="N947" s="101"/>
      <c r="O947" s="102">
        <v>10</v>
      </c>
      <c r="P947" s="102"/>
      <c r="Q947" s="15"/>
      <c r="R947" s="15"/>
    </row>
    <row r="948" spans="1:18" ht="15" x14ac:dyDescent="0.3">
      <c r="A948" s="85">
        <v>617</v>
      </c>
      <c r="B948" s="85">
        <v>61</v>
      </c>
      <c r="C948" s="85">
        <v>617</v>
      </c>
      <c r="D948" s="87">
        <v>34856</v>
      </c>
      <c r="E948" s="85">
        <v>1</v>
      </c>
      <c r="F948" s="87" t="s">
        <v>25</v>
      </c>
      <c r="G948" s="85"/>
      <c r="H948" s="85" t="s">
        <v>309</v>
      </c>
      <c r="I948" s="85" t="s">
        <v>307</v>
      </c>
      <c r="J948" s="111">
        <v>4714.9399999999996</v>
      </c>
      <c r="K948" s="112">
        <v>10</v>
      </c>
      <c r="L948" s="101"/>
      <c r="M948" s="101"/>
      <c r="N948" s="101"/>
      <c r="O948" s="102">
        <v>10</v>
      </c>
      <c r="P948" s="102"/>
      <c r="Q948" s="15"/>
      <c r="R948" s="15"/>
    </row>
    <row r="949" spans="1:18" ht="15" x14ac:dyDescent="0.3">
      <c r="A949" s="85">
        <v>617</v>
      </c>
      <c r="B949" s="85">
        <v>61</v>
      </c>
      <c r="C949" s="85">
        <v>617</v>
      </c>
      <c r="D949" s="87">
        <v>126031</v>
      </c>
      <c r="E949" s="85">
        <v>1</v>
      </c>
      <c r="F949" s="87" t="s">
        <v>292</v>
      </c>
      <c r="G949" s="85"/>
      <c r="H949" s="85"/>
      <c r="I949" s="85" t="s">
        <v>307</v>
      </c>
      <c r="J949" s="111">
        <v>600</v>
      </c>
      <c r="K949" s="112">
        <v>10</v>
      </c>
      <c r="L949" s="101"/>
      <c r="M949" s="101"/>
      <c r="N949" s="101"/>
      <c r="O949" s="100">
        <v>10</v>
      </c>
      <c r="P949" s="100"/>
      <c r="Q949" s="15"/>
      <c r="R949" s="15"/>
    </row>
    <row r="950" spans="1:18" ht="15" x14ac:dyDescent="0.3">
      <c r="A950" s="85">
        <v>617</v>
      </c>
      <c r="B950" s="85">
        <v>61</v>
      </c>
      <c r="C950" s="85">
        <v>617</v>
      </c>
      <c r="D950" s="87">
        <v>126006</v>
      </c>
      <c r="E950" s="85">
        <v>1</v>
      </c>
      <c r="F950" s="87" t="s">
        <v>292</v>
      </c>
      <c r="G950" s="85"/>
      <c r="H950" s="85"/>
      <c r="I950" s="85" t="s">
        <v>307</v>
      </c>
      <c r="J950" s="111">
        <v>600</v>
      </c>
      <c r="K950" s="112">
        <v>10</v>
      </c>
      <c r="L950" s="101"/>
      <c r="M950" s="101"/>
      <c r="N950" s="101"/>
      <c r="O950" s="102">
        <v>10</v>
      </c>
      <c r="P950" s="102"/>
      <c r="Q950" s="15"/>
      <c r="R950" s="15"/>
    </row>
    <row r="951" spans="1:18" ht="15" x14ac:dyDescent="0.3">
      <c r="A951" s="85">
        <v>617</v>
      </c>
      <c r="B951" s="85">
        <v>61</v>
      </c>
      <c r="C951" s="85">
        <v>617</v>
      </c>
      <c r="D951" s="87"/>
      <c r="E951" s="85">
        <v>1</v>
      </c>
      <c r="F951" s="87" t="s">
        <v>292</v>
      </c>
      <c r="G951" s="85"/>
      <c r="H951" s="85"/>
      <c r="I951" s="85" t="s">
        <v>307</v>
      </c>
      <c r="J951" s="111">
        <v>600</v>
      </c>
      <c r="K951" s="112">
        <v>10</v>
      </c>
      <c r="L951" s="101"/>
      <c r="M951" s="101">
        <f>IF(K954=0,"N/A",+L954/12)</f>
        <v>22.533000000000001</v>
      </c>
      <c r="N951" s="101"/>
      <c r="O951" s="102">
        <v>5</v>
      </c>
      <c r="P951" s="102"/>
      <c r="Q951" s="15"/>
      <c r="R951" s="15"/>
    </row>
    <row r="952" spans="1:18" ht="15" x14ac:dyDescent="0.3">
      <c r="A952" s="85">
        <v>617</v>
      </c>
      <c r="B952" s="85">
        <v>61</v>
      </c>
      <c r="C952" s="85">
        <v>617</v>
      </c>
      <c r="D952" s="87"/>
      <c r="E952" s="85">
        <v>1</v>
      </c>
      <c r="F952" s="87" t="s">
        <v>310</v>
      </c>
      <c r="G952" s="85"/>
      <c r="H952" s="85"/>
      <c r="I952" s="85" t="s">
        <v>307</v>
      </c>
      <c r="J952" s="111">
        <v>1200</v>
      </c>
      <c r="K952" s="95">
        <v>10</v>
      </c>
      <c r="L952" s="101"/>
      <c r="M952" s="101">
        <f>IF(K955=0,"N/A",+L955/12)</f>
        <v>11.641666666666666</v>
      </c>
      <c r="N952" s="101"/>
      <c r="O952" s="102">
        <v>8</v>
      </c>
      <c r="P952" s="102">
        <v>11</v>
      </c>
      <c r="Q952" s="15"/>
      <c r="R952" s="15"/>
    </row>
    <row r="953" spans="1:18" ht="15" x14ac:dyDescent="0.3">
      <c r="A953" s="85">
        <v>617</v>
      </c>
      <c r="B953" s="92">
        <v>61</v>
      </c>
      <c r="C953" s="85">
        <v>617</v>
      </c>
      <c r="D953" s="93"/>
      <c r="E953" s="92">
        <v>2</v>
      </c>
      <c r="F953" s="93" t="s">
        <v>509</v>
      </c>
      <c r="G953" s="92"/>
      <c r="H953" s="92"/>
      <c r="I953" s="85" t="s">
        <v>307</v>
      </c>
      <c r="J953" s="590">
        <v>4988</v>
      </c>
      <c r="K953" s="112">
        <v>10</v>
      </c>
      <c r="L953" s="101"/>
      <c r="M953" s="101">
        <f>IF(K956=0,"N/A",+L956/12)</f>
        <v>31.625166666666669</v>
      </c>
      <c r="N953" s="101">
        <f>+M953+M952+M951+M942</f>
        <v>1026.4581666666666</v>
      </c>
      <c r="O953" s="187">
        <v>6</v>
      </c>
      <c r="P953" s="187">
        <v>5</v>
      </c>
      <c r="Q953" s="15"/>
      <c r="R953" s="15"/>
    </row>
    <row r="954" spans="1:18" ht="15" x14ac:dyDescent="0.3">
      <c r="A954" s="375">
        <v>617</v>
      </c>
      <c r="B954" s="85">
        <v>61</v>
      </c>
      <c r="C954" s="375">
        <v>617</v>
      </c>
      <c r="D954" s="87"/>
      <c r="E954" s="85">
        <v>1</v>
      </c>
      <c r="F954" s="87" t="s">
        <v>331</v>
      </c>
      <c r="G954" s="85"/>
      <c r="H954" s="85" t="s">
        <v>303</v>
      </c>
      <c r="I954" s="85" t="s">
        <v>307</v>
      </c>
      <c r="J954" s="97">
        <v>9875</v>
      </c>
      <c r="K954" s="112">
        <v>10</v>
      </c>
      <c r="L954" s="101">
        <f>IF(K954=0,"N/A",+J955/K954)</f>
        <v>270.39600000000002</v>
      </c>
      <c r="M954" s="101"/>
      <c r="N954" s="101"/>
      <c r="O954" s="187">
        <v>10</v>
      </c>
      <c r="P954" s="187"/>
      <c r="Q954" s="15"/>
      <c r="R954" s="15"/>
    </row>
    <row r="955" spans="1:18" ht="15" x14ac:dyDescent="0.3">
      <c r="A955" s="85">
        <v>617</v>
      </c>
      <c r="B955" s="85">
        <v>61</v>
      </c>
      <c r="C955" s="85">
        <v>617</v>
      </c>
      <c r="D955" s="85"/>
      <c r="E955" s="85">
        <v>1</v>
      </c>
      <c r="F955" s="96" t="s">
        <v>115</v>
      </c>
      <c r="G955" s="85">
        <v>4655</v>
      </c>
      <c r="H955" s="85" t="s">
        <v>116</v>
      </c>
      <c r="I955" s="85" t="s">
        <v>307</v>
      </c>
      <c r="J955" s="111">
        <v>2703.96</v>
      </c>
      <c r="K955" s="112">
        <v>10</v>
      </c>
      <c r="L955" s="101">
        <f>IF(K955=0,"N/A",+J956/K955)</f>
        <v>139.69999999999999</v>
      </c>
      <c r="M955" s="101"/>
      <c r="N955" s="101"/>
      <c r="O955" s="187">
        <v>5</v>
      </c>
      <c r="P955" s="187"/>
      <c r="Q955" s="15"/>
      <c r="R955" s="15"/>
    </row>
    <row r="956" spans="1:18" ht="15" x14ac:dyDescent="0.3">
      <c r="A956" s="85">
        <v>617</v>
      </c>
      <c r="B956" s="85">
        <v>61</v>
      </c>
      <c r="C956" s="85">
        <v>617</v>
      </c>
      <c r="D956" s="87"/>
      <c r="E956" s="85">
        <v>2</v>
      </c>
      <c r="F956" s="87" t="s">
        <v>312</v>
      </c>
      <c r="G956" s="85"/>
      <c r="H956" s="85"/>
      <c r="I956" s="85" t="s">
        <v>307</v>
      </c>
      <c r="J956" s="111">
        <v>1397</v>
      </c>
      <c r="K956" s="95">
        <v>10</v>
      </c>
      <c r="L956" s="101">
        <f>IF(K956=0,"N/A",+J957/K956)</f>
        <v>379.50200000000001</v>
      </c>
      <c r="M956" s="101"/>
      <c r="N956" s="101"/>
      <c r="O956" s="187">
        <v>10</v>
      </c>
      <c r="P956" s="232"/>
      <c r="Q956" s="15"/>
      <c r="R956" s="15"/>
    </row>
    <row r="957" spans="1:18" ht="15" x14ac:dyDescent="0.3">
      <c r="A957" s="92">
        <v>617</v>
      </c>
      <c r="B957" s="92">
        <v>61</v>
      </c>
      <c r="C957" s="92">
        <v>617</v>
      </c>
      <c r="D957" s="756"/>
      <c r="E957" s="92">
        <v>1</v>
      </c>
      <c r="F957" s="93" t="s">
        <v>404</v>
      </c>
      <c r="G957" s="93"/>
      <c r="H957" s="92" t="s">
        <v>19</v>
      </c>
      <c r="I957" s="85" t="s">
        <v>307</v>
      </c>
      <c r="J957" s="94">
        <v>3795.02</v>
      </c>
      <c r="K957" s="112">
        <v>10</v>
      </c>
      <c r="L957" s="101"/>
      <c r="M957" s="101">
        <f>IF(K960=0,"N/A",+L960/12)</f>
        <v>222.33333333333334</v>
      </c>
      <c r="N957" s="101"/>
      <c r="O957" s="187">
        <v>5</v>
      </c>
      <c r="P957" s="232"/>
      <c r="Q957" s="15"/>
      <c r="R957" s="15"/>
    </row>
    <row r="958" spans="1:18" ht="15" x14ac:dyDescent="0.3">
      <c r="A958" s="85">
        <v>617</v>
      </c>
      <c r="B958" s="85">
        <v>61</v>
      </c>
      <c r="C958" s="85">
        <v>617</v>
      </c>
      <c r="D958" s="85"/>
      <c r="E958" s="85">
        <v>57</v>
      </c>
      <c r="F958" s="87" t="s">
        <v>1070</v>
      </c>
      <c r="G958" s="85"/>
      <c r="H958" s="85"/>
      <c r="I958" s="85" t="s">
        <v>318</v>
      </c>
      <c r="J958" s="351">
        <v>800</v>
      </c>
      <c r="K958" s="112">
        <v>10</v>
      </c>
      <c r="L958" s="101"/>
      <c r="M958" s="101">
        <f>IF(K961=0,"N/A",+L961/12)</f>
        <v>46.4</v>
      </c>
      <c r="N958" s="101"/>
      <c r="O958" s="187">
        <v>5</v>
      </c>
      <c r="P958" s="232"/>
      <c r="Q958" s="15"/>
      <c r="R958" s="15"/>
    </row>
    <row r="959" spans="1:18" ht="15" x14ac:dyDescent="0.3">
      <c r="A959" s="92">
        <v>617</v>
      </c>
      <c r="B959" s="92">
        <v>61</v>
      </c>
      <c r="C959" s="92">
        <v>617</v>
      </c>
      <c r="D959" s="92"/>
      <c r="E959" s="92">
        <v>2</v>
      </c>
      <c r="F959" s="93" t="s">
        <v>23</v>
      </c>
      <c r="G959" s="92"/>
      <c r="H959" s="92" t="s">
        <v>24</v>
      </c>
      <c r="I959" s="85" t="s">
        <v>318</v>
      </c>
      <c r="J959" s="592">
        <v>1400</v>
      </c>
      <c r="K959" s="112">
        <v>10</v>
      </c>
      <c r="L959" s="101"/>
      <c r="M959" s="101">
        <f>IF(K962=0,"N/A",+L962/12)</f>
        <v>1.1213333333333333</v>
      </c>
      <c r="N959" s="101"/>
      <c r="O959" s="187">
        <v>5</v>
      </c>
      <c r="P959" s="232"/>
      <c r="Q959" s="15"/>
      <c r="R959" s="15"/>
    </row>
    <row r="960" spans="1:18" ht="15" x14ac:dyDescent="0.3">
      <c r="A960" s="85">
        <v>617</v>
      </c>
      <c r="B960" s="85">
        <v>61</v>
      </c>
      <c r="C960" s="85">
        <v>617</v>
      </c>
      <c r="D960" s="85"/>
      <c r="E960" s="85">
        <v>1</v>
      </c>
      <c r="F960" s="87" t="s">
        <v>907</v>
      </c>
      <c r="G960" s="85"/>
      <c r="H960" s="85"/>
      <c r="I960" s="85" t="s">
        <v>318</v>
      </c>
      <c r="J960" s="351">
        <v>10000</v>
      </c>
      <c r="K960" s="112">
        <v>5</v>
      </c>
      <c r="L960" s="101">
        <f>IF(K960=0,"N/A",+J961/K960)</f>
        <v>2668</v>
      </c>
      <c r="M960" s="101">
        <f>IF(K963=0,"N/A",+L963/12)</f>
        <v>2.552</v>
      </c>
      <c r="N960" s="101"/>
      <c r="O960" s="187">
        <v>5</v>
      </c>
      <c r="P960" s="232"/>
      <c r="Q960" s="15"/>
      <c r="R960" s="15"/>
    </row>
    <row r="961" spans="1:18" ht="15" x14ac:dyDescent="0.3">
      <c r="A961" s="85">
        <v>617</v>
      </c>
      <c r="B961" s="85">
        <v>61</v>
      </c>
      <c r="C961" s="85">
        <v>617</v>
      </c>
      <c r="D961" s="85"/>
      <c r="E961" s="85">
        <v>1</v>
      </c>
      <c r="F961" s="87" t="s">
        <v>570</v>
      </c>
      <c r="G961" s="85"/>
      <c r="H961" s="85"/>
      <c r="I961" s="85" t="s">
        <v>320</v>
      </c>
      <c r="J961" s="111">
        <v>13340</v>
      </c>
      <c r="K961" s="112">
        <v>5</v>
      </c>
      <c r="L961" s="101">
        <f>IF(K961=0,"N/A",+J962/K961)</f>
        <v>556.79999999999995</v>
      </c>
      <c r="M961" s="101"/>
      <c r="N961" s="101"/>
      <c r="O961" s="187">
        <v>10</v>
      </c>
      <c r="P961" s="232"/>
      <c r="Q961" s="15"/>
      <c r="R961" s="15"/>
    </row>
    <row r="962" spans="1:18" ht="15" x14ac:dyDescent="0.3">
      <c r="A962" s="85">
        <v>617</v>
      </c>
      <c r="B962" s="85">
        <v>61</v>
      </c>
      <c r="C962" s="85">
        <v>617</v>
      </c>
      <c r="D962" s="85"/>
      <c r="E962" s="85">
        <v>1</v>
      </c>
      <c r="F962" s="87" t="s">
        <v>571</v>
      </c>
      <c r="G962" s="85"/>
      <c r="H962" s="352"/>
      <c r="I962" s="85" t="s">
        <v>320</v>
      </c>
      <c r="J962" s="97">
        <v>2784</v>
      </c>
      <c r="K962" s="112">
        <v>5</v>
      </c>
      <c r="L962" s="101">
        <f>IF(K962=0,"N/A",+J963/K962)</f>
        <v>13.456</v>
      </c>
      <c r="M962" s="101"/>
      <c r="N962" s="101"/>
      <c r="O962" s="187">
        <v>10</v>
      </c>
      <c r="P962" s="232"/>
      <c r="Q962" s="15"/>
      <c r="R962" s="15"/>
    </row>
    <row r="963" spans="1:18" ht="15" x14ac:dyDescent="0.3">
      <c r="A963" s="85">
        <v>617</v>
      </c>
      <c r="B963" s="85">
        <v>61</v>
      </c>
      <c r="C963" s="85">
        <v>617</v>
      </c>
      <c r="D963" s="85"/>
      <c r="E963" s="85">
        <v>1</v>
      </c>
      <c r="F963" s="87" t="s">
        <v>572</v>
      </c>
      <c r="G963" s="85"/>
      <c r="H963" s="352"/>
      <c r="I963" s="85" t="s">
        <v>320</v>
      </c>
      <c r="J963" s="97">
        <v>67.28</v>
      </c>
      <c r="K963" s="112">
        <v>5</v>
      </c>
      <c r="L963" s="101">
        <f>IF(K963=0,"N/A",+J964/K963)</f>
        <v>30.624000000000002</v>
      </c>
      <c r="M963" s="101"/>
      <c r="N963" s="101"/>
      <c r="O963" s="187">
        <v>10</v>
      </c>
      <c r="P963" s="232"/>
      <c r="Q963" s="15"/>
      <c r="R963" s="15"/>
    </row>
    <row r="964" spans="1:18" ht="15" x14ac:dyDescent="0.3">
      <c r="A964" s="85">
        <v>617</v>
      </c>
      <c r="B964" s="85">
        <v>61</v>
      </c>
      <c r="C964" s="85">
        <v>617</v>
      </c>
      <c r="D964" s="85"/>
      <c r="E964" s="85">
        <v>1</v>
      </c>
      <c r="F964" s="87" t="s">
        <v>573</v>
      </c>
      <c r="G964" s="85"/>
      <c r="H964" s="85" t="s">
        <v>1069</v>
      </c>
      <c r="I964" s="85" t="s">
        <v>320</v>
      </c>
      <c r="J964" s="97">
        <v>153.12</v>
      </c>
      <c r="K964" s="112">
        <v>10</v>
      </c>
      <c r="L964" s="101"/>
      <c r="M964" s="101"/>
      <c r="N964" s="101"/>
      <c r="O964" s="187">
        <v>10</v>
      </c>
      <c r="P964" s="232"/>
      <c r="Q964" s="15"/>
      <c r="R964" s="15"/>
    </row>
    <row r="965" spans="1:18" ht="15" x14ac:dyDescent="0.3">
      <c r="A965" s="85">
        <v>617</v>
      </c>
      <c r="B965" s="85">
        <v>61</v>
      </c>
      <c r="C965" s="85">
        <v>617</v>
      </c>
      <c r="D965" s="85"/>
      <c r="E965" s="85">
        <v>49</v>
      </c>
      <c r="F965" s="87" t="s">
        <v>514</v>
      </c>
      <c r="G965" s="85"/>
      <c r="H965" s="85"/>
      <c r="I965" s="85" t="s">
        <v>320</v>
      </c>
      <c r="J965" s="351">
        <v>17818.36</v>
      </c>
      <c r="K965" s="112">
        <v>10</v>
      </c>
      <c r="L965" s="101"/>
      <c r="M965" s="101"/>
      <c r="N965" s="101"/>
      <c r="O965" s="187">
        <v>10</v>
      </c>
      <c r="P965" s="232"/>
      <c r="Q965" s="15"/>
      <c r="R965" s="15"/>
    </row>
    <row r="966" spans="1:18" ht="15" x14ac:dyDescent="0.3">
      <c r="A966" s="85">
        <v>617</v>
      </c>
      <c r="B966" s="85">
        <v>61</v>
      </c>
      <c r="C966" s="85">
        <v>617</v>
      </c>
      <c r="D966" s="85"/>
      <c r="E966" s="85">
        <v>6</v>
      </c>
      <c r="F966" s="87" t="s">
        <v>835</v>
      </c>
      <c r="G966" s="85"/>
      <c r="H966" s="85"/>
      <c r="I966" s="85" t="s">
        <v>1078</v>
      </c>
      <c r="J966" s="351">
        <v>2182.84</v>
      </c>
      <c r="K966" s="112">
        <v>10</v>
      </c>
      <c r="L966" s="101"/>
      <c r="M966" s="101"/>
      <c r="N966" s="101"/>
      <c r="O966" s="187">
        <v>10</v>
      </c>
      <c r="P966" s="232"/>
      <c r="Q966" s="15"/>
      <c r="R966" s="15"/>
    </row>
    <row r="967" spans="1:18" ht="15" x14ac:dyDescent="0.3">
      <c r="A967" s="85">
        <v>617</v>
      </c>
      <c r="B967" s="85">
        <v>61</v>
      </c>
      <c r="C967" s="85">
        <v>617</v>
      </c>
      <c r="D967" s="85"/>
      <c r="E967" s="85"/>
      <c r="F967" s="87"/>
      <c r="G967" s="85"/>
      <c r="H967" s="85" t="s">
        <v>240</v>
      </c>
      <c r="I967" s="85" t="s">
        <v>324</v>
      </c>
      <c r="J967" s="351"/>
      <c r="K967" s="112">
        <v>10</v>
      </c>
      <c r="L967" s="101"/>
      <c r="M967" s="101"/>
      <c r="N967" s="101"/>
      <c r="O967" s="187">
        <v>10</v>
      </c>
      <c r="P967" s="232"/>
      <c r="Q967" s="15"/>
      <c r="R967" s="15"/>
    </row>
    <row r="968" spans="1:18" ht="15" x14ac:dyDescent="0.3">
      <c r="A968" s="85">
        <v>617</v>
      </c>
      <c r="B968" s="85">
        <v>61</v>
      </c>
      <c r="C968" s="85">
        <v>617</v>
      </c>
      <c r="D968" s="85"/>
      <c r="E968" s="85">
        <v>1</v>
      </c>
      <c r="F968" s="87" t="s">
        <v>323</v>
      </c>
      <c r="G968" s="85"/>
      <c r="H968" s="85"/>
      <c r="I968" s="85" t="s">
        <v>324</v>
      </c>
      <c r="J968" s="351">
        <v>20000</v>
      </c>
      <c r="K968" s="112">
        <v>10</v>
      </c>
      <c r="L968" s="101"/>
      <c r="M968" s="101"/>
      <c r="N968" s="101"/>
      <c r="O968" s="187">
        <v>10</v>
      </c>
      <c r="P968" s="232"/>
      <c r="Q968" s="15"/>
      <c r="R968" s="15"/>
    </row>
    <row r="969" spans="1:18" ht="15" x14ac:dyDescent="0.3">
      <c r="A969" s="85">
        <v>617</v>
      </c>
      <c r="B969" s="85">
        <v>61</v>
      </c>
      <c r="C969" s="85">
        <v>617</v>
      </c>
      <c r="D969" s="85">
        <v>126129</v>
      </c>
      <c r="E969" s="85">
        <v>1</v>
      </c>
      <c r="F969" s="87" t="s">
        <v>908</v>
      </c>
      <c r="G969" s="85"/>
      <c r="H969" s="85"/>
      <c r="I969" s="85" t="s">
        <v>324</v>
      </c>
      <c r="J969" s="351">
        <v>20000</v>
      </c>
      <c r="K969" s="112">
        <v>10</v>
      </c>
      <c r="L969" s="101"/>
      <c r="M969" s="101"/>
      <c r="N969" s="101"/>
      <c r="O969" s="187">
        <v>10</v>
      </c>
      <c r="P969" s="232"/>
      <c r="Q969" s="15"/>
      <c r="R969" s="15"/>
    </row>
    <row r="970" spans="1:18" ht="15" x14ac:dyDescent="0.3">
      <c r="A970" s="85">
        <v>617</v>
      </c>
      <c r="B970" s="85">
        <v>61</v>
      </c>
      <c r="C970" s="85">
        <v>617</v>
      </c>
      <c r="D970" s="85">
        <v>126127</v>
      </c>
      <c r="E970" s="85">
        <v>1</v>
      </c>
      <c r="F970" s="87" t="s">
        <v>323</v>
      </c>
      <c r="G970" s="85"/>
      <c r="H970" s="85"/>
      <c r="I970" s="85" t="s">
        <v>324</v>
      </c>
      <c r="J970" s="351">
        <v>20000</v>
      </c>
      <c r="K970" s="112">
        <v>10</v>
      </c>
      <c r="L970" s="101"/>
      <c r="M970" s="101"/>
      <c r="N970" s="101"/>
      <c r="O970" s="187">
        <v>10</v>
      </c>
      <c r="P970" s="232"/>
      <c r="Q970" s="15"/>
      <c r="R970" s="15"/>
    </row>
    <row r="971" spans="1:18" ht="15" x14ac:dyDescent="0.3">
      <c r="A971" s="85">
        <v>617</v>
      </c>
      <c r="B971" s="85">
        <v>61</v>
      </c>
      <c r="C971" s="85">
        <v>617</v>
      </c>
      <c r="D971" s="85">
        <v>126128</v>
      </c>
      <c r="E971" s="85">
        <v>1</v>
      </c>
      <c r="F971" s="87" t="s">
        <v>908</v>
      </c>
      <c r="G971" s="85"/>
      <c r="H971" s="85" t="s">
        <v>240</v>
      </c>
      <c r="I971" s="85" t="s">
        <v>325</v>
      </c>
      <c r="J971" s="351">
        <v>20000</v>
      </c>
      <c r="K971" s="112">
        <v>10</v>
      </c>
      <c r="L971" s="101"/>
      <c r="M971" s="101"/>
      <c r="N971" s="101"/>
      <c r="O971" s="187">
        <v>10</v>
      </c>
      <c r="P971" s="232"/>
      <c r="Q971" s="15"/>
      <c r="R971" s="15"/>
    </row>
    <row r="972" spans="1:18" ht="15" x14ac:dyDescent="0.3">
      <c r="A972" s="85">
        <v>617</v>
      </c>
      <c r="B972" s="85">
        <v>61</v>
      </c>
      <c r="C972" s="85">
        <v>617</v>
      </c>
      <c r="D972" s="85">
        <v>126131</v>
      </c>
      <c r="E972" s="85">
        <v>1</v>
      </c>
      <c r="F972" s="87" t="s">
        <v>230</v>
      </c>
      <c r="G972" s="85"/>
      <c r="H972" s="85"/>
      <c r="I972" s="85" t="s">
        <v>325</v>
      </c>
      <c r="J972" s="351">
        <v>5000</v>
      </c>
      <c r="K972" s="112">
        <v>10</v>
      </c>
      <c r="L972" s="101"/>
      <c r="M972" s="101"/>
      <c r="N972" s="101"/>
      <c r="O972" s="187">
        <v>10</v>
      </c>
      <c r="P972" s="232"/>
      <c r="Q972" s="15"/>
      <c r="R972" s="15"/>
    </row>
    <row r="973" spans="1:18" ht="15" x14ac:dyDescent="0.3">
      <c r="A973" s="85">
        <v>617</v>
      </c>
      <c r="B973" s="85">
        <v>61</v>
      </c>
      <c r="C973" s="85">
        <v>617</v>
      </c>
      <c r="D973" s="85">
        <v>126132</v>
      </c>
      <c r="E973" s="85">
        <v>1</v>
      </c>
      <c r="F973" s="87" t="s">
        <v>109</v>
      </c>
      <c r="G973" s="85"/>
      <c r="H973" s="85"/>
      <c r="I973" s="85" t="s">
        <v>325</v>
      </c>
      <c r="J973" s="351">
        <v>3800</v>
      </c>
      <c r="K973" s="112">
        <v>10</v>
      </c>
      <c r="L973" s="101"/>
      <c r="M973" s="103"/>
      <c r="N973" s="103"/>
      <c r="O973" s="232">
        <v>10</v>
      </c>
      <c r="P973" s="232"/>
      <c r="Q973" s="15"/>
      <c r="R973" s="15"/>
    </row>
    <row r="974" spans="1:18" ht="15" x14ac:dyDescent="0.3">
      <c r="A974" s="85">
        <v>617</v>
      </c>
      <c r="B974" s="85">
        <v>61</v>
      </c>
      <c r="C974" s="85">
        <v>617</v>
      </c>
      <c r="D974" s="85">
        <v>126137</v>
      </c>
      <c r="E974" s="85">
        <v>1</v>
      </c>
      <c r="F974" s="87" t="s">
        <v>230</v>
      </c>
      <c r="G974" s="85"/>
      <c r="H974" s="85"/>
      <c r="I974" s="85" t="s">
        <v>325</v>
      </c>
      <c r="J974" s="351">
        <v>3800</v>
      </c>
      <c r="K974" s="112">
        <v>10</v>
      </c>
      <c r="L974" s="101"/>
      <c r="M974" s="103"/>
      <c r="N974" s="103"/>
      <c r="O974" s="232">
        <v>10</v>
      </c>
      <c r="P974" s="232"/>
      <c r="Q974" s="15"/>
      <c r="R974" s="15"/>
    </row>
    <row r="975" spans="1:18" ht="15" x14ac:dyDescent="0.3">
      <c r="A975" s="85">
        <v>617</v>
      </c>
      <c r="B975" s="85">
        <v>61</v>
      </c>
      <c r="C975" s="85">
        <v>617</v>
      </c>
      <c r="D975" s="85"/>
      <c r="E975" s="85">
        <v>1</v>
      </c>
      <c r="F975" s="87" t="s">
        <v>109</v>
      </c>
      <c r="G975" s="85"/>
      <c r="H975" s="85" t="s">
        <v>240</v>
      </c>
      <c r="I975" s="85" t="s">
        <v>326</v>
      </c>
      <c r="J975" s="351">
        <v>20000</v>
      </c>
      <c r="K975" s="112">
        <v>10</v>
      </c>
      <c r="L975" s="101"/>
      <c r="M975" s="103"/>
      <c r="N975" s="103"/>
      <c r="O975" s="232">
        <v>10</v>
      </c>
      <c r="P975" s="232"/>
      <c r="Q975" s="15"/>
      <c r="R975" s="15"/>
    </row>
    <row r="976" spans="1:18" ht="15" x14ac:dyDescent="0.3">
      <c r="A976" s="85">
        <v>617</v>
      </c>
      <c r="B976" s="85">
        <v>61</v>
      </c>
      <c r="C976" s="85">
        <v>617</v>
      </c>
      <c r="D976" s="85">
        <v>126134</v>
      </c>
      <c r="E976" s="85">
        <v>1</v>
      </c>
      <c r="F976" s="87" t="s">
        <v>230</v>
      </c>
      <c r="G976" s="85"/>
      <c r="H976" s="85"/>
      <c r="I976" s="85" t="s">
        <v>326</v>
      </c>
      <c r="J976" s="351">
        <v>3800</v>
      </c>
      <c r="K976" s="95">
        <v>10</v>
      </c>
      <c r="L976" s="103"/>
      <c r="M976" s="103">
        <f>IF(K979=0,"N/A",+L979/12)</f>
        <v>600</v>
      </c>
      <c r="N976" s="103"/>
      <c r="O976" s="232">
        <v>2</v>
      </c>
      <c r="P976" s="232">
        <v>9</v>
      </c>
      <c r="Q976" s="15"/>
      <c r="R976" s="15"/>
    </row>
    <row r="977" spans="1:18" ht="15" x14ac:dyDescent="0.3">
      <c r="A977" s="85">
        <v>617</v>
      </c>
      <c r="B977" s="85">
        <v>61</v>
      </c>
      <c r="C977" s="85">
        <v>617</v>
      </c>
      <c r="D977" s="85">
        <v>126135</v>
      </c>
      <c r="E977" s="85">
        <v>1</v>
      </c>
      <c r="F977" s="87" t="s">
        <v>230</v>
      </c>
      <c r="G977" s="85"/>
      <c r="H977" s="85"/>
      <c r="I977" s="85" t="s">
        <v>326</v>
      </c>
      <c r="J977" s="351">
        <v>400</v>
      </c>
      <c r="K977" s="95">
        <v>10</v>
      </c>
      <c r="L977" s="103"/>
      <c r="M977" s="103"/>
      <c r="N977" s="103"/>
      <c r="O977" s="232">
        <v>10</v>
      </c>
      <c r="P977" s="232"/>
      <c r="Q977" s="15"/>
      <c r="R977" s="15"/>
    </row>
    <row r="978" spans="1:18" ht="15" x14ac:dyDescent="0.3">
      <c r="A978" s="85">
        <v>617</v>
      </c>
      <c r="B978" s="85">
        <v>61</v>
      </c>
      <c r="C978" s="85">
        <v>617</v>
      </c>
      <c r="D978" s="85">
        <v>126139</v>
      </c>
      <c r="E978" s="85">
        <v>1</v>
      </c>
      <c r="F978" s="87" t="s">
        <v>109</v>
      </c>
      <c r="G978" s="85"/>
      <c r="H978" s="85"/>
      <c r="I978" s="85" t="s">
        <v>326</v>
      </c>
      <c r="J978" s="351">
        <v>5000</v>
      </c>
      <c r="K978" s="95">
        <v>10</v>
      </c>
      <c r="L978" s="103"/>
      <c r="M978" s="103"/>
      <c r="N978" s="103"/>
      <c r="O978" s="232">
        <v>10</v>
      </c>
      <c r="P978" s="232"/>
      <c r="Q978" s="15"/>
      <c r="R978" s="15"/>
    </row>
    <row r="979" spans="1:18" ht="15" x14ac:dyDescent="0.3">
      <c r="A979" s="85">
        <v>617</v>
      </c>
      <c r="B979" s="85">
        <v>61</v>
      </c>
      <c r="C979" s="85">
        <v>617</v>
      </c>
      <c r="D979" s="85">
        <v>126140</v>
      </c>
      <c r="E979" s="85">
        <v>1</v>
      </c>
      <c r="F979" s="87" t="s">
        <v>109</v>
      </c>
      <c r="G979" s="85"/>
      <c r="H979" s="85" t="s">
        <v>886</v>
      </c>
      <c r="I979" s="85" t="s">
        <v>725</v>
      </c>
      <c r="J979" s="351">
        <v>3200</v>
      </c>
      <c r="K979" s="95">
        <v>10</v>
      </c>
      <c r="L979" s="103">
        <f>IF(K979=0,"N/A",+J980/K979)</f>
        <v>7200</v>
      </c>
      <c r="M979" s="103"/>
      <c r="N979" s="103"/>
      <c r="O979" s="232">
        <v>10</v>
      </c>
      <c r="P979" s="232"/>
      <c r="Q979" s="15"/>
      <c r="R979" s="15"/>
    </row>
    <row r="980" spans="1:18" ht="15" x14ac:dyDescent="0.3">
      <c r="A980" s="108">
        <v>617</v>
      </c>
      <c r="B980" s="108">
        <v>61</v>
      </c>
      <c r="C980" s="108">
        <v>617</v>
      </c>
      <c r="D980" s="108"/>
      <c r="E980" s="108">
        <v>1</v>
      </c>
      <c r="F980" s="324" t="s">
        <v>1141</v>
      </c>
      <c r="G980" s="98"/>
      <c r="H980" s="98"/>
      <c r="I980" s="108" t="s">
        <v>725</v>
      </c>
      <c r="J980" s="325">
        <v>72000</v>
      </c>
      <c r="K980" s="95">
        <v>10</v>
      </c>
      <c r="L980" s="103"/>
      <c r="M980" s="103"/>
      <c r="N980" s="103"/>
      <c r="O980" s="232">
        <v>10</v>
      </c>
      <c r="P980" s="232"/>
      <c r="Q980" s="15"/>
      <c r="R980" s="15"/>
    </row>
    <row r="981" spans="1:18" ht="15" x14ac:dyDescent="0.3">
      <c r="A981" s="92">
        <v>617</v>
      </c>
      <c r="B981" s="92">
        <v>61</v>
      </c>
      <c r="C981" s="92">
        <v>617</v>
      </c>
      <c r="D981" s="92">
        <v>126134</v>
      </c>
      <c r="E981" s="113">
        <v>1</v>
      </c>
      <c r="F981" s="93" t="s">
        <v>230</v>
      </c>
      <c r="G981" s="92"/>
      <c r="H981" s="92"/>
      <c r="I981" s="92" t="s">
        <v>725</v>
      </c>
      <c r="J981" s="322">
        <v>5100</v>
      </c>
      <c r="K981" s="95">
        <v>10</v>
      </c>
      <c r="L981" s="103"/>
      <c r="M981" s="103"/>
      <c r="N981" s="103"/>
      <c r="O981" s="232">
        <v>10</v>
      </c>
      <c r="P981" s="232"/>
      <c r="Q981" s="15"/>
      <c r="R981" s="15"/>
    </row>
    <row r="982" spans="1:18" ht="15" x14ac:dyDescent="0.3">
      <c r="A982" s="92">
        <v>617</v>
      </c>
      <c r="B982" s="92">
        <v>61</v>
      </c>
      <c r="C982" s="92">
        <v>617</v>
      </c>
      <c r="D982" s="92">
        <v>126145</v>
      </c>
      <c r="E982" s="92">
        <v>1</v>
      </c>
      <c r="F982" s="93" t="s">
        <v>109</v>
      </c>
      <c r="G982" s="92"/>
      <c r="H982" s="92"/>
      <c r="I982" s="92" t="s">
        <v>725</v>
      </c>
      <c r="J982" s="322">
        <v>5100</v>
      </c>
      <c r="K982" s="95">
        <v>10</v>
      </c>
      <c r="L982" s="103"/>
      <c r="M982" s="103"/>
      <c r="N982" s="103"/>
      <c r="O982" s="232">
        <v>10</v>
      </c>
      <c r="P982" s="232"/>
      <c r="Q982" s="15"/>
      <c r="R982" s="15"/>
    </row>
    <row r="983" spans="1:18" ht="15" x14ac:dyDescent="0.3">
      <c r="A983" s="92">
        <v>617</v>
      </c>
      <c r="B983" s="92">
        <v>61</v>
      </c>
      <c r="C983" s="92">
        <v>617</v>
      </c>
      <c r="D983" s="92"/>
      <c r="E983" s="92">
        <v>1</v>
      </c>
      <c r="F983" s="93" t="s">
        <v>109</v>
      </c>
      <c r="G983" s="92"/>
      <c r="H983" s="92"/>
      <c r="I983" s="92" t="s">
        <v>725</v>
      </c>
      <c r="J983" s="322">
        <v>320</v>
      </c>
      <c r="K983" s="95">
        <v>10</v>
      </c>
      <c r="L983" s="103"/>
      <c r="M983" s="208"/>
      <c r="N983" s="101"/>
      <c r="O983" s="256">
        <v>10</v>
      </c>
      <c r="P983" s="256"/>
      <c r="Q983" s="15"/>
      <c r="R983" s="15"/>
    </row>
    <row r="984" spans="1:18" ht="15" x14ac:dyDescent="0.3">
      <c r="A984" s="108">
        <v>617</v>
      </c>
      <c r="B984" s="92">
        <v>61</v>
      </c>
      <c r="C984" s="108">
        <v>617</v>
      </c>
      <c r="D984" s="108"/>
      <c r="E984" s="92">
        <v>1</v>
      </c>
      <c r="F984" s="93" t="s">
        <v>230</v>
      </c>
      <c r="G984" s="92"/>
      <c r="H984" s="92" t="s">
        <v>240</v>
      </c>
      <c r="I984" s="92" t="s">
        <v>725</v>
      </c>
      <c r="J984" s="322">
        <v>3800</v>
      </c>
      <c r="K984" s="95">
        <v>10</v>
      </c>
      <c r="L984" s="103"/>
      <c r="M984" s="101"/>
      <c r="N984" s="101"/>
      <c r="O984" s="187">
        <v>10</v>
      </c>
      <c r="P984" s="187"/>
      <c r="Q984" s="15"/>
      <c r="R984" s="15"/>
    </row>
    <row r="985" spans="1:18" ht="15" x14ac:dyDescent="0.3">
      <c r="A985" s="108">
        <v>617</v>
      </c>
      <c r="B985" s="92">
        <v>61</v>
      </c>
      <c r="C985" s="108">
        <v>617</v>
      </c>
      <c r="D985" s="108">
        <v>126123</v>
      </c>
      <c r="E985" s="92">
        <v>1</v>
      </c>
      <c r="F985" s="93" t="s">
        <v>23</v>
      </c>
      <c r="G985" s="92"/>
      <c r="H985" s="92" t="s">
        <v>19</v>
      </c>
      <c r="I985" s="92" t="s">
        <v>327</v>
      </c>
      <c r="J985" s="322">
        <v>950</v>
      </c>
      <c r="K985" s="95">
        <v>10</v>
      </c>
      <c r="L985" s="103"/>
      <c r="M985" s="101"/>
      <c r="N985" s="101"/>
      <c r="O985" s="187">
        <v>10</v>
      </c>
      <c r="P985" s="187"/>
      <c r="Q985" s="15"/>
      <c r="R985" s="15"/>
    </row>
    <row r="986" spans="1:18" ht="15" x14ac:dyDescent="0.3">
      <c r="A986" s="92">
        <v>617</v>
      </c>
      <c r="B986" s="92">
        <v>61</v>
      </c>
      <c r="C986" s="92">
        <v>617</v>
      </c>
      <c r="D986" s="92">
        <v>126106</v>
      </c>
      <c r="E986" s="92">
        <v>1</v>
      </c>
      <c r="F986" s="93" t="s">
        <v>329</v>
      </c>
      <c r="G986" s="92"/>
      <c r="H986" s="92"/>
      <c r="I986" s="92" t="s">
        <v>327</v>
      </c>
      <c r="J986" s="322">
        <v>6960</v>
      </c>
      <c r="K986" s="130">
        <v>10</v>
      </c>
      <c r="L986" s="207"/>
      <c r="M986" s="101"/>
      <c r="N986" s="101"/>
      <c r="O986" s="187">
        <v>10</v>
      </c>
      <c r="P986" s="187"/>
      <c r="Q986" s="15"/>
      <c r="R986" s="15"/>
    </row>
    <row r="987" spans="1:18" ht="15" x14ac:dyDescent="0.3">
      <c r="A987" s="253">
        <v>617</v>
      </c>
      <c r="B987" s="105">
        <v>61</v>
      </c>
      <c r="C987" s="253">
        <v>617</v>
      </c>
      <c r="D987" s="105"/>
      <c r="E987" s="524">
        <v>1</v>
      </c>
      <c r="F987" s="106" t="s">
        <v>331</v>
      </c>
      <c r="G987" s="105"/>
      <c r="H987" s="105" t="s">
        <v>122</v>
      </c>
      <c r="I987" s="253" t="s">
        <v>327</v>
      </c>
      <c r="J987" s="644">
        <v>1100</v>
      </c>
      <c r="K987" s="112">
        <v>10</v>
      </c>
      <c r="L987" s="101"/>
      <c r="M987" s="101"/>
      <c r="N987" s="101"/>
      <c r="O987" s="187">
        <v>10</v>
      </c>
      <c r="P987" s="187"/>
      <c r="Q987" s="15"/>
      <c r="R987" s="15"/>
    </row>
    <row r="988" spans="1:18" ht="15" x14ac:dyDescent="0.3">
      <c r="A988" s="85">
        <v>617</v>
      </c>
      <c r="B988" s="85">
        <v>61</v>
      </c>
      <c r="C988" s="85">
        <v>617</v>
      </c>
      <c r="D988" s="85"/>
      <c r="E988" s="85">
        <v>1</v>
      </c>
      <c r="F988" s="87" t="s">
        <v>177</v>
      </c>
      <c r="G988" s="85"/>
      <c r="H988" s="85"/>
      <c r="I988" s="85" t="s">
        <v>327</v>
      </c>
      <c r="J988" s="351">
        <v>1300</v>
      </c>
      <c r="K988" s="95">
        <v>10</v>
      </c>
      <c r="L988" s="101"/>
      <c r="M988" s="101"/>
      <c r="N988" s="101"/>
      <c r="O988" s="187">
        <v>10</v>
      </c>
      <c r="P988" s="187"/>
      <c r="Q988" s="15"/>
      <c r="R988" s="15"/>
    </row>
    <row r="989" spans="1:18" ht="15" x14ac:dyDescent="0.3">
      <c r="A989" s="547">
        <v>617</v>
      </c>
      <c r="B989" s="98">
        <v>61</v>
      </c>
      <c r="C989" s="547">
        <v>617</v>
      </c>
      <c r="D989" s="98">
        <v>126108</v>
      </c>
      <c r="E989" s="98">
        <v>1</v>
      </c>
      <c r="F989" s="324" t="s">
        <v>39</v>
      </c>
      <c r="G989" s="98"/>
      <c r="H989" s="98"/>
      <c r="I989" s="98" t="s">
        <v>327</v>
      </c>
      <c r="J989" s="362">
        <v>2177.29</v>
      </c>
      <c r="K989" s="95">
        <v>10</v>
      </c>
      <c r="L989" s="101"/>
      <c r="M989" s="101"/>
      <c r="N989" s="101"/>
      <c r="O989" s="187">
        <v>10</v>
      </c>
      <c r="P989" s="187"/>
      <c r="Q989" s="15"/>
      <c r="R989" s="15"/>
    </row>
    <row r="990" spans="1:18" ht="15" x14ac:dyDescent="0.3">
      <c r="A990" s="375">
        <v>617</v>
      </c>
      <c r="B990" s="98">
        <v>61</v>
      </c>
      <c r="C990" s="375">
        <v>617</v>
      </c>
      <c r="D990" s="85">
        <v>3486</v>
      </c>
      <c r="E990" s="85">
        <v>1</v>
      </c>
      <c r="F990" s="87" t="s">
        <v>332</v>
      </c>
      <c r="G990" s="85"/>
      <c r="H990" s="85"/>
      <c r="I990" s="85" t="s">
        <v>327</v>
      </c>
      <c r="J990" s="351">
        <v>850</v>
      </c>
      <c r="K990" s="95">
        <v>10</v>
      </c>
      <c r="L990" s="101"/>
      <c r="M990" s="101"/>
      <c r="N990" s="101"/>
      <c r="O990" s="187">
        <v>10</v>
      </c>
      <c r="P990" s="187"/>
      <c r="Q990" s="15"/>
      <c r="R990" s="15"/>
    </row>
    <row r="991" spans="1:18" ht="15" x14ac:dyDescent="0.3">
      <c r="A991" s="85">
        <v>617</v>
      </c>
      <c r="B991" s="98">
        <v>61</v>
      </c>
      <c r="C991" s="85">
        <v>617</v>
      </c>
      <c r="D991" s="85"/>
      <c r="E991" s="85">
        <v>6</v>
      </c>
      <c r="F991" s="87" t="s">
        <v>515</v>
      </c>
      <c r="G991" s="85"/>
      <c r="H991" s="85"/>
      <c r="I991" s="85" t="s">
        <v>327</v>
      </c>
      <c r="J991" s="351">
        <v>2400</v>
      </c>
      <c r="K991" s="95">
        <v>10</v>
      </c>
      <c r="L991" s="101"/>
      <c r="M991" s="101">
        <f>IF(K994=0,"N/A",+L994/12)</f>
        <v>1014.9575833333333</v>
      </c>
      <c r="N991" s="101"/>
      <c r="O991" s="187">
        <v>8</v>
      </c>
      <c r="P991" s="187">
        <v>5</v>
      </c>
      <c r="Q991" s="15"/>
      <c r="R991" s="15"/>
    </row>
    <row r="992" spans="1:18" ht="15" x14ac:dyDescent="0.3">
      <c r="A992" s="85">
        <v>617</v>
      </c>
      <c r="B992" s="98">
        <v>61</v>
      </c>
      <c r="C992" s="85">
        <v>617</v>
      </c>
      <c r="D992" s="85">
        <v>126110</v>
      </c>
      <c r="E992" s="85">
        <v>1</v>
      </c>
      <c r="F992" s="87" t="s">
        <v>836</v>
      </c>
      <c r="G992" s="85"/>
      <c r="H992" s="85"/>
      <c r="I992" s="85" t="s">
        <v>327</v>
      </c>
      <c r="J992" s="351">
        <v>1200</v>
      </c>
      <c r="K992" s="95">
        <v>10</v>
      </c>
      <c r="L992" s="101"/>
      <c r="M992" s="101"/>
      <c r="N992" s="101"/>
      <c r="O992" s="187">
        <v>10</v>
      </c>
      <c r="P992" s="187"/>
      <c r="Q992" s="15"/>
      <c r="R992" s="15"/>
    </row>
    <row r="993" spans="1:18" ht="15" x14ac:dyDescent="0.3">
      <c r="A993" s="85">
        <v>617</v>
      </c>
      <c r="B993" s="98">
        <v>61</v>
      </c>
      <c r="C993" s="85">
        <v>617</v>
      </c>
      <c r="D993" s="85"/>
      <c r="E993" s="85">
        <v>1</v>
      </c>
      <c r="F993" s="87" t="s">
        <v>333</v>
      </c>
      <c r="G993" s="85"/>
      <c r="H993" s="85" t="s">
        <v>19</v>
      </c>
      <c r="I993" s="85" t="s">
        <v>327</v>
      </c>
      <c r="J993" s="351">
        <v>2000</v>
      </c>
      <c r="K993" s="95">
        <v>10</v>
      </c>
      <c r="L993" s="101"/>
      <c r="M993" s="101">
        <f>IF(K996=0,"N/A",+L996/12)</f>
        <v>24.583249999999996</v>
      </c>
      <c r="N993" s="101"/>
      <c r="O993" s="187">
        <v>3</v>
      </c>
      <c r="P993" s="187">
        <v>7</v>
      </c>
      <c r="Q993" s="15"/>
      <c r="R993" s="15"/>
    </row>
    <row r="994" spans="1:18" ht="15" x14ac:dyDescent="0.3">
      <c r="A994" s="85">
        <v>617</v>
      </c>
      <c r="B994" s="98">
        <v>61</v>
      </c>
      <c r="C994" s="85">
        <v>617</v>
      </c>
      <c r="D994" s="85">
        <v>126032</v>
      </c>
      <c r="E994" s="85">
        <v>1</v>
      </c>
      <c r="F994" s="87" t="s">
        <v>158</v>
      </c>
      <c r="G994" s="85"/>
      <c r="H994" s="85"/>
      <c r="I994" s="85" t="s">
        <v>327</v>
      </c>
      <c r="J994" s="111">
        <v>4714.9399999999996</v>
      </c>
      <c r="K994" s="95">
        <v>10</v>
      </c>
      <c r="L994" s="101">
        <f>IF(K994=0,"N/A",+J995/K994)</f>
        <v>12179.491</v>
      </c>
      <c r="M994" s="101">
        <f>IF(K997=0,"N/A",+L997/12)</f>
        <v>24.583333333333332</v>
      </c>
      <c r="N994" s="101"/>
      <c r="O994" s="187">
        <v>3</v>
      </c>
      <c r="P994" s="187">
        <v>7</v>
      </c>
      <c r="Q994" s="15"/>
      <c r="R994" s="15"/>
    </row>
    <row r="995" spans="1:18" ht="15" x14ac:dyDescent="0.3">
      <c r="A995" s="235">
        <v>617</v>
      </c>
      <c r="B995" s="98">
        <v>61</v>
      </c>
      <c r="C995" s="235">
        <v>617</v>
      </c>
      <c r="D995" s="85"/>
      <c r="E995" s="85">
        <v>1</v>
      </c>
      <c r="F995" s="87" t="s">
        <v>152</v>
      </c>
      <c r="G995" s="85" t="s">
        <v>153</v>
      </c>
      <c r="H995" s="85"/>
      <c r="I995" s="85" t="s">
        <v>334</v>
      </c>
      <c r="J995" s="309">
        <v>121794.91</v>
      </c>
      <c r="K995" s="95">
        <v>10</v>
      </c>
      <c r="L995" s="101"/>
      <c r="M995" s="101">
        <f>IF(K998=0,"N/A",+L998/12)</f>
        <v>5.8</v>
      </c>
      <c r="N995" s="101"/>
      <c r="O995" s="187">
        <v>10</v>
      </c>
      <c r="P995" s="187"/>
      <c r="Q995" s="15"/>
      <c r="R995" s="15"/>
    </row>
    <row r="996" spans="1:18" ht="15" x14ac:dyDescent="0.3">
      <c r="A996" s="235">
        <v>617</v>
      </c>
      <c r="B996" s="98">
        <v>61</v>
      </c>
      <c r="C996" s="235">
        <v>617</v>
      </c>
      <c r="D996" s="85"/>
      <c r="E996" s="85">
        <v>1</v>
      </c>
      <c r="F996" s="87" t="s">
        <v>154</v>
      </c>
      <c r="G996" s="85"/>
      <c r="H996" s="85" t="s">
        <v>1075</v>
      </c>
      <c r="I996" s="85" t="s">
        <v>334</v>
      </c>
      <c r="J996" s="309">
        <v>300</v>
      </c>
      <c r="K996" s="95">
        <v>10</v>
      </c>
      <c r="L996" s="101">
        <f>IF(K996=0,"N/A",+J997/K996)</f>
        <v>294.99899999999997</v>
      </c>
      <c r="M996" s="101">
        <f>IF(K999=0,"N/A",+L999/12)</f>
        <v>2.2916666666666665</v>
      </c>
      <c r="N996" s="101"/>
      <c r="O996" s="187">
        <v>10</v>
      </c>
      <c r="P996" s="187"/>
      <c r="Q996" s="15"/>
      <c r="R996" s="15"/>
    </row>
    <row r="997" spans="1:18" ht="15" x14ac:dyDescent="0.3">
      <c r="A997" s="85">
        <v>617</v>
      </c>
      <c r="B997" s="98">
        <v>61</v>
      </c>
      <c r="C997" s="85">
        <v>617</v>
      </c>
      <c r="D997" s="85"/>
      <c r="E997" s="85">
        <v>1</v>
      </c>
      <c r="F997" s="87" t="s">
        <v>23</v>
      </c>
      <c r="G997" s="85"/>
      <c r="H997" s="85" t="s">
        <v>24</v>
      </c>
      <c r="I997" s="85" t="s">
        <v>334</v>
      </c>
      <c r="J997" s="111">
        <v>2949.99</v>
      </c>
      <c r="K997" s="95">
        <v>10</v>
      </c>
      <c r="L997" s="101">
        <f>IF(K997=0,"N/A",+J998/K997)</f>
        <v>295</v>
      </c>
      <c r="M997" s="101"/>
      <c r="N997" s="101"/>
      <c r="O997" s="187">
        <v>10</v>
      </c>
      <c r="P997" s="187"/>
      <c r="Q997" s="15"/>
      <c r="R997" s="15"/>
    </row>
    <row r="998" spans="1:18" ht="15" x14ac:dyDescent="0.3">
      <c r="A998" s="375">
        <v>617</v>
      </c>
      <c r="B998" s="98">
        <v>61</v>
      </c>
      <c r="C998" s="375">
        <v>617</v>
      </c>
      <c r="D998" s="85"/>
      <c r="E998" s="85">
        <v>1</v>
      </c>
      <c r="F998" s="87" t="s">
        <v>23</v>
      </c>
      <c r="G998" s="85"/>
      <c r="H998" s="85"/>
      <c r="I998" s="85" t="s">
        <v>334</v>
      </c>
      <c r="J998" s="111">
        <v>2950</v>
      </c>
      <c r="K998" s="95">
        <v>10</v>
      </c>
      <c r="L998" s="101">
        <f>IF(K998=0,"N/A",+J999/K998)</f>
        <v>69.599999999999994</v>
      </c>
      <c r="M998" s="101"/>
      <c r="N998" s="101"/>
      <c r="O998" s="187">
        <v>10</v>
      </c>
      <c r="P998" s="187"/>
      <c r="Q998" s="15"/>
      <c r="R998" s="15"/>
    </row>
    <row r="999" spans="1:18" ht="15" x14ac:dyDescent="0.3">
      <c r="A999" s="375">
        <v>617</v>
      </c>
      <c r="B999" s="98">
        <v>61</v>
      </c>
      <c r="C999" s="375">
        <v>617</v>
      </c>
      <c r="D999" s="85"/>
      <c r="E999" s="85">
        <v>13</v>
      </c>
      <c r="F999" s="87" t="s">
        <v>335</v>
      </c>
      <c r="G999" s="85"/>
      <c r="H999" s="85"/>
      <c r="I999" s="85" t="s">
        <v>334</v>
      </c>
      <c r="J999" s="111">
        <v>696</v>
      </c>
      <c r="K999" s="95">
        <v>10</v>
      </c>
      <c r="L999" s="101">
        <f>IF(K999=0,"N/A",+J1000/K999)</f>
        <v>27.5</v>
      </c>
      <c r="M999" s="101"/>
      <c r="N999" s="101"/>
      <c r="O999" s="187">
        <v>10</v>
      </c>
      <c r="P999" s="187"/>
      <c r="Q999" s="15"/>
      <c r="R999" s="15"/>
    </row>
    <row r="1000" spans="1:18" ht="15" x14ac:dyDescent="0.3">
      <c r="A1000" s="375">
        <v>617</v>
      </c>
      <c r="B1000" s="98">
        <v>61</v>
      </c>
      <c r="C1000" s="375">
        <v>617</v>
      </c>
      <c r="D1000" s="85"/>
      <c r="E1000" s="85">
        <v>49</v>
      </c>
      <c r="F1000" s="87" t="s">
        <v>838</v>
      </c>
      <c r="G1000" s="85"/>
      <c r="H1000" s="85"/>
      <c r="I1000" s="85" t="s">
        <v>334</v>
      </c>
      <c r="J1000" s="111">
        <v>275</v>
      </c>
      <c r="K1000" s="95">
        <v>10</v>
      </c>
      <c r="L1000" s="101"/>
      <c r="M1000" s="101"/>
      <c r="N1000" s="101"/>
      <c r="O1000" s="187">
        <v>10</v>
      </c>
      <c r="P1000" s="187"/>
      <c r="Q1000" s="15"/>
      <c r="R1000" s="15"/>
    </row>
    <row r="1001" spans="1:18" ht="15" x14ac:dyDescent="0.3">
      <c r="A1001" s="375">
        <v>617</v>
      </c>
      <c r="B1001" s="98">
        <v>61</v>
      </c>
      <c r="C1001" s="375">
        <v>617</v>
      </c>
      <c r="D1001" s="85"/>
      <c r="E1001" s="85">
        <v>10</v>
      </c>
      <c r="F1001" s="87" t="s">
        <v>516</v>
      </c>
      <c r="G1001" s="85"/>
      <c r="H1001" s="85"/>
      <c r="I1001" s="85" t="s">
        <v>334</v>
      </c>
      <c r="J1001" s="351">
        <v>1600</v>
      </c>
      <c r="K1001" s="95">
        <v>10</v>
      </c>
      <c r="L1001" s="101"/>
      <c r="M1001" s="101">
        <f>IF(K1004=0,"N/A",+L1004/12)</f>
        <v>200</v>
      </c>
      <c r="N1001" s="101"/>
      <c r="O1001" s="187">
        <v>6</v>
      </c>
      <c r="P1001" s="187">
        <v>2</v>
      </c>
      <c r="Q1001" s="15"/>
      <c r="R1001" s="15"/>
    </row>
    <row r="1002" spans="1:18" ht="15" x14ac:dyDescent="0.3">
      <c r="A1002" s="375">
        <v>617</v>
      </c>
      <c r="B1002" s="98">
        <v>61</v>
      </c>
      <c r="C1002" s="375">
        <v>617</v>
      </c>
      <c r="D1002" s="85"/>
      <c r="E1002" s="85">
        <v>3</v>
      </c>
      <c r="F1002" s="87" t="s">
        <v>519</v>
      </c>
      <c r="G1002" s="85"/>
      <c r="H1002" s="85"/>
      <c r="I1002" s="85" t="s">
        <v>334</v>
      </c>
      <c r="J1002" s="351">
        <v>1500</v>
      </c>
      <c r="K1002" s="95">
        <v>10</v>
      </c>
      <c r="L1002" s="101"/>
      <c r="M1002" s="101"/>
      <c r="N1002" s="101"/>
      <c r="O1002" s="187">
        <v>10</v>
      </c>
      <c r="P1002" s="187"/>
      <c r="Q1002" s="15"/>
      <c r="R1002" s="15"/>
    </row>
    <row r="1003" spans="1:18" ht="15" x14ac:dyDescent="0.3">
      <c r="A1003" s="375">
        <v>617</v>
      </c>
      <c r="B1003" s="98">
        <v>61</v>
      </c>
      <c r="C1003" s="375">
        <v>617</v>
      </c>
      <c r="D1003" s="85"/>
      <c r="E1003" s="85">
        <v>2</v>
      </c>
      <c r="F1003" s="87" t="s">
        <v>520</v>
      </c>
      <c r="G1003" s="85"/>
      <c r="H1003" s="85"/>
      <c r="I1003" s="85" t="s">
        <v>336</v>
      </c>
      <c r="J1003" s="351">
        <v>800</v>
      </c>
      <c r="K1003" s="95">
        <v>10</v>
      </c>
      <c r="L1003" s="101"/>
      <c r="M1003" s="101">
        <f>IF(K1006=0,"N/A",+L1006/12)</f>
        <v>47.460416666666667</v>
      </c>
      <c r="N1003" s="101"/>
      <c r="O1003" s="187">
        <v>8</v>
      </c>
      <c r="P1003" s="187">
        <v>10</v>
      </c>
      <c r="Q1003" s="15"/>
      <c r="R1003" s="15"/>
    </row>
    <row r="1004" spans="1:18" ht="15" x14ac:dyDescent="0.3">
      <c r="A1004" s="375">
        <v>617</v>
      </c>
      <c r="B1004" s="98">
        <v>61</v>
      </c>
      <c r="C1004" s="375">
        <v>617</v>
      </c>
      <c r="D1004" s="85"/>
      <c r="E1004" s="85">
        <v>1</v>
      </c>
      <c r="F1004" s="87" t="s">
        <v>594</v>
      </c>
      <c r="G1004" s="85"/>
      <c r="H1004" s="85"/>
      <c r="I1004" s="85" t="s">
        <v>336</v>
      </c>
      <c r="J1004" s="351">
        <v>1750</v>
      </c>
      <c r="K1004" s="95">
        <v>10</v>
      </c>
      <c r="L1004" s="101">
        <f>IF(K1004=0,"N/A",+J1005/K1004)</f>
        <v>2400</v>
      </c>
      <c r="M1004" s="101">
        <f>IF(K1007=0,"N/A",+L1007/12)</f>
        <v>23.958333333333332</v>
      </c>
      <c r="N1004" s="101"/>
      <c r="O1004" s="187">
        <v>10</v>
      </c>
      <c r="P1004" s="187"/>
      <c r="Q1004" s="15"/>
      <c r="R1004" s="15"/>
    </row>
    <row r="1005" spans="1:18" ht="15" x14ac:dyDescent="0.3">
      <c r="A1005" s="375">
        <v>617</v>
      </c>
      <c r="B1005" s="98">
        <v>61</v>
      </c>
      <c r="C1005" s="375">
        <v>617</v>
      </c>
      <c r="D1005" s="85"/>
      <c r="E1005" s="85">
        <v>6</v>
      </c>
      <c r="F1005" s="87" t="s">
        <v>517</v>
      </c>
      <c r="G1005" s="85"/>
      <c r="H1005" s="85" t="s">
        <v>42</v>
      </c>
      <c r="I1005" s="85" t="s">
        <v>336</v>
      </c>
      <c r="J1005" s="351">
        <v>24000</v>
      </c>
      <c r="K1005" s="95">
        <v>10</v>
      </c>
      <c r="L1005" s="101"/>
      <c r="M1005" s="101"/>
      <c r="N1005" s="101"/>
      <c r="O1005" s="187">
        <v>10</v>
      </c>
      <c r="P1005" s="187"/>
      <c r="Q1005" s="15"/>
      <c r="R1005" s="15"/>
    </row>
    <row r="1006" spans="1:18" ht="15" x14ac:dyDescent="0.3">
      <c r="A1006" s="375">
        <v>617</v>
      </c>
      <c r="B1006" s="98">
        <v>61</v>
      </c>
      <c r="C1006" s="375">
        <v>617</v>
      </c>
      <c r="D1006" s="85"/>
      <c r="E1006" s="85">
        <v>1</v>
      </c>
      <c r="F1006" s="87" t="s">
        <v>171</v>
      </c>
      <c r="G1006" s="85"/>
      <c r="H1006" s="85" t="s">
        <v>204</v>
      </c>
      <c r="I1006" s="85" t="s">
        <v>201</v>
      </c>
      <c r="J1006" s="111">
        <v>1015</v>
      </c>
      <c r="K1006" s="95">
        <v>10</v>
      </c>
      <c r="L1006" s="101">
        <f>IF(K1006=0,"N/A",+J1007/K1006)</f>
        <v>569.52499999999998</v>
      </c>
      <c r="M1006" s="101"/>
      <c r="N1006" s="101"/>
      <c r="O1006" s="187">
        <v>10</v>
      </c>
      <c r="P1006" s="187"/>
      <c r="Q1006" s="15"/>
      <c r="R1006" s="15"/>
    </row>
    <row r="1007" spans="1:18" ht="15" x14ac:dyDescent="0.3">
      <c r="A1007" s="375">
        <v>617</v>
      </c>
      <c r="B1007" s="98">
        <v>61</v>
      </c>
      <c r="C1007" s="375">
        <v>617</v>
      </c>
      <c r="D1007" s="85"/>
      <c r="E1007" s="85">
        <v>1</v>
      </c>
      <c r="F1007" s="87" t="s">
        <v>101</v>
      </c>
      <c r="G1007" s="85"/>
      <c r="H1007" s="85" t="s">
        <v>204</v>
      </c>
      <c r="I1007" s="85" t="s">
        <v>201</v>
      </c>
      <c r="J1007" s="111">
        <v>5695.25</v>
      </c>
      <c r="K1007" s="95">
        <v>10</v>
      </c>
      <c r="L1007" s="101">
        <f>IF(K1007=0,"N/A",+J1008/K1007)</f>
        <v>287.5</v>
      </c>
      <c r="M1007" s="101">
        <f>IF(K1010=0,"N/A",+L1010/12)</f>
        <v>155</v>
      </c>
      <c r="N1007" s="101"/>
      <c r="O1007" s="187">
        <v>5</v>
      </c>
      <c r="P1007" s="187">
        <v>7</v>
      </c>
      <c r="Q1007" s="15"/>
      <c r="R1007" s="15"/>
    </row>
    <row r="1008" spans="1:18" ht="15" x14ac:dyDescent="0.3">
      <c r="A1008" s="375">
        <v>617</v>
      </c>
      <c r="B1008" s="98">
        <v>61</v>
      </c>
      <c r="C1008" s="375">
        <v>617</v>
      </c>
      <c r="D1008" s="85"/>
      <c r="E1008" s="85">
        <v>1</v>
      </c>
      <c r="F1008" s="96" t="s">
        <v>839</v>
      </c>
      <c r="G1008" s="85"/>
      <c r="H1008" s="85" t="s">
        <v>1072</v>
      </c>
      <c r="I1008" s="85" t="s">
        <v>201</v>
      </c>
      <c r="J1008" s="111">
        <v>2875</v>
      </c>
      <c r="K1008" s="95">
        <v>10</v>
      </c>
      <c r="L1008" s="101"/>
      <c r="M1008" s="101">
        <f>IF(K1011=0,"N/A",+L1011/12)</f>
        <v>388.59999999999997</v>
      </c>
      <c r="N1008" s="101"/>
      <c r="O1008" s="187">
        <v>9</v>
      </c>
      <c r="P1008" s="187">
        <v>6</v>
      </c>
      <c r="Q1008" s="15"/>
      <c r="R1008" s="15"/>
    </row>
    <row r="1009" spans="1:18" ht="15" x14ac:dyDescent="0.3">
      <c r="A1009" s="375">
        <v>617</v>
      </c>
      <c r="B1009" s="98">
        <v>61</v>
      </c>
      <c r="C1009" s="375">
        <v>617</v>
      </c>
      <c r="D1009" s="85"/>
      <c r="E1009" s="85">
        <v>1</v>
      </c>
      <c r="F1009" s="87" t="s">
        <v>837</v>
      </c>
      <c r="G1009" s="85"/>
      <c r="H1009" s="85" t="s">
        <v>316</v>
      </c>
      <c r="I1009" s="85" t="s">
        <v>201</v>
      </c>
      <c r="J1009" s="97">
        <v>400</v>
      </c>
      <c r="K1009" s="95">
        <v>10</v>
      </c>
      <c r="L1009" s="101"/>
      <c r="M1009" s="101">
        <f>IF(K1012=0,"N/A",+L1012/12)</f>
        <v>216.66666666666666</v>
      </c>
      <c r="N1009" s="101" t="e">
        <f>+M1009+M1008+M1007+#REF!+#REF!+M1004+M1003+M1002+M999+M998+M997+M989+M988+M987+M986+M983+M972+M967+M962+M957+M952+M948+M945+M944+M943+M942+M940+M936</f>
        <v>#REF!</v>
      </c>
      <c r="O1009" s="187">
        <v>9</v>
      </c>
      <c r="P1009" s="187">
        <v>6</v>
      </c>
      <c r="Q1009" s="15"/>
      <c r="R1009" s="15"/>
    </row>
    <row r="1010" spans="1:18" ht="15" x14ac:dyDescent="0.3">
      <c r="A1010" s="375">
        <v>617</v>
      </c>
      <c r="B1010" s="98">
        <v>61</v>
      </c>
      <c r="C1010" s="375">
        <v>617</v>
      </c>
      <c r="D1010" s="85"/>
      <c r="E1010" s="85">
        <v>1</v>
      </c>
      <c r="F1010" s="87" t="s">
        <v>518</v>
      </c>
      <c r="G1010" s="85"/>
      <c r="H1010" s="85"/>
      <c r="I1010" s="85" t="s">
        <v>338</v>
      </c>
      <c r="J1010" s="111">
        <v>180</v>
      </c>
      <c r="K1010" s="95">
        <v>10</v>
      </c>
      <c r="L1010" s="101">
        <f>IF(K1010=0,"N/A",+J1011/K1010)</f>
        <v>1860</v>
      </c>
      <c r="M1010" s="101"/>
      <c r="N1010" s="101"/>
      <c r="O1010" s="187">
        <v>10</v>
      </c>
      <c r="P1010" s="187"/>
      <c r="Q1010" s="15"/>
      <c r="R1010" s="15"/>
    </row>
    <row r="1011" spans="1:18" ht="15" x14ac:dyDescent="0.3">
      <c r="A1011" s="375">
        <v>617</v>
      </c>
      <c r="B1011" s="98">
        <v>61</v>
      </c>
      <c r="C1011" s="375">
        <v>617</v>
      </c>
      <c r="D1011" s="85"/>
      <c r="E1011" s="85">
        <v>1</v>
      </c>
      <c r="F1011" s="87" t="s">
        <v>574</v>
      </c>
      <c r="G1011" s="85" t="s">
        <v>575</v>
      </c>
      <c r="H1011" s="85"/>
      <c r="I1011" s="85" t="s">
        <v>338</v>
      </c>
      <c r="J1011" s="111">
        <v>18600</v>
      </c>
      <c r="K1011" s="95">
        <v>10</v>
      </c>
      <c r="L1011" s="101">
        <f>IF(K1011=0,"N/A",+J1012/K1011)</f>
        <v>4663.2</v>
      </c>
      <c r="M1011" s="101">
        <f>IF(K1014=0,"N/A",+L1014/12)</f>
        <v>25.2</v>
      </c>
      <c r="N1011" s="101">
        <f>+M1011</f>
        <v>25.2</v>
      </c>
      <c r="O1011" s="187">
        <v>7</v>
      </c>
      <c r="P1011" s="187">
        <v>10</v>
      </c>
      <c r="Q1011" s="15"/>
      <c r="R1011" s="15"/>
    </row>
    <row r="1012" spans="1:18" ht="15" x14ac:dyDescent="0.3">
      <c r="A1012" s="375">
        <v>617</v>
      </c>
      <c r="B1012" s="98">
        <v>61</v>
      </c>
      <c r="C1012" s="375">
        <v>617</v>
      </c>
      <c r="D1012" s="85"/>
      <c r="E1012" s="85">
        <v>1</v>
      </c>
      <c r="F1012" s="87" t="s">
        <v>337</v>
      </c>
      <c r="G1012" s="85"/>
      <c r="H1012" s="85"/>
      <c r="I1012" s="85" t="s">
        <v>338</v>
      </c>
      <c r="J1012" s="111">
        <v>46632</v>
      </c>
      <c r="K1012" s="95">
        <v>10</v>
      </c>
      <c r="L1012" s="101">
        <f>IF(K1012=0,"N/A",+J1013/K1012)</f>
        <v>2600</v>
      </c>
      <c r="M1012" s="101">
        <f>IF(K1015=0,"N/A",+L1015/12)</f>
        <v>187.5</v>
      </c>
      <c r="N1012" s="101"/>
      <c r="O1012" s="187">
        <v>6</v>
      </c>
      <c r="P1012" s="187">
        <v>3</v>
      </c>
      <c r="Q1012" s="15"/>
      <c r="R1012" s="15"/>
    </row>
    <row r="1013" spans="1:18" ht="15" x14ac:dyDescent="0.3">
      <c r="A1013" s="375">
        <v>617</v>
      </c>
      <c r="B1013" s="98">
        <v>61</v>
      </c>
      <c r="C1013" s="375">
        <v>617</v>
      </c>
      <c r="D1013" s="85"/>
      <c r="E1013" s="85">
        <v>1</v>
      </c>
      <c r="F1013" s="87" t="s">
        <v>337</v>
      </c>
      <c r="G1013" s="85"/>
      <c r="H1013" s="85"/>
      <c r="I1013" s="85" t="s">
        <v>338</v>
      </c>
      <c r="J1013" s="111">
        <v>26000</v>
      </c>
      <c r="K1013" s="95">
        <v>10</v>
      </c>
      <c r="L1013" s="101"/>
      <c r="M1013" s="101"/>
      <c r="N1013" s="101"/>
      <c r="O1013" s="187">
        <v>10</v>
      </c>
      <c r="P1013" s="187"/>
      <c r="Q1013" s="15"/>
      <c r="R1013" s="15"/>
    </row>
    <row r="1014" spans="1:18" ht="15" x14ac:dyDescent="0.3">
      <c r="A1014" s="375">
        <v>617</v>
      </c>
      <c r="B1014" s="98">
        <v>61</v>
      </c>
      <c r="C1014" s="375">
        <v>617</v>
      </c>
      <c r="D1014" s="85"/>
      <c r="E1014" s="85">
        <v>1</v>
      </c>
      <c r="F1014" s="87" t="s">
        <v>339</v>
      </c>
      <c r="G1014" s="85"/>
      <c r="H1014" s="87"/>
      <c r="I1014" s="85" t="s">
        <v>338</v>
      </c>
      <c r="J1014" s="351">
        <v>150000</v>
      </c>
      <c r="K1014" s="95">
        <v>10</v>
      </c>
      <c r="L1014" s="101">
        <f>IF(K1014=0,"N/A",+J1015/K1014)</f>
        <v>302.39999999999998</v>
      </c>
      <c r="M1014" s="101"/>
      <c r="N1014" s="101"/>
      <c r="O1014" s="187">
        <v>10</v>
      </c>
      <c r="P1014" s="187"/>
      <c r="Q1014" s="15"/>
      <c r="R1014" s="15"/>
    </row>
    <row r="1015" spans="1:18" ht="15" customHeight="1" x14ac:dyDescent="0.3">
      <c r="A1015" s="375">
        <v>617</v>
      </c>
      <c r="B1015" s="98">
        <v>61</v>
      </c>
      <c r="C1015" s="375">
        <v>617</v>
      </c>
      <c r="D1015" s="87"/>
      <c r="E1015" s="85">
        <v>1</v>
      </c>
      <c r="F1015" s="87" t="s">
        <v>55</v>
      </c>
      <c r="G1015" s="87"/>
      <c r="H1015" s="85" t="s">
        <v>24</v>
      </c>
      <c r="I1015" s="85" t="s">
        <v>855</v>
      </c>
      <c r="J1015" s="111">
        <v>3024</v>
      </c>
      <c r="K1015" s="95">
        <v>10</v>
      </c>
      <c r="L1015" s="101">
        <f>IF(K1015=0,"N/A",+J1016/K1015)</f>
        <v>2250</v>
      </c>
      <c r="M1015" s="101">
        <f>IF(K1018=0,"N/A",+L1018/12)</f>
        <v>19.166666666666668</v>
      </c>
      <c r="N1015" s="101" t="e">
        <f>+M1012+M1015+M1011+#REF!+M1009+M1008+M1007</f>
        <v>#REF!</v>
      </c>
      <c r="O1015" s="187">
        <v>9</v>
      </c>
      <c r="P1015" s="187">
        <v>10</v>
      </c>
      <c r="Q1015" s="15"/>
      <c r="R1015" s="15"/>
    </row>
    <row r="1016" spans="1:18" ht="15" customHeight="1" x14ac:dyDescent="0.3">
      <c r="A1016" s="375">
        <v>617</v>
      </c>
      <c r="B1016" s="98">
        <v>61</v>
      </c>
      <c r="C1016" s="375">
        <v>617</v>
      </c>
      <c r="D1016" s="85"/>
      <c r="E1016" s="85">
        <v>2</v>
      </c>
      <c r="F1016" s="87" t="s">
        <v>510</v>
      </c>
      <c r="G1016" s="85"/>
      <c r="H1016" s="85"/>
      <c r="I1016" s="85" t="s">
        <v>855</v>
      </c>
      <c r="J1016" s="111">
        <v>22500</v>
      </c>
      <c r="K1016" s="95">
        <v>10</v>
      </c>
      <c r="L1016" s="101"/>
      <c r="M1016" s="101"/>
      <c r="N1016" s="101"/>
      <c r="O1016" s="187">
        <v>10</v>
      </c>
      <c r="P1016" s="187"/>
      <c r="Q1016" s="15"/>
      <c r="R1016" s="15"/>
    </row>
    <row r="1017" spans="1:18" ht="15" x14ac:dyDescent="0.3">
      <c r="A1017" s="375">
        <v>617</v>
      </c>
      <c r="B1017" s="98">
        <v>61</v>
      </c>
      <c r="C1017" s="375">
        <v>617</v>
      </c>
      <c r="D1017" s="87"/>
      <c r="E1017" s="85">
        <v>3</v>
      </c>
      <c r="F1017" s="87" t="s">
        <v>158</v>
      </c>
      <c r="G1017" s="87"/>
      <c r="H1017" s="85" t="s">
        <v>19</v>
      </c>
      <c r="I1017" s="85" t="s">
        <v>855</v>
      </c>
      <c r="J1017" s="111">
        <v>2508.8000000000002</v>
      </c>
      <c r="K1017" s="95">
        <v>10</v>
      </c>
      <c r="L1017" s="101"/>
      <c r="M1017" s="101"/>
      <c r="N1017" s="101"/>
      <c r="O1017" s="187">
        <v>5</v>
      </c>
      <c r="P1017" s="187"/>
      <c r="Q1017" s="15"/>
      <c r="R1017" s="15"/>
    </row>
    <row r="1018" spans="1:18" ht="15" x14ac:dyDescent="0.3">
      <c r="A1018" s="375">
        <v>617</v>
      </c>
      <c r="B1018" s="98">
        <v>61</v>
      </c>
      <c r="C1018" s="375">
        <v>617</v>
      </c>
      <c r="D1018" s="87">
        <v>126108</v>
      </c>
      <c r="E1018" s="85">
        <v>1</v>
      </c>
      <c r="F1018" s="87" t="s">
        <v>39</v>
      </c>
      <c r="G1018" s="96"/>
      <c r="H1018" s="85"/>
      <c r="I1018" s="85" t="s">
        <v>855</v>
      </c>
      <c r="J1018" s="111">
        <v>2177.29</v>
      </c>
      <c r="K1018" s="95">
        <v>10</v>
      </c>
      <c r="L1018" s="101">
        <f>IF(K1018=0,"N/A",+J1019/K1018)</f>
        <v>230</v>
      </c>
      <c r="M1018" s="101"/>
      <c r="N1018" s="101"/>
      <c r="O1018" s="187">
        <v>5</v>
      </c>
      <c r="P1018" s="187"/>
      <c r="Q1018" s="15"/>
      <c r="R1018" s="15"/>
    </row>
    <row r="1019" spans="1:18" ht="15" x14ac:dyDescent="0.3">
      <c r="A1019" s="375">
        <v>617</v>
      </c>
      <c r="B1019" s="98">
        <v>61</v>
      </c>
      <c r="C1019" s="375">
        <v>617</v>
      </c>
      <c r="D1019" s="87"/>
      <c r="E1019" s="85">
        <v>4</v>
      </c>
      <c r="F1019" s="87" t="s">
        <v>314</v>
      </c>
      <c r="G1019" s="87"/>
      <c r="H1019" s="85" t="s">
        <v>19</v>
      </c>
      <c r="I1019" s="85" t="s">
        <v>855</v>
      </c>
      <c r="J1019" s="111">
        <v>2300</v>
      </c>
      <c r="K1019" s="95">
        <v>10</v>
      </c>
      <c r="L1019" s="101"/>
      <c r="M1019" s="101">
        <f>IF(K1022=0,"N/A",+L1022/12)</f>
        <v>64.024249999999995</v>
      </c>
      <c r="N1019" s="101"/>
      <c r="O1019" s="187">
        <v>4</v>
      </c>
      <c r="P1019" s="187">
        <v>9</v>
      </c>
      <c r="Q1019" s="15"/>
      <c r="R1019" s="15"/>
    </row>
    <row r="1020" spans="1:18" ht="15" x14ac:dyDescent="0.3">
      <c r="A1020" s="375">
        <v>617</v>
      </c>
      <c r="B1020" s="98">
        <v>61</v>
      </c>
      <c r="C1020" s="375">
        <v>617</v>
      </c>
      <c r="D1020" s="87"/>
      <c r="E1020" s="85">
        <v>2</v>
      </c>
      <c r="F1020" s="87" t="s">
        <v>313</v>
      </c>
      <c r="G1020" s="87"/>
      <c r="H1020" s="85" t="s">
        <v>19</v>
      </c>
      <c r="I1020" s="85" t="s">
        <v>855</v>
      </c>
      <c r="J1020" s="111">
        <v>1015</v>
      </c>
      <c r="K1020" s="95">
        <v>5</v>
      </c>
      <c r="L1020" s="101"/>
      <c r="M1020" s="101">
        <f>IF(K1023=0,"N/A",+L1023/12)</f>
        <v>22.497249999999998</v>
      </c>
      <c r="N1020" s="101"/>
      <c r="O1020" s="187">
        <v>9</v>
      </c>
      <c r="P1020" s="187">
        <v>10</v>
      </c>
      <c r="Q1020" s="15"/>
      <c r="R1020" s="15"/>
    </row>
    <row r="1021" spans="1:18" ht="15" x14ac:dyDescent="0.3">
      <c r="A1021" s="375">
        <v>617</v>
      </c>
      <c r="B1021" s="98">
        <v>61</v>
      </c>
      <c r="C1021" s="375">
        <v>617</v>
      </c>
      <c r="D1021" s="87">
        <v>126148</v>
      </c>
      <c r="E1021" s="85">
        <v>1</v>
      </c>
      <c r="F1021" s="87" t="s">
        <v>23</v>
      </c>
      <c r="G1021" s="87"/>
      <c r="H1021" s="85" t="s">
        <v>24</v>
      </c>
      <c r="I1021" s="85" t="s">
        <v>855</v>
      </c>
      <c r="J1021" s="111">
        <v>950</v>
      </c>
      <c r="K1021" s="95">
        <v>5</v>
      </c>
      <c r="L1021" s="101"/>
      <c r="M1021" s="101">
        <f>IF(K1024=0,"N/A",+L1024/12)</f>
        <v>40.473999999999997</v>
      </c>
      <c r="N1021" s="101"/>
      <c r="O1021" s="187">
        <v>2</v>
      </c>
      <c r="P1021" s="187"/>
      <c r="Q1021" s="15"/>
      <c r="R1021" s="15"/>
    </row>
    <row r="1022" spans="1:18" ht="15" x14ac:dyDescent="0.3">
      <c r="A1022" s="375">
        <v>617</v>
      </c>
      <c r="B1022" s="98">
        <v>61</v>
      </c>
      <c r="C1022" s="375">
        <v>617</v>
      </c>
      <c r="D1022" s="87">
        <v>126149</v>
      </c>
      <c r="E1022" s="85">
        <v>1</v>
      </c>
      <c r="F1022" s="87" t="s">
        <v>23</v>
      </c>
      <c r="G1022" s="87"/>
      <c r="H1022" s="85" t="s">
        <v>24</v>
      </c>
      <c r="I1022" s="85" t="s">
        <v>855</v>
      </c>
      <c r="J1022" s="111">
        <v>950</v>
      </c>
      <c r="K1022" s="95">
        <v>10</v>
      </c>
      <c r="L1022" s="101">
        <f>IF(K1022=0,"N/A",+J1023/K1022)</f>
        <v>768.29099999999994</v>
      </c>
      <c r="M1022" s="101"/>
      <c r="N1022" s="101"/>
      <c r="O1022" s="187">
        <v>5</v>
      </c>
      <c r="P1022" s="187"/>
      <c r="Q1022" s="15"/>
      <c r="R1022" s="15"/>
    </row>
    <row r="1023" spans="1:18" ht="15" x14ac:dyDescent="0.3">
      <c r="A1023" s="375">
        <v>617</v>
      </c>
      <c r="B1023" s="516">
        <v>61</v>
      </c>
      <c r="C1023" s="375">
        <v>617</v>
      </c>
      <c r="D1023" s="260"/>
      <c r="E1023" s="85">
        <v>1</v>
      </c>
      <c r="F1023" s="87" t="s">
        <v>18</v>
      </c>
      <c r="G1023" s="87"/>
      <c r="H1023" s="85" t="s">
        <v>19</v>
      </c>
      <c r="I1023" s="85" t="s">
        <v>398</v>
      </c>
      <c r="J1023" s="97">
        <v>7682.91</v>
      </c>
      <c r="K1023" s="95">
        <v>10</v>
      </c>
      <c r="L1023" s="101">
        <f>IF(K1023=0,"N/A",+J1024/K1023)</f>
        <v>269.96699999999998</v>
      </c>
      <c r="M1023" s="101"/>
      <c r="N1023" s="101"/>
      <c r="O1023" s="187">
        <v>10</v>
      </c>
      <c r="P1023" s="187"/>
      <c r="Q1023" s="15"/>
      <c r="R1023" s="15"/>
    </row>
    <row r="1024" spans="1:18" ht="15" x14ac:dyDescent="0.3">
      <c r="A1024" s="375">
        <v>617</v>
      </c>
      <c r="B1024" s="516">
        <v>61</v>
      </c>
      <c r="C1024" s="375">
        <v>617</v>
      </c>
      <c r="D1024" s="85"/>
      <c r="E1024" s="85">
        <v>2</v>
      </c>
      <c r="F1024" s="87" t="s">
        <v>20</v>
      </c>
      <c r="G1024" s="87"/>
      <c r="H1024" s="85" t="s">
        <v>19</v>
      </c>
      <c r="I1024" s="85" t="s">
        <v>398</v>
      </c>
      <c r="J1024" s="111">
        <v>2699.67</v>
      </c>
      <c r="K1024" s="95">
        <v>10</v>
      </c>
      <c r="L1024" s="101">
        <f>IF(K1024=0,"N/A",+J1025/K1024)</f>
        <v>485.68799999999999</v>
      </c>
      <c r="M1024" s="101"/>
      <c r="N1024" s="101"/>
      <c r="O1024" s="187">
        <v>10</v>
      </c>
      <c r="P1024" s="187"/>
      <c r="Q1024" s="15"/>
      <c r="R1024" s="15"/>
    </row>
    <row r="1025" spans="1:18" ht="15" x14ac:dyDescent="0.3">
      <c r="A1025" s="375">
        <v>617</v>
      </c>
      <c r="B1025" s="516">
        <v>61</v>
      </c>
      <c r="C1025" s="375">
        <v>617</v>
      </c>
      <c r="D1025" s="85"/>
      <c r="E1025" s="85">
        <v>1</v>
      </c>
      <c r="F1025" s="87" t="s">
        <v>976</v>
      </c>
      <c r="G1025" s="87"/>
      <c r="H1025" s="85"/>
      <c r="I1025" s="85" t="s">
        <v>398</v>
      </c>
      <c r="J1025" s="111">
        <v>4856.88</v>
      </c>
      <c r="K1025" s="95">
        <v>10</v>
      </c>
      <c r="L1025" s="101"/>
      <c r="M1025" s="101">
        <f>IF(K1028=0,"N/A",+L1028/12)</f>
        <v>62.5</v>
      </c>
      <c r="N1025" s="101"/>
      <c r="O1025" s="187">
        <v>6</v>
      </c>
      <c r="P1025" s="187">
        <v>6</v>
      </c>
      <c r="Q1025" s="15"/>
      <c r="R1025" s="15"/>
    </row>
    <row r="1026" spans="1:18" ht="15" x14ac:dyDescent="0.3">
      <c r="A1026" s="375">
        <v>617</v>
      </c>
      <c r="B1026" s="235">
        <v>61</v>
      </c>
      <c r="C1026" s="375">
        <v>617</v>
      </c>
      <c r="D1026" s="85"/>
      <c r="E1026" s="85">
        <v>1</v>
      </c>
      <c r="F1026" s="87" t="s">
        <v>381</v>
      </c>
      <c r="G1026" s="85"/>
      <c r="H1026" s="85" t="s">
        <v>24</v>
      </c>
      <c r="I1026" s="85" t="s">
        <v>398</v>
      </c>
      <c r="J1026" s="111">
        <v>2871</v>
      </c>
      <c r="K1026" s="95">
        <v>10</v>
      </c>
      <c r="L1026" s="101"/>
      <c r="M1026" s="101">
        <f>IF(K1029=0,"N/A",+L1029/12)</f>
        <v>19.333333333333332</v>
      </c>
      <c r="N1026" s="101">
        <f>+M1026+M1023+M1014+M1013+M1012</f>
        <v>206.83333333333334</v>
      </c>
      <c r="O1026" s="187">
        <v>8</v>
      </c>
      <c r="P1026" s="187"/>
      <c r="Q1026" s="15"/>
      <c r="R1026" s="15"/>
    </row>
    <row r="1027" spans="1:18" ht="15" customHeight="1" x14ac:dyDescent="0.3">
      <c r="A1027" s="375">
        <v>617</v>
      </c>
      <c r="B1027" s="235">
        <v>61</v>
      </c>
      <c r="C1027" s="375">
        <v>617</v>
      </c>
      <c r="D1027" s="85">
        <v>125528</v>
      </c>
      <c r="E1027" s="85">
        <v>1</v>
      </c>
      <c r="F1027" s="87" t="s">
        <v>151</v>
      </c>
      <c r="G1027" s="85"/>
      <c r="H1027" s="85"/>
      <c r="I1027" s="85" t="s">
        <v>398</v>
      </c>
      <c r="J1027" s="111">
        <v>1500</v>
      </c>
      <c r="K1027" s="95">
        <v>10</v>
      </c>
      <c r="L1027" s="101"/>
      <c r="M1027" s="393">
        <f>IF(K1030=0,"N/A",+L1030/12)</f>
        <v>71.625</v>
      </c>
      <c r="N1027" s="393"/>
      <c r="O1027" s="394">
        <v>4</v>
      </c>
      <c r="P1027" s="394">
        <v>9</v>
      </c>
      <c r="Q1027" s="15"/>
      <c r="R1027" s="15"/>
    </row>
    <row r="1028" spans="1:18" ht="15" customHeight="1" x14ac:dyDescent="0.3">
      <c r="A1028" s="375">
        <v>617</v>
      </c>
      <c r="B1028" s="235">
        <v>61</v>
      </c>
      <c r="C1028" s="375">
        <v>617</v>
      </c>
      <c r="D1028" s="241">
        <v>35429</v>
      </c>
      <c r="E1028" s="85">
        <v>1</v>
      </c>
      <c r="F1028" s="87" t="s">
        <v>25</v>
      </c>
      <c r="G1028" s="85"/>
      <c r="H1028" s="85" t="s">
        <v>19</v>
      </c>
      <c r="I1028" s="92" t="s">
        <v>398</v>
      </c>
      <c r="J1028" s="111">
        <v>3132</v>
      </c>
      <c r="K1028" s="95">
        <v>10</v>
      </c>
      <c r="L1028" s="101">
        <f>IF(K1028=0,"N/A",+J1029/K1028)</f>
        <v>750</v>
      </c>
      <c r="M1028" s="393">
        <f>IF(K1031=0,"N/A",+L1031/12)</f>
        <v>49.958333333333336</v>
      </c>
      <c r="N1028" s="393">
        <f>+M1028+M1027</f>
        <v>121.58333333333334</v>
      </c>
      <c r="O1028" s="394">
        <v>6</v>
      </c>
      <c r="P1028" s="394"/>
      <c r="Q1028" s="15"/>
      <c r="R1028" s="15"/>
    </row>
    <row r="1029" spans="1:18" ht="15" x14ac:dyDescent="0.3">
      <c r="A1029" s="375">
        <v>617</v>
      </c>
      <c r="B1029" s="85">
        <v>61</v>
      </c>
      <c r="C1029" s="375">
        <v>617</v>
      </c>
      <c r="D1029" s="92"/>
      <c r="E1029" s="113">
        <v>1</v>
      </c>
      <c r="F1029" s="93" t="s">
        <v>401</v>
      </c>
      <c r="G1029" s="92"/>
      <c r="H1029" s="92"/>
      <c r="I1029" s="92" t="s">
        <v>198</v>
      </c>
      <c r="J1029" s="94">
        <v>7500</v>
      </c>
      <c r="K1029" s="95">
        <v>10</v>
      </c>
      <c r="L1029" s="101">
        <f>IF(K1029=0,"N/A",+J1030/K1029)</f>
        <v>232</v>
      </c>
      <c r="M1029" s="161"/>
      <c r="N1029" s="161"/>
      <c r="O1029" s="163">
        <v>10</v>
      </c>
      <c r="P1029" s="163"/>
      <c r="Q1029" s="15"/>
      <c r="R1029" s="15"/>
    </row>
    <row r="1030" spans="1:18" ht="15.75" x14ac:dyDescent="0.3">
      <c r="A1030" s="375">
        <v>617</v>
      </c>
      <c r="B1030" s="85">
        <v>61</v>
      </c>
      <c r="C1030" s="375">
        <v>617</v>
      </c>
      <c r="D1030" s="87">
        <v>125804</v>
      </c>
      <c r="E1030" s="85">
        <v>1</v>
      </c>
      <c r="F1030" s="87" t="s">
        <v>39</v>
      </c>
      <c r="G1030" s="87"/>
      <c r="H1030" s="85"/>
      <c r="I1030" s="85" t="s">
        <v>198</v>
      </c>
      <c r="J1030" s="97">
        <v>2320</v>
      </c>
      <c r="K1030" s="454">
        <v>10</v>
      </c>
      <c r="L1030" s="393">
        <f>IF(K1030=0,"N/A",+J1031/K1030)</f>
        <v>859.5</v>
      </c>
      <c r="M1030" s="101"/>
      <c r="N1030" s="101"/>
      <c r="O1030" s="102">
        <v>10</v>
      </c>
      <c r="P1030" s="102"/>
      <c r="Q1030" s="15"/>
      <c r="R1030" s="15"/>
    </row>
    <row r="1031" spans="1:18" ht="15" customHeight="1" x14ac:dyDescent="0.25">
      <c r="A1031" s="558">
        <v>617</v>
      </c>
      <c r="B1031" s="389">
        <v>61</v>
      </c>
      <c r="C1031" s="558">
        <v>617</v>
      </c>
      <c r="D1031" s="390"/>
      <c r="E1031" s="389">
        <v>1</v>
      </c>
      <c r="F1031" s="390" t="s">
        <v>735</v>
      </c>
      <c r="G1031" s="389" t="s">
        <v>736</v>
      </c>
      <c r="H1031" s="389" t="s">
        <v>737</v>
      </c>
      <c r="I1031" s="389" t="s">
        <v>427</v>
      </c>
      <c r="J1031" s="391">
        <v>8595</v>
      </c>
      <c r="K1031" s="454">
        <v>10</v>
      </c>
      <c r="L1031" s="393">
        <f>IF(K1031=0,"N/A",+J1032/K1031)</f>
        <v>599.5</v>
      </c>
      <c r="M1031" s="708"/>
      <c r="N1031" s="708"/>
      <c r="O1031" s="708"/>
      <c r="P1031" s="708"/>
      <c r="Q1031" s="15"/>
      <c r="R1031" s="15"/>
    </row>
    <row r="1032" spans="1:18" ht="15.75" x14ac:dyDescent="0.3">
      <c r="A1032" s="558">
        <v>617</v>
      </c>
      <c r="B1032" s="389">
        <v>61</v>
      </c>
      <c r="C1032" s="558">
        <v>617</v>
      </c>
      <c r="D1032" s="390"/>
      <c r="E1032" s="389">
        <v>1</v>
      </c>
      <c r="F1032" s="390" t="s">
        <v>101</v>
      </c>
      <c r="G1032" s="389" t="s">
        <v>430</v>
      </c>
      <c r="H1032" s="389" t="s">
        <v>429</v>
      </c>
      <c r="I1032" s="389" t="s">
        <v>427</v>
      </c>
      <c r="J1032" s="391">
        <v>5995</v>
      </c>
      <c r="K1032" s="154">
        <v>10</v>
      </c>
      <c r="L1032" s="161"/>
      <c r="M1032" s="101"/>
      <c r="N1032" s="101"/>
      <c r="O1032" s="187">
        <v>10</v>
      </c>
      <c r="P1032" s="187"/>
      <c r="Q1032" s="15"/>
      <c r="R1032" s="15"/>
    </row>
    <row r="1033" spans="1:18" ht="15.75" x14ac:dyDescent="0.3">
      <c r="A1033" s="682"/>
      <c r="B1033" s="669"/>
      <c r="C1033" s="682"/>
      <c r="D1033" s="683"/>
      <c r="E1033" s="669"/>
      <c r="F1033" s="663" t="s">
        <v>1343</v>
      </c>
      <c r="G1033" s="669"/>
      <c r="H1033" s="669"/>
      <c r="I1033" s="669"/>
      <c r="J1033" s="684"/>
      <c r="K1033" s="685"/>
      <c r="L1033" s="758">
        <f>SUM(L328:L1032)</f>
        <v>418917.35533333331</v>
      </c>
      <c r="M1033" s="759"/>
      <c r="N1033" s="759"/>
      <c r="O1033" s="759"/>
      <c r="P1033" s="759"/>
    </row>
    <row r="1034" spans="1:18" ht="15" x14ac:dyDescent="0.3">
      <c r="A1034" s="556">
        <v>619</v>
      </c>
      <c r="B1034" s="147">
        <v>61</v>
      </c>
      <c r="C1034" s="556">
        <v>619</v>
      </c>
      <c r="D1034" s="147"/>
      <c r="E1034" s="147">
        <v>1</v>
      </c>
      <c r="F1034" s="148" t="s">
        <v>44</v>
      </c>
      <c r="G1034" s="147"/>
      <c r="H1034" s="147"/>
      <c r="I1034" s="147" t="s">
        <v>927</v>
      </c>
      <c r="J1034" s="169">
        <v>1200</v>
      </c>
      <c r="K1034" s="95">
        <v>10</v>
      </c>
      <c r="L1034" s="101"/>
      <c r="M1034" s="22"/>
      <c r="N1034" s="22"/>
      <c r="O1034" s="22"/>
      <c r="P1034" s="22"/>
    </row>
    <row r="1035" spans="1:18" ht="15" x14ac:dyDescent="0.3">
      <c r="A1035" s="375">
        <v>619</v>
      </c>
      <c r="B1035" s="85">
        <v>61</v>
      </c>
      <c r="C1035" s="375">
        <v>619</v>
      </c>
      <c r="D1035" s="87"/>
      <c r="E1035" s="85">
        <v>1</v>
      </c>
      <c r="F1035" s="87" t="s">
        <v>44</v>
      </c>
      <c r="G1035" s="87"/>
      <c r="H1035" s="85"/>
      <c r="I1035" s="85" t="s">
        <v>87</v>
      </c>
      <c r="J1035" s="111">
        <v>1200</v>
      </c>
      <c r="K1035" s="268">
        <v>10</v>
      </c>
      <c r="L1035" s="101">
        <f>IF(K1035=0,"N/A",+J1036/K1035)</f>
        <v>549.99399999999991</v>
      </c>
      <c r="M1035" s="22"/>
      <c r="N1035" s="22"/>
      <c r="O1035" s="22"/>
      <c r="P1035" s="22"/>
    </row>
    <row r="1036" spans="1:18" ht="15" x14ac:dyDescent="0.3">
      <c r="A1036" s="522">
        <v>619</v>
      </c>
      <c r="B1036" s="99">
        <v>61</v>
      </c>
      <c r="C1036" s="522">
        <v>619</v>
      </c>
      <c r="D1036" s="86"/>
      <c r="E1036" s="86"/>
      <c r="F1036" s="185" t="s">
        <v>923</v>
      </c>
      <c r="G1036" s="86"/>
      <c r="H1036" s="86" t="s">
        <v>273</v>
      </c>
      <c r="I1036" s="86" t="s">
        <v>924</v>
      </c>
      <c r="J1036" s="271">
        <v>5499.94</v>
      </c>
      <c r="K1036" s="112">
        <v>10</v>
      </c>
      <c r="L1036" s="101"/>
      <c r="M1036" s="22"/>
      <c r="N1036" s="22"/>
      <c r="O1036" s="22"/>
      <c r="P1036" s="22"/>
    </row>
    <row r="1037" spans="1:18" ht="15" x14ac:dyDescent="0.3">
      <c r="A1037" s="375">
        <v>619</v>
      </c>
      <c r="B1037" s="85">
        <v>61</v>
      </c>
      <c r="C1037" s="375">
        <v>619</v>
      </c>
      <c r="D1037" s="85"/>
      <c r="E1037" s="85">
        <v>1</v>
      </c>
      <c r="F1037" s="87" t="s">
        <v>44</v>
      </c>
      <c r="G1037" s="85"/>
      <c r="H1037" s="85"/>
      <c r="I1037" s="85" t="s">
        <v>936</v>
      </c>
      <c r="J1037" s="111">
        <v>1200</v>
      </c>
      <c r="K1037" s="112">
        <v>10</v>
      </c>
      <c r="L1037" s="101"/>
      <c r="M1037" s="22"/>
      <c r="N1037" s="22"/>
      <c r="O1037" s="22"/>
      <c r="P1037" s="22"/>
    </row>
    <row r="1038" spans="1:18" ht="15" x14ac:dyDescent="0.3">
      <c r="A1038" s="375">
        <v>619</v>
      </c>
      <c r="B1038" s="85">
        <v>61</v>
      </c>
      <c r="C1038" s="375">
        <v>619</v>
      </c>
      <c r="D1038" s="85">
        <v>35031</v>
      </c>
      <c r="E1038" s="85">
        <v>1</v>
      </c>
      <c r="F1038" s="96" t="s">
        <v>237</v>
      </c>
      <c r="G1038" s="85"/>
      <c r="H1038" s="85"/>
      <c r="I1038" s="85" t="s">
        <v>224</v>
      </c>
      <c r="J1038" s="111">
        <v>1200</v>
      </c>
      <c r="K1038" s="112">
        <v>10</v>
      </c>
      <c r="L1038" s="101"/>
      <c r="M1038" s="22"/>
      <c r="N1038" s="22"/>
      <c r="O1038" s="22"/>
      <c r="P1038" s="22"/>
    </row>
    <row r="1039" spans="1:18" ht="15" x14ac:dyDescent="0.3">
      <c r="A1039" s="375">
        <v>619</v>
      </c>
      <c r="B1039" s="85">
        <v>61</v>
      </c>
      <c r="C1039" s="375">
        <v>619</v>
      </c>
      <c r="D1039" s="85" t="s">
        <v>1098</v>
      </c>
      <c r="E1039" s="85">
        <v>1</v>
      </c>
      <c r="F1039" s="96" t="s">
        <v>237</v>
      </c>
      <c r="G1039" s="85"/>
      <c r="H1039" s="85"/>
      <c r="I1039" s="85" t="s">
        <v>224</v>
      </c>
      <c r="J1039" s="111">
        <v>1200</v>
      </c>
      <c r="K1039" s="112">
        <v>10</v>
      </c>
      <c r="L1039" s="101"/>
      <c r="M1039" s="22"/>
      <c r="N1039" s="22"/>
      <c r="O1039" s="22"/>
      <c r="P1039" s="22"/>
    </row>
    <row r="1040" spans="1:18" ht="15" x14ac:dyDescent="0.3">
      <c r="A1040" s="375">
        <v>619</v>
      </c>
      <c r="B1040" s="85">
        <v>61</v>
      </c>
      <c r="C1040" s="375">
        <v>619</v>
      </c>
      <c r="D1040" s="85">
        <v>126815</v>
      </c>
      <c r="E1040" s="85">
        <v>1</v>
      </c>
      <c r="F1040" s="96" t="s">
        <v>237</v>
      </c>
      <c r="G1040" s="85"/>
      <c r="H1040" s="85"/>
      <c r="I1040" s="85" t="s">
        <v>224</v>
      </c>
      <c r="J1040" s="111">
        <v>1200</v>
      </c>
      <c r="K1040" s="112">
        <v>10</v>
      </c>
      <c r="L1040" s="101"/>
      <c r="M1040" s="103">
        <f>IF(K1044=0,"N/A",+L1044/12)</f>
        <v>35.175000000000004</v>
      </c>
      <c r="N1040" s="103"/>
      <c r="O1040" s="232">
        <v>3</v>
      </c>
      <c r="P1040" s="232"/>
    </row>
    <row r="1041" spans="1:16" ht="15" x14ac:dyDescent="0.3">
      <c r="A1041" s="375">
        <v>619</v>
      </c>
      <c r="B1041" s="85">
        <v>61</v>
      </c>
      <c r="C1041" s="375">
        <v>619</v>
      </c>
      <c r="D1041" s="85"/>
      <c r="E1041" s="85">
        <v>1</v>
      </c>
      <c r="F1041" s="96" t="s">
        <v>241</v>
      </c>
      <c r="G1041" s="85"/>
      <c r="H1041" s="85"/>
      <c r="I1041" s="85" t="s">
        <v>224</v>
      </c>
      <c r="J1041" s="111">
        <v>2000</v>
      </c>
      <c r="K1041" s="112">
        <v>10</v>
      </c>
      <c r="L1041" s="101"/>
      <c r="M1041" s="103">
        <f>IF(K1045=0,"N/A",+L1045/12)</f>
        <v>70</v>
      </c>
      <c r="N1041" s="103"/>
      <c r="O1041" s="232">
        <v>3</v>
      </c>
      <c r="P1041" s="232"/>
    </row>
    <row r="1042" spans="1:16" ht="15" x14ac:dyDescent="0.3">
      <c r="A1042" s="375">
        <v>619</v>
      </c>
      <c r="B1042" s="85">
        <v>61</v>
      </c>
      <c r="C1042" s="375">
        <v>619</v>
      </c>
      <c r="D1042" s="85">
        <v>127135</v>
      </c>
      <c r="E1042" s="85">
        <v>1</v>
      </c>
      <c r="F1042" s="96" t="s">
        <v>241</v>
      </c>
      <c r="G1042" s="260"/>
      <c r="H1042" s="260"/>
      <c r="I1042" s="85" t="s">
        <v>224</v>
      </c>
      <c r="J1042" s="111">
        <v>2000</v>
      </c>
      <c r="K1042" s="112">
        <v>10</v>
      </c>
      <c r="L1042" s="101"/>
      <c r="M1042" s="101">
        <f>IF(K1046=0,"N/A",+L1046/12)</f>
        <v>1.8375000000000001</v>
      </c>
      <c r="N1042" s="101">
        <f>+M1005+M1041+M1042</f>
        <v>71.837500000000006</v>
      </c>
      <c r="O1042" s="187">
        <v>3</v>
      </c>
      <c r="P1042" s="187"/>
    </row>
    <row r="1043" spans="1:16" ht="15" customHeight="1" x14ac:dyDescent="0.3">
      <c r="A1043" s="375">
        <v>619</v>
      </c>
      <c r="B1043" s="85">
        <v>61</v>
      </c>
      <c r="C1043" s="375">
        <v>619</v>
      </c>
      <c r="D1043" s="85">
        <v>127136</v>
      </c>
      <c r="E1043" s="85">
        <v>1</v>
      </c>
      <c r="F1043" s="96" t="s">
        <v>241</v>
      </c>
      <c r="G1043" s="260"/>
      <c r="H1043" s="260"/>
      <c r="I1043" s="85" t="s">
        <v>224</v>
      </c>
      <c r="J1043" s="111">
        <v>2000</v>
      </c>
      <c r="K1043" s="112">
        <v>10</v>
      </c>
      <c r="L1043" s="101"/>
      <c r="M1043" s="393">
        <f>IF(K1047=0,"N/A",+L1047/12)</f>
        <v>12.458333333333334</v>
      </c>
      <c r="N1043" s="393">
        <f>+M1043</f>
        <v>12.458333333333334</v>
      </c>
      <c r="O1043" s="394">
        <v>5</v>
      </c>
      <c r="P1043" s="394">
        <v>9</v>
      </c>
    </row>
    <row r="1044" spans="1:16" ht="15" x14ac:dyDescent="0.3">
      <c r="A1044" s="375">
        <v>619</v>
      </c>
      <c r="B1044" s="85">
        <v>61</v>
      </c>
      <c r="C1044" s="375">
        <v>619</v>
      </c>
      <c r="D1044" s="85">
        <v>35029</v>
      </c>
      <c r="E1044" s="85">
        <v>1</v>
      </c>
      <c r="F1044" s="96" t="s">
        <v>237</v>
      </c>
      <c r="G1044" s="85"/>
      <c r="H1044" s="85"/>
      <c r="I1044" s="85" t="s">
        <v>276</v>
      </c>
      <c r="J1044" s="111">
        <v>100</v>
      </c>
      <c r="K1044" s="95">
        <v>10</v>
      </c>
      <c r="L1044" s="103">
        <f>IF(K1044=0,"N/A",+J1045/K1044)</f>
        <v>422.1</v>
      </c>
      <c r="M1044" s="103">
        <f>IF(K1048=0,"N/A",+L1048/12)</f>
        <v>10.166666666666666</v>
      </c>
      <c r="N1044" s="103">
        <f>+M1044</f>
        <v>10.166666666666666</v>
      </c>
      <c r="O1044" s="232">
        <v>1</v>
      </c>
      <c r="P1044" s="232"/>
    </row>
    <row r="1045" spans="1:16" ht="15" x14ac:dyDescent="0.3">
      <c r="A1045" s="258">
        <v>619</v>
      </c>
      <c r="B1045" s="99">
        <v>61</v>
      </c>
      <c r="C1045" s="85">
        <v>619</v>
      </c>
      <c r="D1045" s="85"/>
      <c r="E1045" s="85">
        <v>2</v>
      </c>
      <c r="F1045" s="96" t="s">
        <v>843</v>
      </c>
      <c r="G1045" s="85"/>
      <c r="H1045" s="85"/>
      <c r="I1045" s="85" t="s">
        <v>372</v>
      </c>
      <c r="J1045" s="97">
        <v>4221</v>
      </c>
      <c r="K1045" s="112">
        <v>10</v>
      </c>
      <c r="L1045" s="101">
        <f>IF(K1045=0,"N/A",+J1046/K1045)</f>
        <v>840</v>
      </c>
      <c r="M1045" s="22"/>
      <c r="N1045" s="22"/>
      <c r="O1045" s="22"/>
      <c r="P1045" s="22"/>
    </row>
    <row r="1046" spans="1:16" ht="15" customHeight="1" x14ac:dyDescent="0.3">
      <c r="A1046" s="258">
        <v>619</v>
      </c>
      <c r="B1046" s="99">
        <v>61</v>
      </c>
      <c r="C1046" s="85">
        <v>619</v>
      </c>
      <c r="D1046" s="85" t="s">
        <v>52</v>
      </c>
      <c r="E1046" s="85">
        <v>1</v>
      </c>
      <c r="F1046" s="96" t="s">
        <v>844</v>
      </c>
      <c r="G1046" s="85"/>
      <c r="H1046" s="85"/>
      <c r="I1046" s="85" t="s">
        <v>372</v>
      </c>
      <c r="J1046" s="97">
        <v>8400</v>
      </c>
      <c r="K1046" s="112">
        <v>10</v>
      </c>
      <c r="L1046" s="101">
        <f>IF(K1046=0,"N/A",+J1047/K1046)</f>
        <v>22.05</v>
      </c>
      <c r="M1046" s="101">
        <f>IF(K1051=0,"N/A",+L1051/12)</f>
        <v>45.916666666666664</v>
      </c>
      <c r="N1046" s="101"/>
      <c r="O1046" s="187">
        <v>1</v>
      </c>
      <c r="P1046" s="187">
        <v>6</v>
      </c>
    </row>
    <row r="1047" spans="1:16" ht="15" customHeight="1" x14ac:dyDescent="0.3">
      <c r="A1047" s="258">
        <v>619</v>
      </c>
      <c r="B1047" s="99">
        <v>61</v>
      </c>
      <c r="C1047" s="85">
        <v>619</v>
      </c>
      <c r="D1047" s="85"/>
      <c r="E1047" s="85">
        <v>1</v>
      </c>
      <c r="F1047" s="96" t="s">
        <v>845</v>
      </c>
      <c r="G1047" s="85"/>
      <c r="H1047" s="85"/>
      <c r="I1047" s="85" t="s">
        <v>372</v>
      </c>
      <c r="J1047" s="97">
        <v>220.5</v>
      </c>
      <c r="K1047" s="392">
        <v>10</v>
      </c>
      <c r="L1047" s="393">
        <f>IF(K1047=0,"N/A",+J1048/K1047)</f>
        <v>149.5</v>
      </c>
      <c r="M1047" s="101">
        <f>IF(K1052=0,"N/A",+L1052/12)</f>
        <v>45.916666666666664</v>
      </c>
      <c r="N1047" s="101"/>
      <c r="O1047" s="187">
        <v>1</v>
      </c>
      <c r="P1047" s="187">
        <v>6</v>
      </c>
    </row>
    <row r="1048" spans="1:16" ht="15.75" x14ac:dyDescent="0.3">
      <c r="A1048" s="467">
        <v>619</v>
      </c>
      <c r="B1048" s="389">
        <v>61</v>
      </c>
      <c r="C1048" s="389">
        <v>619</v>
      </c>
      <c r="D1048" s="390"/>
      <c r="E1048" s="389">
        <v>1</v>
      </c>
      <c r="F1048" s="395" t="s">
        <v>576</v>
      </c>
      <c r="G1048" s="389"/>
      <c r="H1048" s="389"/>
      <c r="I1048" s="389" t="s">
        <v>427</v>
      </c>
      <c r="J1048" s="391">
        <v>1495</v>
      </c>
      <c r="K1048" s="540">
        <v>3</v>
      </c>
      <c r="L1048" s="101">
        <f>IF(K1048=0,"N/A",+J1050/K1048)</f>
        <v>122</v>
      </c>
      <c r="M1048" s="101">
        <f>IF(K1053=0,"N/A",+L1053/12)</f>
        <v>46.44444444444445</v>
      </c>
      <c r="N1048" s="101"/>
      <c r="O1048" s="187">
        <v>1</v>
      </c>
      <c r="P1048" s="188">
        <v>2</v>
      </c>
    </row>
    <row r="1049" spans="1:16" s="687" customFormat="1" ht="15.75" x14ac:dyDescent="0.3">
      <c r="A1049" s="760"/>
      <c r="B1049" s="669"/>
      <c r="C1049" s="669"/>
      <c r="D1049" s="683"/>
      <c r="E1049" s="669"/>
      <c r="F1049" s="766" t="s">
        <v>1342</v>
      </c>
      <c r="G1049" s="669"/>
      <c r="H1049" s="669"/>
      <c r="I1049" s="669"/>
      <c r="J1049" s="684"/>
      <c r="K1049" s="767"/>
      <c r="L1049" s="666">
        <f>SUM(L1034:L1048)</f>
        <v>2105.6440000000002</v>
      </c>
      <c r="M1049" s="666"/>
      <c r="N1049" s="666"/>
      <c r="O1049" s="698"/>
      <c r="P1049" s="698"/>
    </row>
    <row r="1050" spans="1:16" ht="15.75" x14ac:dyDescent="0.3">
      <c r="A1050" s="761" t="s">
        <v>1109</v>
      </c>
      <c r="B1050" s="235">
        <v>61</v>
      </c>
      <c r="C1050" s="235" t="s">
        <v>1109</v>
      </c>
      <c r="D1050" s="99"/>
      <c r="E1050" s="99">
        <v>1</v>
      </c>
      <c r="F1050" s="96" t="s">
        <v>722</v>
      </c>
      <c r="G1050" s="85"/>
      <c r="H1050" s="85"/>
      <c r="I1050" s="227" t="s">
        <v>165</v>
      </c>
      <c r="J1050" s="539">
        <v>366</v>
      </c>
      <c r="K1050" s="392">
        <v>3</v>
      </c>
      <c r="L1050" s="393">
        <f>IF(K1050=0,"N/A",+J1051/K1050)</f>
        <v>551</v>
      </c>
      <c r="M1050" s="161"/>
      <c r="N1050" s="161"/>
      <c r="O1050" s="533"/>
      <c r="P1050" s="163">
        <v>1</v>
      </c>
    </row>
    <row r="1051" spans="1:16" ht="15.75" x14ac:dyDescent="0.3">
      <c r="A1051" s="762" t="s">
        <v>1109</v>
      </c>
      <c r="B1051" s="451">
        <v>61</v>
      </c>
      <c r="C1051" s="451" t="s">
        <v>1109</v>
      </c>
      <c r="D1051" s="451"/>
      <c r="E1051" s="451">
        <v>1</v>
      </c>
      <c r="F1051" s="390" t="s">
        <v>978</v>
      </c>
      <c r="G1051" s="389"/>
      <c r="H1051" s="389" t="s">
        <v>73</v>
      </c>
      <c r="I1051" s="85" t="s">
        <v>933</v>
      </c>
      <c r="J1051" s="391">
        <v>1653</v>
      </c>
      <c r="K1051" s="112">
        <v>3</v>
      </c>
      <c r="L1051" s="101">
        <f>IF(K1051=0,"N/A",+J1052/K1051)</f>
        <v>551</v>
      </c>
      <c r="M1051" s="161">
        <f>IF(K1056=0,"N/A",+L1056/12)</f>
        <v>45.577500000000008</v>
      </c>
      <c r="N1051" s="161"/>
      <c r="O1051" s="533"/>
      <c r="P1051" s="163"/>
    </row>
    <row r="1052" spans="1:16" ht="15" x14ac:dyDescent="0.3">
      <c r="A1052" s="730" t="s">
        <v>1109</v>
      </c>
      <c r="B1052" s="85">
        <v>61</v>
      </c>
      <c r="C1052" s="85" t="s">
        <v>1109</v>
      </c>
      <c r="D1052" s="260"/>
      <c r="E1052" s="85">
        <v>1</v>
      </c>
      <c r="F1052" s="87" t="s">
        <v>978</v>
      </c>
      <c r="G1052" s="260"/>
      <c r="H1052" s="85" t="s">
        <v>73</v>
      </c>
      <c r="I1052" s="85" t="s">
        <v>175</v>
      </c>
      <c r="J1052" s="97">
        <v>1653</v>
      </c>
      <c r="K1052" s="112">
        <v>3</v>
      </c>
      <c r="L1052" s="101">
        <f>IF(K1052=0,"N/A",+J1053/K1052)</f>
        <v>551</v>
      </c>
      <c r="M1052" s="161">
        <f>IF(K1057=0,"N/A",+L1057/12)</f>
        <v>42.887083333333329</v>
      </c>
      <c r="N1052" s="161"/>
      <c r="O1052" s="533"/>
      <c r="P1052" s="163"/>
    </row>
    <row r="1053" spans="1:16" ht="15" x14ac:dyDescent="0.3">
      <c r="A1053" s="241" t="s">
        <v>1109</v>
      </c>
      <c r="B1053" s="85">
        <v>61</v>
      </c>
      <c r="C1053" s="85" t="s">
        <v>1109</v>
      </c>
      <c r="D1053" s="87"/>
      <c r="E1053" s="85">
        <v>1</v>
      </c>
      <c r="F1053" s="122" t="s">
        <v>978</v>
      </c>
      <c r="G1053" s="85" t="s">
        <v>1085</v>
      </c>
      <c r="H1053" s="85" t="s">
        <v>73</v>
      </c>
      <c r="I1053" s="85" t="s">
        <v>801</v>
      </c>
      <c r="J1053" s="111">
        <v>1653</v>
      </c>
      <c r="K1053" s="112">
        <v>3</v>
      </c>
      <c r="L1053" s="101">
        <f>IF(K1053=0,"N/A",+J1054/K1053)</f>
        <v>557.33333333333337</v>
      </c>
      <c r="M1053" s="22"/>
      <c r="N1053" s="22"/>
      <c r="O1053" s="22"/>
      <c r="P1053" s="22"/>
    </row>
    <row r="1054" spans="1:16" ht="15" x14ac:dyDescent="0.3">
      <c r="A1054" s="763" t="s">
        <v>1109</v>
      </c>
      <c r="B1054" s="235">
        <v>61</v>
      </c>
      <c r="C1054" s="235" t="s">
        <v>1109</v>
      </c>
      <c r="D1054" s="87"/>
      <c r="E1054" s="85">
        <v>1</v>
      </c>
      <c r="F1054" s="87" t="s">
        <v>1047</v>
      </c>
      <c r="G1054" s="85"/>
      <c r="H1054" s="85" t="s">
        <v>73</v>
      </c>
      <c r="I1054" s="85" t="s">
        <v>1044</v>
      </c>
      <c r="J1054" s="111">
        <v>1672</v>
      </c>
      <c r="K1054" s="170">
        <v>10</v>
      </c>
      <c r="L1054" s="161">
        <f>+J1056/120*1</f>
        <v>68.04325</v>
      </c>
      <c r="M1054" s="22"/>
      <c r="N1054" s="22"/>
      <c r="O1054" s="22"/>
      <c r="P1054" s="22"/>
    </row>
    <row r="1055" spans="1:16" s="687" customFormat="1" ht="15" x14ac:dyDescent="0.3">
      <c r="A1055" s="764"/>
      <c r="B1055" s="656"/>
      <c r="C1055" s="656"/>
      <c r="D1055" s="672"/>
      <c r="E1055" s="657"/>
      <c r="F1055" s="766" t="s">
        <v>1344</v>
      </c>
      <c r="G1055" s="657"/>
      <c r="H1055" s="657"/>
      <c r="I1055" s="657"/>
      <c r="J1055" s="664"/>
      <c r="K1055" s="675"/>
      <c r="L1055" s="676">
        <f>SUM(L1050:L1054)</f>
        <v>2278.3765833333337</v>
      </c>
      <c r="M1055" s="692"/>
      <c r="N1055" s="692"/>
      <c r="O1055" s="692"/>
      <c r="P1055" s="692"/>
    </row>
    <row r="1056" spans="1:16" ht="15" x14ac:dyDescent="0.3">
      <c r="A1056" s="241" t="s">
        <v>1107</v>
      </c>
      <c r="B1056" s="147">
        <v>61</v>
      </c>
      <c r="C1056" s="85" t="s">
        <v>1107</v>
      </c>
      <c r="D1056" s="500"/>
      <c r="E1056" s="147">
        <v>1</v>
      </c>
      <c r="F1056" s="148" t="s">
        <v>1150</v>
      </c>
      <c r="G1056" s="500"/>
      <c r="H1056" s="147"/>
      <c r="I1056" s="586" t="s">
        <v>165</v>
      </c>
      <c r="J1056" s="169">
        <v>8165.19</v>
      </c>
      <c r="K1056" s="170">
        <v>10</v>
      </c>
      <c r="L1056" s="161">
        <f t="shared" ref="L1056:L1065" si="24">IF(K1056=0,"N/A",+J1057/K1056)</f>
        <v>546.93000000000006</v>
      </c>
      <c r="M1056" s="101">
        <f t="shared" ref="M1056:M1061" si="25">IF(K1060=0,"N/A",+L1060/12)</f>
        <v>52.205166666666663</v>
      </c>
      <c r="N1056" s="101"/>
      <c r="O1056" s="187">
        <v>1</v>
      </c>
      <c r="P1056" s="187">
        <v>6</v>
      </c>
    </row>
    <row r="1057" spans="1:16" ht="15" x14ac:dyDescent="0.3">
      <c r="A1057" s="241" t="s">
        <v>1107</v>
      </c>
      <c r="B1057" s="147">
        <v>61</v>
      </c>
      <c r="C1057" s="85" t="s">
        <v>1107</v>
      </c>
      <c r="D1057" s="500"/>
      <c r="E1057" s="147">
        <v>1</v>
      </c>
      <c r="F1057" s="148" t="s">
        <v>1151</v>
      </c>
      <c r="G1057" s="500"/>
      <c r="H1057" s="147"/>
      <c r="I1057" s="586" t="s">
        <v>165</v>
      </c>
      <c r="J1057" s="169">
        <v>5469.3</v>
      </c>
      <c r="K1057" s="170">
        <v>10</v>
      </c>
      <c r="L1057" s="161">
        <f t="shared" si="24"/>
        <v>514.64499999999998</v>
      </c>
      <c r="M1057" s="101">
        <f t="shared" si="25"/>
        <v>52.205166666666663</v>
      </c>
      <c r="N1057" s="101">
        <f>+M1052+M1053+M1056+M1057+M1043</f>
        <v>159.75575000000001</v>
      </c>
      <c r="O1057" s="187">
        <v>1</v>
      </c>
      <c r="P1057" s="187">
        <v>6</v>
      </c>
    </row>
    <row r="1058" spans="1:16" ht="15" x14ac:dyDescent="0.3">
      <c r="A1058" s="241" t="s">
        <v>1107</v>
      </c>
      <c r="B1058" s="147">
        <v>61</v>
      </c>
      <c r="C1058" s="85" t="s">
        <v>1107</v>
      </c>
      <c r="D1058" s="500"/>
      <c r="E1058" s="147">
        <v>1</v>
      </c>
      <c r="F1058" s="148" t="s">
        <v>1152</v>
      </c>
      <c r="G1058" s="500"/>
      <c r="H1058" s="147"/>
      <c r="I1058" s="586" t="s">
        <v>165</v>
      </c>
      <c r="J1058" s="169">
        <v>5146.45</v>
      </c>
      <c r="K1058" s="112">
        <v>10</v>
      </c>
      <c r="L1058" s="101">
        <f t="shared" si="24"/>
        <v>903.29</v>
      </c>
      <c r="M1058" s="101">
        <f t="shared" si="25"/>
        <v>45</v>
      </c>
      <c r="N1058" s="101">
        <f>+M1058</f>
        <v>45</v>
      </c>
      <c r="O1058" s="187">
        <v>6</v>
      </c>
      <c r="P1058" s="187">
        <v>1</v>
      </c>
    </row>
    <row r="1059" spans="1:16" ht="15" x14ac:dyDescent="0.3">
      <c r="A1059" s="246" t="s">
        <v>1107</v>
      </c>
      <c r="B1059" s="235">
        <v>61</v>
      </c>
      <c r="C1059" s="235" t="s">
        <v>1107</v>
      </c>
      <c r="D1059" s="87"/>
      <c r="E1059" s="85">
        <v>1</v>
      </c>
      <c r="F1059" s="87" t="s">
        <v>1003</v>
      </c>
      <c r="G1059" s="85"/>
      <c r="H1059" s="85"/>
      <c r="I1059" s="85" t="s">
        <v>1104</v>
      </c>
      <c r="J1059" s="111">
        <v>9032.9</v>
      </c>
      <c r="K1059" s="112">
        <v>10</v>
      </c>
      <c r="L1059" s="101">
        <f t="shared" si="24"/>
        <v>469.64</v>
      </c>
      <c r="M1059" s="101">
        <f t="shared" si="25"/>
        <v>25.281083333333331</v>
      </c>
      <c r="N1059" s="101">
        <f>+M1059</f>
        <v>25.281083333333331</v>
      </c>
      <c r="O1059" s="187">
        <v>6</v>
      </c>
      <c r="P1059" s="187">
        <v>1</v>
      </c>
    </row>
    <row r="1060" spans="1:16" ht="15" customHeight="1" x14ac:dyDescent="0.3">
      <c r="A1060" s="241" t="s">
        <v>1107</v>
      </c>
      <c r="B1060" s="85">
        <v>61</v>
      </c>
      <c r="C1060" s="85" t="s">
        <v>1107</v>
      </c>
      <c r="D1060" s="87"/>
      <c r="E1060" s="85">
        <v>1</v>
      </c>
      <c r="F1060" s="87" t="s">
        <v>1050</v>
      </c>
      <c r="G1060" s="85">
        <v>17117</v>
      </c>
      <c r="H1060" s="85"/>
      <c r="I1060" s="85" t="s">
        <v>1104</v>
      </c>
      <c r="J1060" s="111">
        <v>4696.3999999999996</v>
      </c>
      <c r="K1060" s="112">
        <v>10</v>
      </c>
      <c r="L1060" s="101">
        <f t="shared" si="24"/>
        <v>626.46199999999999</v>
      </c>
      <c r="M1060" s="393">
        <f t="shared" si="25"/>
        <v>42.758333333333333</v>
      </c>
      <c r="N1060" s="393"/>
      <c r="O1060" s="459">
        <v>1</v>
      </c>
      <c r="P1060" s="459">
        <v>2</v>
      </c>
    </row>
    <row r="1061" spans="1:16" ht="15" customHeight="1" x14ac:dyDescent="0.3">
      <c r="A1061" s="765" t="s">
        <v>1107</v>
      </c>
      <c r="B1061" s="235">
        <v>61</v>
      </c>
      <c r="C1061" s="235" t="s">
        <v>1107</v>
      </c>
      <c r="D1061" s="99"/>
      <c r="E1061" s="99">
        <v>1</v>
      </c>
      <c r="F1061" s="96" t="s">
        <v>967</v>
      </c>
      <c r="G1061" s="85"/>
      <c r="H1061" s="85" t="s">
        <v>968</v>
      </c>
      <c r="I1061" s="85" t="s">
        <v>930</v>
      </c>
      <c r="J1061" s="97">
        <v>6264.62</v>
      </c>
      <c r="K1061" s="112">
        <v>10</v>
      </c>
      <c r="L1061" s="101">
        <f t="shared" si="24"/>
        <v>626.46199999999999</v>
      </c>
      <c r="M1061" s="393">
        <f t="shared" si="25"/>
        <v>32.94166666666667</v>
      </c>
      <c r="N1061" s="393"/>
      <c r="O1061" s="459">
        <v>1</v>
      </c>
      <c r="P1061" s="459">
        <v>2</v>
      </c>
    </row>
    <row r="1062" spans="1:16" ht="15" x14ac:dyDescent="0.3">
      <c r="A1062" s="235" t="s">
        <v>1107</v>
      </c>
      <c r="B1062" s="516">
        <v>61</v>
      </c>
      <c r="C1062" s="516" t="s">
        <v>1107</v>
      </c>
      <c r="D1062" s="317"/>
      <c r="E1062" s="317">
        <v>1</v>
      </c>
      <c r="F1062" s="311" t="s">
        <v>967</v>
      </c>
      <c r="G1062" s="98"/>
      <c r="H1062" s="98" t="s">
        <v>968</v>
      </c>
      <c r="I1062" s="108" t="s">
        <v>165</v>
      </c>
      <c r="J1062" s="325">
        <v>6264.62</v>
      </c>
      <c r="K1062" s="604">
        <v>10</v>
      </c>
      <c r="L1062" s="103">
        <f t="shared" si="24"/>
        <v>540</v>
      </c>
      <c r="M1062" s="103"/>
      <c r="N1062" s="103"/>
      <c r="O1062" s="100"/>
      <c r="P1062" s="100">
        <v>6</v>
      </c>
    </row>
    <row r="1063" spans="1:16" ht="15" x14ac:dyDescent="0.3">
      <c r="A1063" s="244" t="s">
        <v>1107</v>
      </c>
      <c r="B1063" s="244">
        <v>61</v>
      </c>
      <c r="C1063" s="244" t="s">
        <v>1107</v>
      </c>
      <c r="D1063" s="281">
        <v>65</v>
      </c>
      <c r="E1063" s="281">
        <v>1</v>
      </c>
      <c r="F1063" s="234" t="s">
        <v>347</v>
      </c>
      <c r="G1063" s="92"/>
      <c r="H1063" s="92"/>
      <c r="I1063" s="579" t="s">
        <v>165</v>
      </c>
      <c r="J1063" s="603">
        <v>5400</v>
      </c>
      <c r="K1063" s="604">
        <v>10</v>
      </c>
      <c r="L1063" s="103">
        <f t="shared" si="24"/>
        <v>303.37299999999999</v>
      </c>
      <c r="M1063" s="101">
        <f>IF(K1067=0,"N/A",+L1067/12)</f>
        <v>19.666666666666668</v>
      </c>
      <c r="N1063" s="101"/>
      <c r="O1063" s="102">
        <v>1</v>
      </c>
      <c r="P1063" s="102"/>
    </row>
    <row r="1064" spans="1:16" ht="15.75" x14ac:dyDescent="0.3">
      <c r="A1064" s="244" t="s">
        <v>1107</v>
      </c>
      <c r="B1064" s="244">
        <v>61</v>
      </c>
      <c r="C1064" s="244" t="s">
        <v>1107</v>
      </c>
      <c r="D1064" s="281">
        <v>610</v>
      </c>
      <c r="E1064" s="281">
        <v>1</v>
      </c>
      <c r="F1064" s="234" t="s">
        <v>983</v>
      </c>
      <c r="G1064" s="92"/>
      <c r="H1064" s="92"/>
      <c r="I1064" s="579" t="s">
        <v>165</v>
      </c>
      <c r="J1064" s="603">
        <v>3033.73</v>
      </c>
      <c r="K1064" s="454">
        <v>10</v>
      </c>
      <c r="L1064" s="455">
        <f t="shared" si="24"/>
        <v>513.1</v>
      </c>
      <c r="M1064" s="101">
        <f>IF(K1068=0,"N/A",+L1068/12)</f>
        <v>24.484999999999999</v>
      </c>
      <c r="N1064" s="101">
        <f>+M1064</f>
        <v>24.484999999999999</v>
      </c>
      <c r="O1064" s="102">
        <v>1</v>
      </c>
      <c r="P1064" s="102"/>
    </row>
    <row r="1065" spans="1:16" ht="15.75" x14ac:dyDescent="0.3">
      <c r="A1065" s="452" t="s">
        <v>1107</v>
      </c>
      <c r="B1065" s="452">
        <v>61</v>
      </c>
      <c r="C1065" s="452" t="s">
        <v>1107</v>
      </c>
      <c r="D1065" s="452"/>
      <c r="E1065" s="452">
        <v>1</v>
      </c>
      <c r="F1065" s="514" t="s">
        <v>988</v>
      </c>
      <c r="G1065" s="515"/>
      <c r="H1065" s="515"/>
      <c r="I1065" s="515" t="s">
        <v>181</v>
      </c>
      <c r="J1065" s="453">
        <v>5131</v>
      </c>
      <c r="K1065" s="454">
        <v>10</v>
      </c>
      <c r="L1065" s="455">
        <f t="shared" si="24"/>
        <v>395.3</v>
      </c>
      <c r="M1065" s="101">
        <f>IF(K1069=0,"N/A",+L1069/12)</f>
        <v>24.484999999999999</v>
      </c>
      <c r="N1065" s="101"/>
      <c r="O1065" s="102">
        <v>1</v>
      </c>
      <c r="P1065" s="102"/>
    </row>
    <row r="1066" spans="1:16" ht="15.75" x14ac:dyDescent="0.3">
      <c r="A1066" s="452" t="s">
        <v>1107</v>
      </c>
      <c r="B1066" s="452">
        <v>61</v>
      </c>
      <c r="C1066" s="452" t="s">
        <v>1107</v>
      </c>
      <c r="D1066" s="452"/>
      <c r="E1066" s="452">
        <v>1</v>
      </c>
      <c r="F1066" s="514" t="s">
        <v>988</v>
      </c>
      <c r="G1066" s="515"/>
      <c r="H1066" s="515"/>
      <c r="I1066" s="515" t="s">
        <v>183</v>
      </c>
      <c r="J1066" s="453">
        <v>3953</v>
      </c>
      <c r="K1066" s="112">
        <v>10</v>
      </c>
      <c r="L1066" s="101">
        <f>+J1067/120*P1062</f>
        <v>589.41</v>
      </c>
      <c r="M1066" s="101"/>
      <c r="N1066" s="313">
        <f>+M1064+M1066</f>
        <v>24.484999999999999</v>
      </c>
      <c r="O1066" s="187"/>
      <c r="P1066" s="187">
        <v>1</v>
      </c>
    </row>
    <row r="1067" spans="1:16" ht="15" x14ac:dyDescent="0.3">
      <c r="A1067" s="85" t="s">
        <v>1107</v>
      </c>
      <c r="B1067" s="85">
        <v>61</v>
      </c>
      <c r="C1067" s="85" t="s">
        <v>1107</v>
      </c>
      <c r="D1067" s="85"/>
      <c r="E1067" s="85">
        <v>2</v>
      </c>
      <c r="F1067" s="87" t="s">
        <v>1295</v>
      </c>
      <c r="G1067" s="85"/>
      <c r="H1067" s="85"/>
      <c r="I1067" s="85" t="s">
        <v>87</v>
      </c>
      <c r="J1067" s="111">
        <v>11788.2</v>
      </c>
      <c r="K1067" s="112">
        <v>10</v>
      </c>
      <c r="L1067" s="101">
        <f>IF(K1067=0,"N/A",+J1068/K1067)</f>
        <v>236</v>
      </c>
      <c r="M1067" s="101"/>
      <c r="N1067" s="313">
        <f>+M1065+M1067</f>
        <v>24.484999999999999</v>
      </c>
      <c r="O1067" s="187"/>
      <c r="P1067" s="187">
        <v>1</v>
      </c>
    </row>
    <row r="1068" spans="1:16" ht="15" x14ac:dyDescent="0.3">
      <c r="A1068" s="85" t="s">
        <v>1107</v>
      </c>
      <c r="B1068" s="85">
        <v>61</v>
      </c>
      <c r="C1068" s="85" t="s">
        <v>1107</v>
      </c>
      <c r="D1068" s="85"/>
      <c r="E1068" s="85">
        <v>2</v>
      </c>
      <c r="F1068" s="87" t="s">
        <v>994</v>
      </c>
      <c r="G1068" s="87"/>
      <c r="H1068" s="85"/>
      <c r="I1068" s="85" t="s">
        <v>87</v>
      </c>
      <c r="J1068" s="111">
        <v>2360</v>
      </c>
      <c r="K1068" s="112">
        <v>10</v>
      </c>
      <c r="L1068" s="101">
        <f>IF(K1068=0,"N/A",+J1069/K1068)</f>
        <v>293.82</v>
      </c>
      <c r="M1068" s="101">
        <v>55.07</v>
      </c>
      <c r="N1068" s="101"/>
      <c r="O1068" s="187">
        <v>1</v>
      </c>
      <c r="P1068" s="187">
        <v>11</v>
      </c>
    </row>
    <row r="1069" spans="1:16" ht="15" x14ac:dyDescent="0.3">
      <c r="A1069" s="85" t="s">
        <v>1107</v>
      </c>
      <c r="B1069" s="85">
        <v>61</v>
      </c>
      <c r="C1069" s="85" t="s">
        <v>1107</v>
      </c>
      <c r="D1069" s="85"/>
      <c r="E1069" s="85">
        <v>1</v>
      </c>
      <c r="F1069" s="87" t="s">
        <v>993</v>
      </c>
      <c r="G1069" s="87"/>
      <c r="H1069" s="85" t="s">
        <v>528</v>
      </c>
      <c r="I1069" s="85" t="s">
        <v>29</v>
      </c>
      <c r="J1069" s="111">
        <v>2938.2</v>
      </c>
      <c r="K1069" s="112">
        <v>10</v>
      </c>
      <c r="L1069" s="101">
        <f>IF(K1069=0,"N/A",+J1070/K1069)</f>
        <v>293.82</v>
      </c>
      <c r="M1069" s="101">
        <f>IF(K1073=0,"N/A",+L1073/12)</f>
        <v>47.691666666666663</v>
      </c>
      <c r="N1069" s="101"/>
      <c r="O1069" s="187">
        <v>1</v>
      </c>
      <c r="P1069" s="187">
        <v>6</v>
      </c>
    </row>
    <row r="1070" spans="1:16" ht="15" x14ac:dyDescent="0.3">
      <c r="A1070" s="85" t="s">
        <v>1107</v>
      </c>
      <c r="B1070" s="85">
        <v>61</v>
      </c>
      <c r="C1070" s="85" t="s">
        <v>1107</v>
      </c>
      <c r="D1070" s="85"/>
      <c r="E1070" s="85">
        <v>1</v>
      </c>
      <c r="F1070" s="87" t="s">
        <v>993</v>
      </c>
      <c r="G1070" s="87"/>
      <c r="H1070" s="85" t="s">
        <v>528</v>
      </c>
      <c r="I1070" s="86" t="s">
        <v>54</v>
      </c>
      <c r="J1070" s="111">
        <v>2938.2</v>
      </c>
      <c r="K1070" s="86">
        <v>10</v>
      </c>
      <c r="L1070" s="101">
        <f>+J1071/120*P1066</f>
        <v>35.931000000000004</v>
      </c>
      <c r="M1070" s="101">
        <f>IF(K1074=0,"N/A",+L1074/12)</f>
        <v>66.040666666666667</v>
      </c>
      <c r="N1070" s="101"/>
      <c r="O1070" s="187">
        <v>1</v>
      </c>
      <c r="P1070" s="187">
        <v>2</v>
      </c>
    </row>
    <row r="1071" spans="1:16" ht="15" x14ac:dyDescent="0.3">
      <c r="A1071" s="85" t="s">
        <v>1107</v>
      </c>
      <c r="B1071" s="85">
        <v>61</v>
      </c>
      <c r="C1071" s="85" t="s">
        <v>1107</v>
      </c>
      <c r="D1071" s="84"/>
      <c r="E1071" s="86">
        <v>1</v>
      </c>
      <c r="F1071" s="96" t="s">
        <v>1185</v>
      </c>
      <c r="G1071" s="227"/>
      <c r="H1071" s="85"/>
      <c r="I1071" s="85" t="s">
        <v>1186</v>
      </c>
      <c r="J1071" s="271">
        <v>4311.72</v>
      </c>
      <c r="K1071" s="86">
        <v>10</v>
      </c>
      <c r="L1071" s="101">
        <f>+J1072/120*P1067</f>
        <v>164.46841666666666</v>
      </c>
      <c r="M1071" s="101">
        <f>IF(K1075=0,"N/A",+L1075/12)</f>
        <v>101.598</v>
      </c>
      <c r="N1071" s="101"/>
      <c r="O1071" s="187">
        <v>1</v>
      </c>
      <c r="P1071" s="187">
        <v>2</v>
      </c>
    </row>
    <row r="1072" spans="1:16" ht="15" x14ac:dyDescent="0.3">
      <c r="A1072" s="85" t="s">
        <v>1107</v>
      </c>
      <c r="B1072" s="85">
        <v>61</v>
      </c>
      <c r="C1072" s="85" t="s">
        <v>1107</v>
      </c>
      <c r="D1072" s="84"/>
      <c r="E1072" s="86">
        <v>2</v>
      </c>
      <c r="F1072" s="96" t="s">
        <v>25</v>
      </c>
      <c r="G1072" s="227"/>
      <c r="H1072" s="85"/>
      <c r="I1072" s="85" t="s">
        <v>140</v>
      </c>
      <c r="J1072" s="271">
        <v>19736.21</v>
      </c>
      <c r="K1072" s="112">
        <v>10</v>
      </c>
      <c r="L1072" s="189">
        <v>660.8</v>
      </c>
      <c r="M1072" s="101"/>
      <c r="N1072" s="101"/>
      <c r="O1072" s="187">
        <v>1</v>
      </c>
      <c r="P1072" s="187">
        <v>2</v>
      </c>
    </row>
    <row r="1073" spans="1:16" ht="15" x14ac:dyDescent="0.3">
      <c r="A1073" s="85" t="s">
        <v>1107</v>
      </c>
      <c r="B1073" s="85">
        <v>61</v>
      </c>
      <c r="C1073" s="85" t="s">
        <v>1107</v>
      </c>
      <c r="D1073" s="87"/>
      <c r="E1073" s="85">
        <v>1</v>
      </c>
      <c r="F1073" s="87" t="s">
        <v>957</v>
      </c>
      <c r="G1073" s="85" t="s">
        <v>959</v>
      </c>
      <c r="H1073" s="85" t="s">
        <v>958</v>
      </c>
      <c r="I1073" s="85" t="s">
        <v>702</v>
      </c>
      <c r="J1073" s="111">
        <v>6608</v>
      </c>
      <c r="K1073" s="112">
        <v>10</v>
      </c>
      <c r="L1073" s="101">
        <f>IF(K1073=0,"N/A",+J1074/K1073)</f>
        <v>572.29999999999995</v>
      </c>
      <c r="M1073" s="101"/>
      <c r="N1073" s="101"/>
      <c r="O1073" s="187"/>
      <c r="P1073" s="187">
        <v>0</v>
      </c>
    </row>
    <row r="1074" spans="1:16" ht="15" x14ac:dyDescent="0.3">
      <c r="A1074" s="85" t="s">
        <v>1107</v>
      </c>
      <c r="B1074" s="85">
        <v>61</v>
      </c>
      <c r="C1074" s="85" t="s">
        <v>1107</v>
      </c>
      <c r="D1074" s="85"/>
      <c r="E1074" s="85">
        <v>1</v>
      </c>
      <c r="F1074" s="87" t="s">
        <v>1003</v>
      </c>
      <c r="G1074" s="85"/>
      <c r="H1074" s="85" t="s">
        <v>968</v>
      </c>
      <c r="I1074" s="85" t="s">
        <v>175</v>
      </c>
      <c r="J1074" s="111">
        <v>5723</v>
      </c>
      <c r="K1074" s="112">
        <v>10</v>
      </c>
      <c r="L1074" s="101">
        <f>IF(K1074=0,"N/A",+J1075/K1074)</f>
        <v>792.48800000000006</v>
      </c>
      <c r="M1074" s="101"/>
      <c r="N1074" s="101"/>
      <c r="O1074" s="187"/>
      <c r="P1074" s="187">
        <v>0</v>
      </c>
    </row>
    <row r="1075" spans="1:16" ht="15" x14ac:dyDescent="0.3">
      <c r="A1075" s="85" t="s">
        <v>1107</v>
      </c>
      <c r="B1075" s="85">
        <v>61</v>
      </c>
      <c r="C1075" s="85" t="s">
        <v>1107</v>
      </c>
      <c r="D1075" s="85"/>
      <c r="E1075" s="85">
        <v>1</v>
      </c>
      <c r="F1075" s="87" t="s">
        <v>1008</v>
      </c>
      <c r="G1075" s="85"/>
      <c r="H1075" s="85"/>
      <c r="I1075" s="85" t="s">
        <v>175</v>
      </c>
      <c r="J1075" s="111">
        <v>7924.88</v>
      </c>
      <c r="K1075" s="112">
        <v>10</v>
      </c>
      <c r="L1075" s="101">
        <f>IF(K1075=0,"N/A",+J1076/K1075)</f>
        <v>1219.1759999999999</v>
      </c>
      <c r="M1075" s="101"/>
      <c r="N1075" s="101"/>
      <c r="O1075" s="187"/>
      <c r="P1075" s="187">
        <v>0</v>
      </c>
    </row>
    <row r="1076" spans="1:16" ht="15" x14ac:dyDescent="0.3">
      <c r="A1076" s="85" t="s">
        <v>1107</v>
      </c>
      <c r="B1076" s="85">
        <v>61</v>
      </c>
      <c r="C1076" s="85" t="s">
        <v>1107</v>
      </c>
      <c r="D1076" s="87"/>
      <c r="E1076" s="85">
        <v>1</v>
      </c>
      <c r="F1076" s="87" t="s">
        <v>1023</v>
      </c>
      <c r="G1076" s="85"/>
      <c r="H1076" s="85"/>
      <c r="I1076" s="85" t="s">
        <v>198</v>
      </c>
      <c r="J1076" s="111">
        <v>12191.76</v>
      </c>
      <c r="K1076" s="112">
        <v>10</v>
      </c>
      <c r="L1076" s="101"/>
      <c r="M1076" s="101"/>
      <c r="N1076" s="101"/>
      <c r="O1076" s="187"/>
      <c r="P1076" s="187">
        <v>6</v>
      </c>
    </row>
    <row r="1077" spans="1:16" ht="15" x14ac:dyDescent="0.3">
      <c r="A1077" s="85" t="s">
        <v>1107</v>
      </c>
      <c r="B1077" s="85">
        <v>61</v>
      </c>
      <c r="C1077" s="85" t="s">
        <v>1107</v>
      </c>
      <c r="D1077" s="87"/>
      <c r="E1077" s="85">
        <v>3</v>
      </c>
      <c r="F1077" s="87" t="s">
        <v>1144</v>
      </c>
      <c r="G1077" s="260"/>
      <c r="H1077" s="85"/>
      <c r="I1077" s="85" t="s">
        <v>165</v>
      </c>
      <c r="J1077" s="111">
        <v>24780</v>
      </c>
      <c r="K1077" s="112">
        <v>10</v>
      </c>
      <c r="L1077" s="101"/>
      <c r="M1077" s="101">
        <f>IF(K1081=0,"N/A",+L1081/12)</f>
        <v>123.89999999999999</v>
      </c>
      <c r="N1077" s="101"/>
      <c r="O1077" s="102">
        <v>1</v>
      </c>
      <c r="P1077" s="102"/>
    </row>
    <row r="1078" spans="1:16" ht="15" x14ac:dyDescent="0.3">
      <c r="A1078" s="85" t="s">
        <v>1107</v>
      </c>
      <c r="B1078" s="85">
        <v>61</v>
      </c>
      <c r="C1078" s="85" t="s">
        <v>1107</v>
      </c>
      <c r="D1078" s="260"/>
      <c r="E1078" s="85">
        <v>1</v>
      </c>
      <c r="F1078" s="87" t="s">
        <v>296</v>
      </c>
      <c r="G1078" s="85"/>
      <c r="H1078" s="85"/>
      <c r="I1078" s="85" t="s">
        <v>936</v>
      </c>
      <c r="J1078" s="111">
        <v>5146.45</v>
      </c>
      <c r="K1078" s="112">
        <v>10</v>
      </c>
      <c r="L1078" s="101"/>
      <c r="M1078" s="101"/>
      <c r="N1078" s="101"/>
      <c r="O1078" s="187"/>
      <c r="P1078" s="187">
        <v>3</v>
      </c>
    </row>
    <row r="1079" spans="1:16" ht="15" x14ac:dyDescent="0.3">
      <c r="A1079" s="85" t="s">
        <v>1107</v>
      </c>
      <c r="B1079" s="85">
        <v>61</v>
      </c>
      <c r="C1079" s="85" t="s">
        <v>1107</v>
      </c>
      <c r="D1079" s="260"/>
      <c r="E1079" s="85">
        <v>2</v>
      </c>
      <c r="F1079" s="87" t="s">
        <v>1231</v>
      </c>
      <c r="G1079" s="85"/>
      <c r="H1079" s="85"/>
      <c r="I1079" s="85" t="s">
        <v>936</v>
      </c>
      <c r="J1079" s="111">
        <v>6193.58</v>
      </c>
      <c r="K1079" s="112">
        <v>10</v>
      </c>
      <c r="L1079" s="101"/>
      <c r="M1079" s="101"/>
      <c r="N1079" s="101"/>
      <c r="O1079" s="187"/>
      <c r="P1079" s="187">
        <v>3</v>
      </c>
    </row>
    <row r="1080" spans="1:16" ht="15" x14ac:dyDescent="0.3">
      <c r="A1080" s="85" t="s">
        <v>1107</v>
      </c>
      <c r="B1080" s="85">
        <v>61</v>
      </c>
      <c r="C1080" s="85" t="s">
        <v>1107</v>
      </c>
      <c r="D1080" s="260"/>
      <c r="E1080" s="85">
        <v>2</v>
      </c>
      <c r="F1080" s="87" t="s">
        <v>1232</v>
      </c>
      <c r="G1080" s="85"/>
      <c r="H1080" s="85"/>
      <c r="I1080" s="85" t="s">
        <v>936</v>
      </c>
      <c r="J1080" s="111">
        <v>28393.64</v>
      </c>
      <c r="K1080" s="112">
        <v>10</v>
      </c>
      <c r="L1080" s="101">
        <f>+J1081/120*P1076</f>
        <v>2649.1</v>
      </c>
      <c r="M1080" s="101"/>
      <c r="N1080" s="101"/>
      <c r="O1080" s="187"/>
      <c r="P1080" s="187">
        <v>3</v>
      </c>
    </row>
    <row r="1081" spans="1:16" ht="15" x14ac:dyDescent="0.3">
      <c r="A1081" s="85" t="s">
        <v>1107</v>
      </c>
      <c r="B1081" s="85">
        <v>61</v>
      </c>
      <c r="C1081" s="85" t="s">
        <v>1107</v>
      </c>
      <c r="D1081" s="260"/>
      <c r="E1081" s="85">
        <v>1</v>
      </c>
      <c r="F1081" s="87" t="s">
        <v>1304</v>
      </c>
      <c r="G1081" s="85"/>
      <c r="H1081" s="85"/>
      <c r="I1081" s="85" t="s">
        <v>1305</v>
      </c>
      <c r="J1081" s="111">
        <v>52982</v>
      </c>
      <c r="K1081" s="112">
        <v>10</v>
      </c>
      <c r="L1081" s="101">
        <f>IF(K1081=0,"N/A",+J1082/K1081)</f>
        <v>1486.8</v>
      </c>
      <c r="M1081" s="101"/>
      <c r="N1081" s="101"/>
      <c r="O1081" s="187"/>
      <c r="P1081" s="187">
        <v>6</v>
      </c>
    </row>
    <row r="1082" spans="1:16" ht="15" x14ac:dyDescent="0.3">
      <c r="A1082" s="235" t="s">
        <v>1107</v>
      </c>
      <c r="B1082" s="86">
        <v>61</v>
      </c>
      <c r="C1082" s="235" t="s">
        <v>1107</v>
      </c>
      <c r="D1082" s="192"/>
      <c r="E1082" s="86">
        <v>6</v>
      </c>
      <c r="F1082" s="87" t="s">
        <v>1037</v>
      </c>
      <c r="G1082" s="86"/>
      <c r="H1082" s="86"/>
      <c r="I1082" s="86" t="s">
        <v>363</v>
      </c>
      <c r="J1082" s="271">
        <v>14868</v>
      </c>
      <c r="K1082" s="112">
        <v>10</v>
      </c>
      <c r="L1082" s="101">
        <f>+J1083/120*P1078</f>
        <v>687.64499999999998</v>
      </c>
      <c r="M1082" s="101">
        <f>IF(K1086=0,"N/A",+L1086/12)</f>
        <v>74.733333333333334</v>
      </c>
      <c r="N1082" s="101"/>
      <c r="O1082" s="102">
        <v>1</v>
      </c>
      <c r="P1082" s="102"/>
    </row>
    <row r="1083" spans="1:16" ht="15" x14ac:dyDescent="0.3">
      <c r="A1083" s="235" t="s">
        <v>1107</v>
      </c>
      <c r="B1083" s="235">
        <v>61</v>
      </c>
      <c r="C1083" s="235" t="s">
        <v>1107</v>
      </c>
      <c r="D1083" s="85"/>
      <c r="E1083" s="85">
        <v>1</v>
      </c>
      <c r="F1083" s="87" t="s">
        <v>1244</v>
      </c>
      <c r="G1083" s="85"/>
      <c r="H1083" s="85"/>
      <c r="I1083" s="86" t="s">
        <v>349</v>
      </c>
      <c r="J1083" s="551">
        <v>27505.8</v>
      </c>
      <c r="K1083" s="112">
        <v>10</v>
      </c>
      <c r="L1083" s="101">
        <f>+J1084/120*P1079</f>
        <v>128.66125</v>
      </c>
      <c r="M1083" s="101"/>
      <c r="N1083" s="101"/>
      <c r="O1083" s="187"/>
      <c r="P1083" s="187">
        <v>6</v>
      </c>
    </row>
    <row r="1084" spans="1:16" ht="15" x14ac:dyDescent="0.3">
      <c r="A1084" s="235" t="s">
        <v>1107</v>
      </c>
      <c r="B1084" s="235">
        <v>61</v>
      </c>
      <c r="C1084" s="235" t="s">
        <v>1107</v>
      </c>
      <c r="D1084" s="85"/>
      <c r="E1084" s="85">
        <v>1</v>
      </c>
      <c r="F1084" s="87" t="s">
        <v>1245</v>
      </c>
      <c r="G1084" s="85"/>
      <c r="H1084" s="85"/>
      <c r="I1084" s="86" t="s">
        <v>363</v>
      </c>
      <c r="J1084" s="551">
        <v>5146.45</v>
      </c>
      <c r="K1084" s="112">
        <v>10</v>
      </c>
      <c r="L1084" s="101">
        <f>+J1085/120*P1080</f>
        <v>323.37899999999996</v>
      </c>
      <c r="M1084" s="101"/>
      <c r="N1084" s="101"/>
      <c r="O1084" s="187"/>
      <c r="P1084" s="187">
        <v>6</v>
      </c>
    </row>
    <row r="1085" spans="1:16" ht="15" x14ac:dyDescent="0.3">
      <c r="A1085" s="235" t="s">
        <v>1107</v>
      </c>
      <c r="B1085" s="235">
        <v>61</v>
      </c>
      <c r="C1085" s="235" t="s">
        <v>1107</v>
      </c>
      <c r="D1085" s="85"/>
      <c r="E1085" s="85">
        <v>3</v>
      </c>
      <c r="F1085" s="87" t="s">
        <v>1246</v>
      </c>
      <c r="G1085" s="85"/>
      <c r="H1085" s="85"/>
      <c r="I1085" s="86" t="s">
        <v>349</v>
      </c>
      <c r="J1085" s="551">
        <v>12935.16</v>
      </c>
      <c r="K1085" s="112">
        <v>10</v>
      </c>
      <c r="L1085" s="101">
        <f>+J1086/120*P1081</f>
        <v>2649.1</v>
      </c>
      <c r="M1085" s="101"/>
      <c r="N1085" s="101"/>
      <c r="O1085" s="187"/>
      <c r="P1085" s="187">
        <v>6</v>
      </c>
    </row>
    <row r="1086" spans="1:16" ht="15" x14ac:dyDescent="0.3">
      <c r="A1086" s="235" t="s">
        <v>1107</v>
      </c>
      <c r="B1086" s="235">
        <v>61</v>
      </c>
      <c r="C1086" s="235" t="s">
        <v>1107</v>
      </c>
      <c r="D1086" s="85"/>
      <c r="E1086" s="85">
        <v>1</v>
      </c>
      <c r="F1086" s="87" t="s">
        <v>1307</v>
      </c>
      <c r="G1086" s="85"/>
      <c r="H1086" s="85"/>
      <c r="I1086" s="86" t="s">
        <v>349</v>
      </c>
      <c r="J1086" s="551">
        <v>52982</v>
      </c>
      <c r="K1086" s="112">
        <v>10</v>
      </c>
      <c r="L1086" s="101">
        <f>IF(K1086=0,"N/A",+J1087/K1086)</f>
        <v>896.8</v>
      </c>
      <c r="M1086" s="101"/>
      <c r="N1086" s="101"/>
      <c r="O1086" s="187"/>
      <c r="P1086" s="187">
        <v>6</v>
      </c>
    </row>
    <row r="1087" spans="1:16" ht="15" x14ac:dyDescent="0.3">
      <c r="A1087" s="85" t="s">
        <v>1107</v>
      </c>
      <c r="B1087" s="235">
        <v>61</v>
      </c>
      <c r="C1087" s="85" t="s">
        <v>1107</v>
      </c>
      <c r="D1087" s="85"/>
      <c r="E1087" s="85">
        <v>1</v>
      </c>
      <c r="F1087" s="87" t="s">
        <v>1038</v>
      </c>
      <c r="G1087" s="85"/>
      <c r="H1087" s="85"/>
      <c r="I1087" s="85" t="s">
        <v>349</v>
      </c>
      <c r="J1087" s="551">
        <v>8968</v>
      </c>
      <c r="K1087" s="112">
        <v>10</v>
      </c>
      <c r="L1087" s="101">
        <f t="shared" ref="L1087:L1106" si="26">+J1088/120*P1083</f>
        <v>1174.0999999999999</v>
      </c>
      <c r="M1087" s="101"/>
      <c r="N1087" s="101"/>
      <c r="O1087" s="187"/>
      <c r="P1087" s="187">
        <v>6</v>
      </c>
    </row>
    <row r="1088" spans="1:16" ht="15" x14ac:dyDescent="0.3">
      <c r="A1088" s="85" t="s">
        <v>1107</v>
      </c>
      <c r="B1088" s="99">
        <v>61</v>
      </c>
      <c r="C1088" s="85" t="s">
        <v>1107</v>
      </c>
      <c r="D1088" s="85"/>
      <c r="E1088" s="85"/>
      <c r="F1088" s="96" t="s">
        <v>1314</v>
      </c>
      <c r="G1088" s="85"/>
      <c r="H1088" s="85"/>
      <c r="I1088" s="85" t="s">
        <v>372</v>
      </c>
      <c r="J1088" s="589">
        <v>23482</v>
      </c>
      <c r="K1088" s="112">
        <v>10</v>
      </c>
      <c r="L1088" s="101">
        <f t="shared" si="26"/>
        <v>241.90000000000003</v>
      </c>
      <c r="M1088" s="101"/>
      <c r="N1088" s="101"/>
      <c r="O1088" s="187"/>
      <c r="P1088" s="187">
        <v>6</v>
      </c>
    </row>
    <row r="1089" spans="1:16" ht="15" x14ac:dyDescent="0.3">
      <c r="A1089" s="85" t="s">
        <v>1107</v>
      </c>
      <c r="B1089" s="99">
        <v>61</v>
      </c>
      <c r="C1089" s="85" t="s">
        <v>1107</v>
      </c>
      <c r="D1089" s="85"/>
      <c r="E1089" s="85">
        <v>1</v>
      </c>
      <c r="F1089" s="96" t="s">
        <v>1152</v>
      </c>
      <c r="G1089" s="85"/>
      <c r="H1089" s="85"/>
      <c r="I1089" s="85" t="s">
        <v>372</v>
      </c>
      <c r="J1089" s="97">
        <v>4838</v>
      </c>
      <c r="K1089" s="112">
        <v>10</v>
      </c>
      <c r="L1089" s="101">
        <f t="shared" si="26"/>
        <v>349.28000000000003</v>
      </c>
      <c r="M1089" s="101"/>
      <c r="N1089" s="101"/>
      <c r="O1089" s="187"/>
      <c r="P1089" s="187">
        <v>6</v>
      </c>
    </row>
    <row r="1090" spans="1:16" ht="15" x14ac:dyDescent="0.3">
      <c r="A1090" s="85" t="s">
        <v>1107</v>
      </c>
      <c r="B1090" s="99">
        <v>61</v>
      </c>
      <c r="C1090" s="85" t="s">
        <v>1107</v>
      </c>
      <c r="D1090" s="85"/>
      <c r="E1090" s="85">
        <v>4</v>
      </c>
      <c r="F1090" s="96" t="s">
        <v>1315</v>
      </c>
      <c r="G1090" s="85"/>
      <c r="H1090" s="85"/>
      <c r="I1090" s="85" t="s">
        <v>372</v>
      </c>
      <c r="J1090" s="97">
        <v>6985.6</v>
      </c>
      <c r="K1090" s="112">
        <v>10</v>
      </c>
      <c r="L1090" s="101">
        <f t="shared" si="26"/>
        <v>1421.3100000000002</v>
      </c>
      <c r="M1090" s="101"/>
      <c r="N1090" s="101"/>
      <c r="O1090" s="187"/>
      <c r="P1090" s="187">
        <v>6</v>
      </c>
    </row>
    <row r="1091" spans="1:16" ht="15" x14ac:dyDescent="0.3">
      <c r="A1091" s="85" t="s">
        <v>1107</v>
      </c>
      <c r="B1091" s="99">
        <v>61</v>
      </c>
      <c r="C1091" s="85" t="s">
        <v>1107</v>
      </c>
      <c r="D1091" s="85"/>
      <c r="E1091" s="85">
        <v>6</v>
      </c>
      <c r="F1091" s="96" t="s">
        <v>1316</v>
      </c>
      <c r="G1091" s="85"/>
      <c r="H1091" s="85"/>
      <c r="I1091" s="85" t="s">
        <v>372</v>
      </c>
      <c r="J1091" s="97">
        <v>28426.2</v>
      </c>
      <c r="K1091" s="112">
        <v>10</v>
      </c>
      <c r="L1091" s="101">
        <f t="shared" si="26"/>
        <v>533.36000000000013</v>
      </c>
      <c r="M1091" s="101"/>
      <c r="N1091" s="101"/>
      <c r="O1091" s="187"/>
      <c r="P1091" s="187">
        <v>6</v>
      </c>
    </row>
    <row r="1092" spans="1:16" ht="15" x14ac:dyDescent="0.3">
      <c r="A1092" s="85" t="s">
        <v>1107</v>
      </c>
      <c r="B1092" s="99">
        <v>61</v>
      </c>
      <c r="C1092" s="85" t="s">
        <v>1107</v>
      </c>
      <c r="D1092" s="85"/>
      <c r="E1092" s="85">
        <v>2</v>
      </c>
      <c r="F1092" s="96" t="s">
        <v>1317</v>
      </c>
      <c r="G1092" s="85"/>
      <c r="H1092" s="85"/>
      <c r="I1092" s="85" t="s">
        <v>372</v>
      </c>
      <c r="J1092" s="97">
        <v>10667.2</v>
      </c>
      <c r="K1092" s="112">
        <v>10</v>
      </c>
      <c r="L1092" s="101">
        <f t="shared" si="26"/>
        <v>2649.1</v>
      </c>
      <c r="M1092" s="101"/>
      <c r="N1092" s="101"/>
      <c r="O1092" s="187"/>
      <c r="P1092" s="187">
        <v>6</v>
      </c>
    </row>
    <row r="1093" spans="1:16" ht="15" x14ac:dyDescent="0.3">
      <c r="A1093" s="85" t="s">
        <v>1107</v>
      </c>
      <c r="B1093" s="99">
        <v>61</v>
      </c>
      <c r="C1093" s="85" t="s">
        <v>1107</v>
      </c>
      <c r="D1093" s="85"/>
      <c r="E1093" s="85">
        <v>1</v>
      </c>
      <c r="F1093" s="96" t="s">
        <v>1318</v>
      </c>
      <c r="G1093" s="85"/>
      <c r="H1093" s="85"/>
      <c r="I1093" s="85" t="s">
        <v>372</v>
      </c>
      <c r="J1093" s="97">
        <v>52982</v>
      </c>
      <c r="K1093" s="112">
        <v>10</v>
      </c>
      <c r="L1093" s="101">
        <f t="shared" si="26"/>
        <v>477.90000000000003</v>
      </c>
      <c r="M1093" s="101"/>
      <c r="N1093" s="101"/>
      <c r="O1093" s="187"/>
      <c r="P1093" s="187">
        <v>6</v>
      </c>
    </row>
    <row r="1094" spans="1:16" ht="15" x14ac:dyDescent="0.3">
      <c r="A1094" s="85" t="s">
        <v>1107</v>
      </c>
      <c r="B1094" s="99">
        <v>61</v>
      </c>
      <c r="C1094" s="85" t="s">
        <v>1107</v>
      </c>
      <c r="D1094" s="85"/>
      <c r="E1094" s="85">
        <v>1</v>
      </c>
      <c r="F1094" s="96" t="s">
        <v>1319</v>
      </c>
      <c r="G1094" s="85"/>
      <c r="H1094" s="85"/>
      <c r="I1094" s="85" t="s">
        <v>372</v>
      </c>
      <c r="J1094" s="97">
        <v>9558</v>
      </c>
      <c r="K1094" s="112">
        <v>10</v>
      </c>
      <c r="L1094" s="101">
        <f t="shared" si="26"/>
        <v>271.39999999999998</v>
      </c>
      <c r="M1094" s="101"/>
      <c r="N1094" s="101"/>
      <c r="O1094" s="187"/>
      <c r="P1094" s="187">
        <v>6</v>
      </c>
    </row>
    <row r="1095" spans="1:16" ht="15" x14ac:dyDescent="0.3">
      <c r="A1095" s="85" t="s">
        <v>1107</v>
      </c>
      <c r="B1095" s="99">
        <v>61</v>
      </c>
      <c r="C1095" s="85" t="s">
        <v>1107</v>
      </c>
      <c r="D1095" s="85"/>
      <c r="E1095" s="85">
        <v>1</v>
      </c>
      <c r="F1095" s="96" t="s">
        <v>1320</v>
      </c>
      <c r="G1095" s="85"/>
      <c r="H1095" s="85"/>
      <c r="I1095" s="85" t="s">
        <v>372</v>
      </c>
      <c r="J1095" s="97">
        <v>5428</v>
      </c>
      <c r="K1095" s="112">
        <v>10</v>
      </c>
      <c r="L1095" s="101">
        <f t="shared" si="26"/>
        <v>244.84999999999997</v>
      </c>
      <c r="M1095" s="101"/>
      <c r="N1095" s="101"/>
      <c r="O1095" s="187"/>
      <c r="P1095" s="187">
        <v>6</v>
      </c>
    </row>
    <row r="1096" spans="1:16" ht="15" x14ac:dyDescent="0.3">
      <c r="A1096" s="85" t="s">
        <v>1107</v>
      </c>
      <c r="B1096" s="99">
        <v>61</v>
      </c>
      <c r="C1096" s="85" t="s">
        <v>1107</v>
      </c>
      <c r="D1096" s="85"/>
      <c r="E1096" s="85">
        <v>1</v>
      </c>
      <c r="F1096" s="96" t="s">
        <v>1321</v>
      </c>
      <c r="G1096" s="85"/>
      <c r="H1096" s="85"/>
      <c r="I1096" s="85" t="s">
        <v>372</v>
      </c>
      <c r="J1096" s="97">
        <v>4897</v>
      </c>
      <c r="K1096" s="112">
        <v>10</v>
      </c>
      <c r="L1096" s="101">
        <f t="shared" si="26"/>
        <v>383.5</v>
      </c>
      <c r="M1096" s="101"/>
      <c r="N1096" s="101"/>
      <c r="O1096" s="187"/>
      <c r="P1096" s="187">
        <v>6</v>
      </c>
    </row>
    <row r="1097" spans="1:16" ht="15" x14ac:dyDescent="0.3">
      <c r="A1097" s="85" t="s">
        <v>1107</v>
      </c>
      <c r="B1097" s="99">
        <v>61</v>
      </c>
      <c r="C1097" s="85" t="s">
        <v>1107</v>
      </c>
      <c r="D1097" s="85"/>
      <c r="E1097" s="85">
        <v>1</v>
      </c>
      <c r="F1097" s="96" t="s">
        <v>233</v>
      </c>
      <c r="G1097" s="85"/>
      <c r="H1097" s="85"/>
      <c r="I1097" s="85" t="s">
        <v>372</v>
      </c>
      <c r="J1097" s="97">
        <v>7670</v>
      </c>
      <c r="K1097" s="112">
        <v>10</v>
      </c>
      <c r="L1097" s="101">
        <f t="shared" si="26"/>
        <v>140.41999999999999</v>
      </c>
      <c r="M1097" s="101"/>
      <c r="N1097" s="101"/>
      <c r="O1097" s="187"/>
      <c r="P1097" s="187">
        <v>10</v>
      </c>
    </row>
    <row r="1098" spans="1:16" ht="15" x14ac:dyDescent="0.3">
      <c r="A1098" s="85" t="s">
        <v>1107</v>
      </c>
      <c r="B1098" s="99">
        <v>61</v>
      </c>
      <c r="C1098" s="85" t="s">
        <v>1107</v>
      </c>
      <c r="D1098" s="85"/>
      <c r="E1098" s="85">
        <v>2</v>
      </c>
      <c r="F1098" s="96" t="s">
        <v>1322</v>
      </c>
      <c r="G1098" s="85"/>
      <c r="H1098" s="85"/>
      <c r="I1098" s="85" t="s">
        <v>372</v>
      </c>
      <c r="J1098" s="97">
        <v>2808.4</v>
      </c>
      <c r="K1098" s="112">
        <v>10</v>
      </c>
      <c r="L1098" s="101">
        <f t="shared" si="26"/>
        <v>247.79999999999998</v>
      </c>
      <c r="M1098" s="101"/>
      <c r="N1098" s="101"/>
      <c r="O1098" s="187"/>
      <c r="P1098" s="187">
        <v>1</v>
      </c>
    </row>
    <row r="1099" spans="1:16" ht="15" x14ac:dyDescent="0.3">
      <c r="A1099" s="85" t="s">
        <v>1107</v>
      </c>
      <c r="B1099" s="99">
        <v>61</v>
      </c>
      <c r="C1099" s="85" t="s">
        <v>1107</v>
      </c>
      <c r="D1099" s="85"/>
      <c r="E1099" s="85">
        <v>1</v>
      </c>
      <c r="F1099" s="96" t="s">
        <v>39</v>
      </c>
      <c r="G1099" s="85"/>
      <c r="H1099" s="85"/>
      <c r="I1099" s="85" t="s">
        <v>372</v>
      </c>
      <c r="J1099" s="97">
        <v>4956</v>
      </c>
      <c r="K1099" s="112">
        <v>10</v>
      </c>
      <c r="L1099" s="101">
        <f t="shared" si="26"/>
        <v>3887.8050000000003</v>
      </c>
      <c r="M1099" s="101"/>
      <c r="N1099" s="101"/>
      <c r="O1099" s="187"/>
      <c r="P1099" s="187">
        <v>4</v>
      </c>
    </row>
    <row r="1100" spans="1:16" ht="15" x14ac:dyDescent="0.3">
      <c r="A1100" s="85" t="s">
        <v>1107</v>
      </c>
      <c r="B1100" s="99">
        <v>61</v>
      </c>
      <c r="C1100" s="85" t="s">
        <v>1107</v>
      </c>
      <c r="D1100" s="85"/>
      <c r="E1100" s="85">
        <v>23</v>
      </c>
      <c r="F1100" s="96" t="s">
        <v>1323</v>
      </c>
      <c r="G1100" s="85"/>
      <c r="H1100" s="85"/>
      <c r="I1100" s="85" t="s">
        <v>372</v>
      </c>
      <c r="J1100" s="97">
        <v>77756.100000000006</v>
      </c>
      <c r="K1100" s="112">
        <v>10</v>
      </c>
      <c r="L1100" s="101">
        <f t="shared" si="26"/>
        <v>802.39999999999986</v>
      </c>
      <c r="M1100" s="101"/>
      <c r="N1100" s="101"/>
      <c r="O1100" s="187"/>
      <c r="P1100" s="187">
        <v>3</v>
      </c>
    </row>
    <row r="1101" spans="1:16" ht="15" x14ac:dyDescent="0.3">
      <c r="A1101" s="85" t="s">
        <v>1107</v>
      </c>
      <c r="B1101" s="99">
        <v>61</v>
      </c>
      <c r="C1101" s="85" t="s">
        <v>1107</v>
      </c>
      <c r="D1101" s="85"/>
      <c r="E1101" s="85">
        <v>4</v>
      </c>
      <c r="F1101" s="96" t="s">
        <v>1324</v>
      </c>
      <c r="G1101" s="85"/>
      <c r="H1101" s="85"/>
      <c r="I1101" s="85" t="s">
        <v>372</v>
      </c>
      <c r="J1101" s="97">
        <v>16048</v>
      </c>
      <c r="K1101" s="112">
        <v>10</v>
      </c>
      <c r="L1101" s="101">
        <f t="shared" si="26"/>
        <v>81077.149999999994</v>
      </c>
      <c r="M1101" s="101"/>
      <c r="N1101" s="101"/>
      <c r="O1101" s="187"/>
      <c r="P1101" s="187">
        <v>7</v>
      </c>
    </row>
    <row r="1102" spans="1:16" ht="15" x14ac:dyDescent="0.3">
      <c r="A1102" s="85" t="s">
        <v>1107</v>
      </c>
      <c r="B1102" s="99">
        <v>61</v>
      </c>
      <c r="C1102" s="85" t="s">
        <v>1107</v>
      </c>
      <c r="D1102" s="85"/>
      <c r="E1102" s="85">
        <v>1</v>
      </c>
      <c r="F1102" s="96" t="s">
        <v>1325</v>
      </c>
      <c r="G1102" s="85"/>
      <c r="H1102" s="85"/>
      <c r="I1102" s="85" t="s">
        <v>372</v>
      </c>
      <c r="J1102" s="97">
        <v>972925.8</v>
      </c>
      <c r="K1102" s="112">
        <v>10</v>
      </c>
      <c r="L1102" s="101">
        <f t="shared" si="26"/>
        <v>1038.4000000000001</v>
      </c>
      <c r="M1102" s="101"/>
      <c r="N1102" s="101"/>
      <c r="O1102" s="187"/>
      <c r="P1102" s="187">
        <v>7</v>
      </c>
    </row>
    <row r="1103" spans="1:16" ht="15" x14ac:dyDescent="0.3">
      <c r="A1103" s="85" t="s">
        <v>1107</v>
      </c>
      <c r="B1103" s="99">
        <v>61</v>
      </c>
      <c r="C1103" s="85" t="s">
        <v>1107</v>
      </c>
      <c r="D1103" s="85"/>
      <c r="E1103" s="85">
        <v>16</v>
      </c>
      <c r="F1103" s="96" t="s">
        <v>1247</v>
      </c>
      <c r="G1103" s="85"/>
      <c r="H1103" s="85"/>
      <c r="I1103" s="85" t="s">
        <v>372</v>
      </c>
      <c r="J1103" s="97">
        <v>124608</v>
      </c>
      <c r="K1103" s="112">
        <v>10</v>
      </c>
      <c r="L1103" s="101">
        <f t="shared" si="26"/>
        <v>916.86</v>
      </c>
      <c r="M1103" s="101">
        <f>IF(K1107=0,"N/A",+L1107/12)</f>
        <v>86.798749999999998</v>
      </c>
      <c r="N1103" s="101"/>
      <c r="O1103" s="187">
        <v>1</v>
      </c>
      <c r="P1103" s="187">
        <v>2</v>
      </c>
    </row>
    <row r="1104" spans="1:16" ht="15" x14ac:dyDescent="0.3">
      <c r="A1104" s="85" t="s">
        <v>1107</v>
      </c>
      <c r="B1104" s="99">
        <v>61</v>
      </c>
      <c r="C1104" s="85" t="s">
        <v>1107</v>
      </c>
      <c r="D1104" s="85"/>
      <c r="E1104" s="85">
        <v>1</v>
      </c>
      <c r="F1104" s="96" t="s">
        <v>1253</v>
      </c>
      <c r="G1104" s="85"/>
      <c r="H1104" s="85"/>
      <c r="I1104" s="85" t="s">
        <v>372</v>
      </c>
      <c r="J1104" s="97">
        <v>27505.8</v>
      </c>
      <c r="K1104" s="112">
        <v>10</v>
      </c>
      <c r="L1104" s="101">
        <f t="shared" si="26"/>
        <v>250.75</v>
      </c>
      <c r="M1104" s="101">
        <f>IF(K1108=0,"N/A",+L1108/12)</f>
        <v>75.274166666666659</v>
      </c>
      <c r="N1104" s="101"/>
      <c r="O1104" s="187">
        <v>1</v>
      </c>
      <c r="P1104" s="187">
        <v>2</v>
      </c>
    </row>
    <row r="1105" spans="1:16" ht="15" x14ac:dyDescent="0.3">
      <c r="A1105" s="85" t="s">
        <v>1107</v>
      </c>
      <c r="B1105" s="99">
        <v>61</v>
      </c>
      <c r="C1105" s="85" t="s">
        <v>1107</v>
      </c>
      <c r="D1105" s="85"/>
      <c r="E1105" s="85">
        <v>1</v>
      </c>
      <c r="F1105" s="96" t="s">
        <v>1257</v>
      </c>
      <c r="G1105" s="85"/>
      <c r="H1105" s="85"/>
      <c r="I1105" s="85" t="s">
        <v>372</v>
      </c>
      <c r="J1105" s="97">
        <v>10030</v>
      </c>
      <c r="K1105" s="112">
        <v>10</v>
      </c>
      <c r="L1105" s="101">
        <f t="shared" si="26"/>
        <v>378.03266666666673</v>
      </c>
      <c r="M1105" s="101">
        <f>IF(K1109=0,"N/A",+L1109/12)</f>
        <v>37.996000000000002</v>
      </c>
      <c r="N1105" s="101"/>
      <c r="O1105" s="187">
        <v>1</v>
      </c>
      <c r="P1105" s="187">
        <v>2</v>
      </c>
    </row>
    <row r="1106" spans="1:16" ht="15" x14ac:dyDescent="0.3">
      <c r="A1106" s="85" t="s">
        <v>1107</v>
      </c>
      <c r="B1106" s="99">
        <v>61</v>
      </c>
      <c r="C1106" s="85" t="s">
        <v>1107</v>
      </c>
      <c r="D1106" s="85"/>
      <c r="E1106" s="85">
        <v>1</v>
      </c>
      <c r="F1106" s="96" t="s">
        <v>1260</v>
      </c>
      <c r="G1106" s="85"/>
      <c r="H1106" s="85"/>
      <c r="I1106" s="85" t="s">
        <v>372</v>
      </c>
      <c r="J1106" s="97">
        <v>6480.56</v>
      </c>
      <c r="K1106" s="112">
        <v>10</v>
      </c>
      <c r="L1106" s="101">
        <f t="shared" si="26"/>
        <v>715.86666666666667</v>
      </c>
      <c r="M1106" s="101"/>
      <c r="N1106" s="101"/>
      <c r="O1106" s="102"/>
      <c r="P1106" s="102">
        <v>7</v>
      </c>
    </row>
    <row r="1107" spans="1:16" ht="15" x14ac:dyDescent="0.3">
      <c r="A1107" s="85" t="s">
        <v>1107</v>
      </c>
      <c r="B1107" s="99">
        <v>61</v>
      </c>
      <c r="C1107" s="85" t="s">
        <v>1107</v>
      </c>
      <c r="D1107" s="85"/>
      <c r="E1107" s="85">
        <v>1</v>
      </c>
      <c r="F1107" s="96" t="s">
        <v>1261</v>
      </c>
      <c r="G1107" s="85"/>
      <c r="H1107" s="85"/>
      <c r="I1107" s="85" t="s">
        <v>372</v>
      </c>
      <c r="J1107" s="97">
        <v>12272</v>
      </c>
      <c r="K1107" s="95">
        <v>10</v>
      </c>
      <c r="L1107" s="101">
        <f>IF(K1107=0,"N/A",+J1108/K1107)</f>
        <v>1041.585</v>
      </c>
      <c r="M1107" s="101"/>
      <c r="N1107" s="101"/>
      <c r="O1107" s="102"/>
      <c r="P1107" s="102">
        <v>3</v>
      </c>
    </row>
    <row r="1108" spans="1:16" ht="15" x14ac:dyDescent="0.3">
      <c r="A1108" s="98" t="s">
        <v>1107</v>
      </c>
      <c r="B1108" s="317">
        <v>61</v>
      </c>
      <c r="C1108" s="98" t="s">
        <v>1107</v>
      </c>
      <c r="D1108" s="98"/>
      <c r="E1108" s="268">
        <v>3</v>
      </c>
      <c r="F1108" s="324" t="s">
        <v>1039</v>
      </c>
      <c r="G1108" s="268"/>
      <c r="H1108" s="268"/>
      <c r="I1108" s="86" t="s">
        <v>372</v>
      </c>
      <c r="J1108" s="362">
        <v>10415.85</v>
      </c>
      <c r="K1108" s="95">
        <v>10</v>
      </c>
      <c r="L1108" s="101">
        <f>IF(K1108=0,"N/A",+J1109/K1108)</f>
        <v>903.29</v>
      </c>
      <c r="M1108" s="101"/>
      <c r="N1108" s="101"/>
      <c r="O1108" s="102"/>
      <c r="P1108" s="102">
        <v>3</v>
      </c>
    </row>
    <row r="1109" spans="1:16" ht="15" x14ac:dyDescent="0.3">
      <c r="A1109" s="516" t="s">
        <v>1107</v>
      </c>
      <c r="B1109" s="98">
        <v>61</v>
      </c>
      <c r="C1109" s="516" t="s">
        <v>1107</v>
      </c>
      <c r="D1109" s="569"/>
      <c r="E1109" s="98">
        <v>1</v>
      </c>
      <c r="F1109" s="324" t="s">
        <v>1003</v>
      </c>
      <c r="G1109" s="98"/>
      <c r="H1109" s="98"/>
      <c r="I1109" s="86" t="s">
        <v>382</v>
      </c>
      <c r="J1109" s="362">
        <v>9032.9</v>
      </c>
      <c r="K1109" s="95">
        <v>10</v>
      </c>
      <c r="L1109" s="101">
        <f>IF(K1109=0,"N/A",+J1110/K1109)</f>
        <v>455.95200000000006</v>
      </c>
      <c r="M1109" s="101">
        <f t="shared" ref="M1109:M1115" si="27">IF(K1113=0,"N/A",+L1113/12)</f>
        <v>82.324666666666658</v>
      </c>
      <c r="N1109" s="101"/>
      <c r="O1109" s="187">
        <v>1</v>
      </c>
      <c r="P1109" s="187">
        <v>6</v>
      </c>
    </row>
    <row r="1110" spans="1:16" ht="15" x14ac:dyDescent="0.3">
      <c r="A1110" s="516" t="s">
        <v>1107</v>
      </c>
      <c r="B1110" s="98">
        <v>61</v>
      </c>
      <c r="C1110" s="516" t="s">
        <v>1107</v>
      </c>
      <c r="D1110" s="324"/>
      <c r="E1110" s="98">
        <v>1</v>
      </c>
      <c r="F1110" s="324" t="s">
        <v>1041</v>
      </c>
      <c r="G1110" s="98"/>
      <c r="H1110" s="98"/>
      <c r="I1110" s="86" t="s">
        <v>382</v>
      </c>
      <c r="J1110" s="362">
        <v>4559.5200000000004</v>
      </c>
      <c r="K1110" s="268">
        <v>10</v>
      </c>
      <c r="L1110" s="101">
        <f>+J1111/120*P1106</f>
        <v>1138.2279999999998</v>
      </c>
      <c r="M1110" s="101">
        <f t="shared" si="27"/>
        <v>68.833333333333329</v>
      </c>
      <c r="N1110" s="101">
        <f>+M1056+M1061+M1100+M1110+M1109</f>
        <v>236.30483333333331</v>
      </c>
      <c r="O1110" s="187">
        <v>8</v>
      </c>
      <c r="P1110" s="187">
        <v>5</v>
      </c>
    </row>
    <row r="1111" spans="1:16" ht="15" x14ac:dyDescent="0.3">
      <c r="A1111" s="516" t="s">
        <v>1107</v>
      </c>
      <c r="B1111" s="317">
        <v>61</v>
      </c>
      <c r="C1111" s="516" t="s">
        <v>1107</v>
      </c>
      <c r="D1111" s="268"/>
      <c r="E1111" s="268">
        <v>2</v>
      </c>
      <c r="F1111" s="311" t="s">
        <v>25</v>
      </c>
      <c r="G1111" s="98"/>
      <c r="H1111" s="98"/>
      <c r="I1111" s="86" t="s">
        <v>1275</v>
      </c>
      <c r="J1111" s="267">
        <v>19512.48</v>
      </c>
      <c r="K1111" s="95">
        <v>10</v>
      </c>
      <c r="L1111" s="101">
        <f>+J1112/120*P1107</f>
        <v>451.34999999999997</v>
      </c>
      <c r="M1111" s="101">
        <f t="shared" si="27"/>
        <v>74.733333333333334</v>
      </c>
      <c r="N1111" s="101"/>
      <c r="O1111" s="187">
        <v>1</v>
      </c>
      <c r="P1111" s="187"/>
    </row>
    <row r="1112" spans="1:16" ht="15" x14ac:dyDescent="0.3">
      <c r="A1112" s="98" t="s">
        <v>1107</v>
      </c>
      <c r="B1112" s="98">
        <v>61</v>
      </c>
      <c r="C1112" s="98" t="s">
        <v>1107</v>
      </c>
      <c r="D1112" s="98"/>
      <c r="E1112" s="98">
        <v>1</v>
      </c>
      <c r="F1112" s="311" t="s">
        <v>1276</v>
      </c>
      <c r="G1112" s="98"/>
      <c r="H1112" s="98"/>
      <c r="I1112" s="85" t="s">
        <v>307</v>
      </c>
      <c r="J1112" s="362">
        <v>18054</v>
      </c>
      <c r="K1112" s="95">
        <v>10</v>
      </c>
      <c r="L1112" s="101">
        <f>+J1113/120*P1108</f>
        <v>277.93600000000004</v>
      </c>
      <c r="M1112" s="101">
        <f t="shared" si="27"/>
        <v>227.976</v>
      </c>
      <c r="N1112" s="101"/>
      <c r="O1112" s="187">
        <v>1</v>
      </c>
      <c r="P1112" s="187">
        <v>6</v>
      </c>
    </row>
    <row r="1113" spans="1:16" ht="15" x14ac:dyDescent="0.3">
      <c r="A1113" s="98" t="s">
        <v>1107</v>
      </c>
      <c r="B1113" s="98">
        <v>61</v>
      </c>
      <c r="C1113" s="98" t="s">
        <v>1107</v>
      </c>
      <c r="D1113" s="98"/>
      <c r="E1113" s="98">
        <v>1</v>
      </c>
      <c r="F1113" s="311" t="s">
        <v>1277</v>
      </c>
      <c r="G1113" s="98"/>
      <c r="H1113" s="98"/>
      <c r="I1113" s="85" t="s">
        <v>307</v>
      </c>
      <c r="J1113" s="362">
        <v>11117.44</v>
      </c>
      <c r="K1113" s="95">
        <v>10</v>
      </c>
      <c r="L1113" s="101">
        <f t="shared" ref="L1113:L1119" si="28">IF(K1113=0,"N/A",+J1114/K1113)</f>
        <v>987.89599999999996</v>
      </c>
      <c r="M1113" s="101">
        <f t="shared" si="27"/>
        <v>76.11</v>
      </c>
      <c r="N1113" s="101"/>
      <c r="O1113" s="187">
        <v>1</v>
      </c>
      <c r="P1113" s="187">
        <v>2</v>
      </c>
    </row>
    <row r="1114" spans="1:16" ht="15" x14ac:dyDescent="0.3">
      <c r="A1114" s="98" t="s">
        <v>1107</v>
      </c>
      <c r="B1114" s="98">
        <v>61</v>
      </c>
      <c r="C1114" s="98" t="s">
        <v>1107</v>
      </c>
      <c r="D1114" s="98"/>
      <c r="E1114" s="98">
        <v>1</v>
      </c>
      <c r="F1114" s="324" t="s">
        <v>1076</v>
      </c>
      <c r="G1114" s="98"/>
      <c r="H1114" s="98"/>
      <c r="I1114" s="85" t="s">
        <v>318</v>
      </c>
      <c r="J1114" s="509">
        <v>9878.9599999999991</v>
      </c>
      <c r="K1114" s="95">
        <v>10</v>
      </c>
      <c r="L1114" s="101">
        <f t="shared" si="28"/>
        <v>826</v>
      </c>
      <c r="M1114" s="101">
        <f t="shared" si="27"/>
        <v>123.70333333333333</v>
      </c>
      <c r="N1114" s="101"/>
      <c r="O1114" s="187">
        <v>1</v>
      </c>
      <c r="P1114" s="187"/>
    </row>
    <row r="1115" spans="1:16" ht="15" x14ac:dyDescent="0.3">
      <c r="A1115" s="98" t="s">
        <v>1107</v>
      </c>
      <c r="B1115" s="98">
        <v>61</v>
      </c>
      <c r="C1115" s="98" t="s">
        <v>1107</v>
      </c>
      <c r="D1115" s="98"/>
      <c r="E1115" s="98">
        <v>1</v>
      </c>
      <c r="F1115" s="324" t="s">
        <v>1144</v>
      </c>
      <c r="G1115" s="98"/>
      <c r="H1115" s="98"/>
      <c r="I1115" s="85" t="s">
        <v>336</v>
      </c>
      <c r="J1115" s="362">
        <v>8260</v>
      </c>
      <c r="K1115" s="95">
        <v>10</v>
      </c>
      <c r="L1115" s="101">
        <f t="shared" si="28"/>
        <v>896.8</v>
      </c>
      <c r="M1115" s="101">
        <f t="shared" si="27"/>
        <v>137.66666666666666</v>
      </c>
      <c r="N1115" s="101"/>
      <c r="O1115" s="102">
        <v>1</v>
      </c>
      <c r="P1115" s="102">
        <v>1</v>
      </c>
    </row>
    <row r="1116" spans="1:16" ht="15" x14ac:dyDescent="0.3">
      <c r="A1116" s="98" t="s">
        <v>1107</v>
      </c>
      <c r="B1116" s="98">
        <v>61</v>
      </c>
      <c r="C1116" s="98" t="s">
        <v>1107</v>
      </c>
      <c r="D1116" s="98"/>
      <c r="E1116" s="98">
        <v>1</v>
      </c>
      <c r="F1116" s="324" t="s">
        <v>1038</v>
      </c>
      <c r="G1116" s="98"/>
      <c r="H1116" s="98"/>
      <c r="I1116" s="85" t="s">
        <v>336</v>
      </c>
      <c r="J1116" s="362">
        <v>8968</v>
      </c>
      <c r="K1116" s="95">
        <v>10</v>
      </c>
      <c r="L1116" s="101">
        <f t="shared" si="28"/>
        <v>2735.712</v>
      </c>
      <c r="M1116" s="101"/>
      <c r="N1116" s="101"/>
      <c r="O1116" s="187"/>
      <c r="P1116" s="187">
        <v>3</v>
      </c>
    </row>
    <row r="1117" spans="1:16" ht="15" x14ac:dyDescent="0.3">
      <c r="A1117" s="98" t="s">
        <v>1107</v>
      </c>
      <c r="B1117" s="98">
        <v>61</v>
      </c>
      <c r="C1117" s="98" t="s">
        <v>1107</v>
      </c>
      <c r="D1117" s="198"/>
      <c r="E1117" s="268">
        <v>6</v>
      </c>
      <c r="F1117" s="198" t="s">
        <v>1068</v>
      </c>
      <c r="G1117" s="198"/>
      <c r="H1117" s="268"/>
      <c r="I1117" s="86" t="s">
        <v>855</v>
      </c>
      <c r="J1117" s="362">
        <v>27357.119999999999</v>
      </c>
      <c r="K1117" s="95">
        <v>10</v>
      </c>
      <c r="L1117" s="101">
        <f t="shared" si="28"/>
        <v>913.32</v>
      </c>
      <c r="M1117" s="161">
        <f>IF(K1121=0,"N/A",+L1121/12)</f>
        <v>164.94444444444443</v>
      </c>
      <c r="N1117" s="161"/>
      <c r="O1117" s="533">
        <v>1</v>
      </c>
      <c r="P1117" s="163">
        <v>6</v>
      </c>
    </row>
    <row r="1118" spans="1:16" ht="15" x14ac:dyDescent="0.3">
      <c r="A1118" s="98" t="s">
        <v>1107</v>
      </c>
      <c r="B1118" s="98">
        <v>61</v>
      </c>
      <c r="C1118" s="98" t="s">
        <v>1107</v>
      </c>
      <c r="D1118" s="198"/>
      <c r="E1118" s="268">
        <v>1</v>
      </c>
      <c r="F1118" s="198" t="s">
        <v>1065</v>
      </c>
      <c r="G1118" s="198"/>
      <c r="H1118" s="268" t="s">
        <v>1066</v>
      </c>
      <c r="I1118" s="86" t="s">
        <v>855</v>
      </c>
      <c r="J1118" s="362">
        <v>9133.2000000000007</v>
      </c>
      <c r="K1118" s="95">
        <v>10</v>
      </c>
      <c r="L1118" s="101">
        <f t="shared" si="28"/>
        <v>1484.44</v>
      </c>
      <c r="M1118" s="161"/>
      <c r="N1118" s="161"/>
      <c r="O1118" s="533"/>
      <c r="P1118" s="163">
        <v>3</v>
      </c>
    </row>
    <row r="1119" spans="1:16" ht="15" x14ac:dyDescent="0.3">
      <c r="A1119" s="98" t="s">
        <v>1107</v>
      </c>
      <c r="B1119" s="98">
        <v>61</v>
      </c>
      <c r="C1119" s="98" t="s">
        <v>1107</v>
      </c>
      <c r="D1119" s="198"/>
      <c r="E1119" s="268">
        <v>2</v>
      </c>
      <c r="F1119" s="198" t="s">
        <v>1064</v>
      </c>
      <c r="G1119" s="198"/>
      <c r="H1119" s="268"/>
      <c r="I1119" s="86" t="s">
        <v>855</v>
      </c>
      <c r="J1119" s="362">
        <v>14844.4</v>
      </c>
      <c r="K1119" s="95">
        <v>10</v>
      </c>
      <c r="L1119" s="101">
        <f t="shared" si="28"/>
        <v>1652</v>
      </c>
      <c r="M1119" s="161"/>
      <c r="N1119" s="161"/>
      <c r="O1119" s="533"/>
      <c r="P1119" s="163">
        <v>1</v>
      </c>
    </row>
    <row r="1120" spans="1:16" ht="15" x14ac:dyDescent="0.3">
      <c r="A1120" s="98" t="s">
        <v>1143</v>
      </c>
      <c r="B1120" s="98">
        <v>61</v>
      </c>
      <c r="C1120" s="98" t="s">
        <v>1143</v>
      </c>
      <c r="D1120" s="328"/>
      <c r="E1120" s="98">
        <v>2</v>
      </c>
      <c r="F1120" s="198" t="s">
        <v>1144</v>
      </c>
      <c r="G1120" s="98"/>
      <c r="H1120" s="98"/>
      <c r="I1120" s="86" t="s">
        <v>580</v>
      </c>
      <c r="J1120" s="594">
        <v>16520</v>
      </c>
      <c r="K1120" s="95">
        <v>10</v>
      </c>
      <c r="L1120" s="101">
        <f>+J1121/120*P1116</f>
        <v>950.49</v>
      </c>
      <c r="M1120" s="161">
        <f>IF(K1127=0,"N/A",+L1127/12)</f>
        <v>66.333333333333329</v>
      </c>
      <c r="N1120" s="161"/>
      <c r="O1120" s="533">
        <v>1</v>
      </c>
      <c r="P1120" s="163">
        <v>6</v>
      </c>
    </row>
    <row r="1121" spans="1:16" ht="15" x14ac:dyDescent="0.3">
      <c r="A1121" s="98" t="s">
        <v>1143</v>
      </c>
      <c r="B1121" s="317">
        <v>61</v>
      </c>
      <c r="C1121" s="98" t="s">
        <v>1143</v>
      </c>
      <c r="D1121" s="98"/>
      <c r="E1121" s="98">
        <v>1</v>
      </c>
      <c r="F1121" s="311" t="s">
        <v>1254</v>
      </c>
      <c r="G1121" s="98"/>
      <c r="H1121" s="98"/>
      <c r="I1121" s="85" t="s">
        <v>372</v>
      </c>
      <c r="J1121" s="325">
        <v>38019.599999999999</v>
      </c>
      <c r="K1121" s="154">
        <v>3</v>
      </c>
      <c r="L1121" s="161">
        <f>IF(K1121=0,"N/A",+J1125/K1121)</f>
        <v>1979.3333333333333</v>
      </c>
      <c r="M1121" s="161">
        <f>IF(K1128=0,"N/A",+L1128/12)</f>
        <v>45.916666666666664</v>
      </c>
      <c r="N1121" s="161"/>
      <c r="O1121" s="533">
        <v>1</v>
      </c>
      <c r="P1121" s="163">
        <v>6</v>
      </c>
    </row>
    <row r="1122" spans="1:16" ht="15" x14ac:dyDescent="0.3">
      <c r="A1122" s="85" t="s">
        <v>1229</v>
      </c>
      <c r="B1122" s="85">
        <v>61</v>
      </c>
      <c r="C1122" s="85" t="s">
        <v>1229</v>
      </c>
      <c r="D1122" s="260"/>
      <c r="E1122" s="85">
        <v>1</v>
      </c>
      <c r="F1122" s="87" t="s">
        <v>1230</v>
      </c>
      <c r="G1122" s="85"/>
      <c r="H1122" s="85"/>
      <c r="I1122" s="85" t="s">
        <v>936</v>
      </c>
      <c r="J1122" s="111">
        <v>6903</v>
      </c>
      <c r="K1122" s="193">
        <v>10</v>
      </c>
      <c r="L1122" s="101">
        <f>+J1123/120*6</f>
        <v>241.90000000000003</v>
      </c>
      <c r="M1122" s="101"/>
      <c r="N1122" s="101"/>
      <c r="O1122" s="232"/>
      <c r="P1122" s="232">
        <v>3</v>
      </c>
    </row>
    <row r="1123" spans="1:16" ht="15" x14ac:dyDescent="0.3">
      <c r="A1123" s="98"/>
      <c r="B1123" s="235">
        <v>61</v>
      </c>
      <c r="C1123" s="85" t="s">
        <v>1107</v>
      </c>
      <c r="D1123" s="87"/>
      <c r="E1123" s="86">
        <v>1</v>
      </c>
      <c r="F1123" s="87" t="s">
        <v>778</v>
      </c>
      <c r="G1123" s="86"/>
      <c r="H1123" s="86"/>
      <c r="I1123" s="86" t="s">
        <v>965</v>
      </c>
      <c r="J1123" s="111">
        <v>4838</v>
      </c>
      <c r="K1123" s="112">
        <v>5</v>
      </c>
      <c r="L1123" s="101">
        <f>+J1355/60*P1228</f>
        <v>96.36666666666666</v>
      </c>
      <c r="M1123" s="101"/>
      <c r="N1123" s="101"/>
      <c r="O1123" s="232"/>
      <c r="P1123" s="232">
        <v>9</v>
      </c>
    </row>
    <row r="1124" spans="1:16" s="687" customFormat="1" ht="15" x14ac:dyDescent="0.3">
      <c r="A1124" s="661"/>
      <c r="B1124" s="688"/>
      <c r="C1124" s="661"/>
      <c r="D1124" s="661"/>
      <c r="E1124" s="661"/>
      <c r="F1124" s="663" t="s">
        <v>1345</v>
      </c>
      <c r="G1124" s="661"/>
      <c r="H1124" s="661"/>
      <c r="I1124" s="657"/>
      <c r="J1124" s="689"/>
      <c r="K1124" s="685"/>
      <c r="L1124" s="676">
        <f>SUM(L1056:L1123)</f>
        <v>133353.68400000001</v>
      </c>
      <c r="M1124" s="676"/>
      <c r="N1124" s="676"/>
      <c r="O1124" s="690"/>
      <c r="P1124" s="691"/>
    </row>
    <row r="1125" spans="1:16" ht="15" x14ac:dyDescent="0.3">
      <c r="A1125" s="98" t="s">
        <v>1106</v>
      </c>
      <c r="B1125" s="159">
        <v>61</v>
      </c>
      <c r="C1125" s="98" t="s">
        <v>1106</v>
      </c>
      <c r="D1125" s="567"/>
      <c r="E1125" s="159">
        <v>1</v>
      </c>
      <c r="F1125" s="502" t="s">
        <v>972</v>
      </c>
      <c r="G1125" s="567"/>
      <c r="H1125" s="159" t="s">
        <v>28</v>
      </c>
      <c r="I1125" s="147" t="s">
        <v>927</v>
      </c>
      <c r="J1125" s="593">
        <v>5938</v>
      </c>
      <c r="K1125" s="170">
        <v>3</v>
      </c>
      <c r="L1125" s="161">
        <f>+J1126/36*3</f>
        <v>224.5841666666667</v>
      </c>
      <c r="M1125" s="708"/>
      <c r="N1125" s="708"/>
      <c r="O1125" s="708"/>
      <c r="P1125" s="708"/>
    </row>
    <row r="1126" spans="1:16" ht="15" x14ac:dyDescent="0.3">
      <c r="A1126" s="85" t="s">
        <v>1106</v>
      </c>
      <c r="B1126" s="159">
        <v>61</v>
      </c>
      <c r="C1126" s="85" t="s">
        <v>1106</v>
      </c>
      <c r="D1126" s="500"/>
      <c r="E1126" s="147">
        <v>1</v>
      </c>
      <c r="F1126" s="148" t="s">
        <v>30</v>
      </c>
      <c r="G1126" s="500"/>
      <c r="H1126" s="147" t="s">
        <v>129</v>
      </c>
      <c r="I1126" s="147" t="s">
        <v>927</v>
      </c>
      <c r="J1126" s="169">
        <v>2695.01</v>
      </c>
      <c r="K1126" s="170">
        <v>3</v>
      </c>
      <c r="L1126" s="161">
        <f>+J1127/36*1</f>
        <v>74.861138888888888</v>
      </c>
      <c r="M1126" s="101">
        <f>IF(K1130=0,"N/A",+L1130/12)</f>
        <v>74.861388888888897</v>
      </c>
      <c r="N1126" s="101"/>
      <c r="O1126" s="187">
        <v>3</v>
      </c>
      <c r="P1126" s="187">
        <v>8</v>
      </c>
    </row>
    <row r="1127" spans="1:16" ht="15" x14ac:dyDescent="0.3">
      <c r="A1127" s="525" t="s">
        <v>1106</v>
      </c>
      <c r="B1127" s="159">
        <v>61</v>
      </c>
      <c r="C1127" s="525" t="s">
        <v>1106</v>
      </c>
      <c r="D1127" s="500"/>
      <c r="E1127" s="147">
        <v>1</v>
      </c>
      <c r="F1127" s="148" t="s">
        <v>30</v>
      </c>
      <c r="G1127" s="500"/>
      <c r="H1127" s="147" t="s">
        <v>129</v>
      </c>
      <c r="I1127" s="147" t="s">
        <v>927</v>
      </c>
      <c r="J1127" s="169">
        <v>2695.0010000000002</v>
      </c>
      <c r="K1127" s="170">
        <v>3</v>
      </c>
      <c r="L1127" s="161">
        <f>IF(K1127=0,"N/A",+J1128/K1127)</f>
        <v>796</v>
      </c>
      <c r="M1127" s="101">
        <f>IF(K1131=0,"N/A",+L1131/12)</f>
        <v>475.17487499999999</v>
      </c>
      <c r="N1127" s="101">
        <f t="shared" ref="N1127:N1140" si="29">+M1127</f>
        <v>475.17487499999999</v>
      </c>
      <c r="O1127" s="187"/>
      <c r="P1127" s="187">
        <v>9</v>
      </c>
    </row>
    <row r="1128" spans="1:16" ht="15" x14ac:dyDescent="0.3">
      <c r="A1128" s="85" t="s">
        <v>1106</v>
      </c>
      <c r="B1128" s="159">
        <v>61</v>
      </c>
      <c r="C1128" s="85" t="s">
        <v>1106</v>
      </c>
      <c r="D1128" s="500"/>
      <c r="E1128" s="147">
        <v>1</v>
      </c>
      <c r="F1128" s="148" t="s">
        <v>31</v>
      </c>
      <c r="G1128" s="500"/>
      <c r="H1128" s="147"/>
      <c r="I1128" s="147" t="s">
        <v>927</v>
      </c>
      <c r="J1128" s="169">
        <v>2388</v>
      </c>
      <c r="K1128" s="170">
        <v>3</v>
      </c>
      <c r="L1128" s="161">
        <f>IF(K1128=0,"N/A",+J1129/K1128)</f>
        <v>551</v>
      </c>
      <c r="M1128" s="101"/>
      <c r="N1128" s="101">
        <f t="shared" si="29"/>
        <v>0</v>
      </c>
      <c r="O1128" s="187"/>
      <c r="P1128" s="187">
        <v>9</v>
      </c>
    </row>
    <row r="1129" spans="1:16" ht="15" customHeight="1" x14ac:dyDescent="0.3">
      <c r="A1129" s="85" t="s">
        <v>1106</v>
      </c>
      <c r="B1129" s="159">
        <v>61</v>
      </c>
      <c r="C1129" s="85" t="s">
        <v>1106</v>
      </c>
      <c r="D1129" s="500"/>
      <c r="E1129" s="147">
        <v>1</v>
      </c>
      <c r="F1129" s="148" t="s">
        <v>978</v>
      </c>
      <c r="G1129" s="147" t="s">
        <v>979</v>
      </c>
      <c r="H1129" s="147" t="s">
        <v>73</v>
      </c>
      <c r="I1129" s="147" t="s">
        <v>927</v>
      </c>
      <c r="J1129" s="169">
        <v>1653</v>
      </c>
      <c r="K1129" s="112">
        <v>3</v>
      </c>
      <c r="L1129" s="101">
        <f>IF(K1129=0,"N/A",+J1130/K1129)</f>
        <v>7732.3300000000008</v>
      </c>
      <c r="M1129" s="101"/>
      <c r="N1129" s="101">
        <f t="shared" si="29"/>
        <v>0</v>
      </c>
      <c r="O1129" s="187"/>
      <c r="P1129" s="187">
        <v>9</v>
      </c>
    </row>
    <row r="1130" spans="1:16" ht="15" customHeight="1" x14ac:dyDescent="0.3">
      <c r="A1130" s="235" t="s">
        <v>1106</v>
      </c>
      <c r="B1130" s="516">
        <v>61</v>
      </c>
      <c r="C1130" s="235" t="s">
        <v>1106</v>
      </c>
      <c r="D1130" s="87"/>
      <c r="E1130" s="85">
        <v>1</v>
      </c>
      <c r="F1130" s="87" t="s">
        <v>524</v>
      </c>
      <c r="G1130" s="85" t="s">
        <v>1051</v>
      </c>
      <c r="H1130" s="85" t="s">
        <v>544</v>
      </c>
      <c r="I1130" s="85" t="s">
        <v>1104</v>
      </c>
      <c r="J1130" s="111">
        <v>23196.99</v>
      </c>
      <c r="K1130" s="112">
        <v>3</v>
      </c>
      <c r="L1130" s="101">
        <f>IF(K1130=0,"N/A",+J1131/K1130)</f>
        <v>898.3366666666667</v>
      </c>
      <c r="M1130" s="101"/>
      <c r="N1130" s="101">
        <f t="shared" si="29"/>
        <v>0</v>
      </c>
      <c r="O1130" s="187"/>
      <c r="P1130" s="187">
        <v>9</v>
      </c>
    </row>
    <row r="1131" spans="1:16" ht="15" customHeight="1" x14ac:dyDescent="0.3">
      <c r="A1131" s="235" t="s">
        <v>1106</v>
      </c>
      <c r="B1131" s="516">
        <v>61</v>
      </c>
      <c r="C1131" s="235" t="s">
        <v>1106</v>
      </c>
      <c r="D1131" s="99"/>
      <c r="E1131" s="99"/>
      <c r="F1131" s="96" t="s">
        <v>30</v>
      </c>
      <c r="G1131" s="85"/>
      <c r="H1131" s="85" t="s">
        <v>129</v>
      </c>
      <c r="I1131" s="85" t="s">
        <v>930</v>
      </c>
      <c r="J1131" s="97">
        <v>2695.01</v>
      </c>
      <c r="K1131" s="112">
        <v>5</v>
      </c>
      <c r="L1131" s="101">
        <f>+J1132/60*9</f>
        <v>5702.0985000000001</v>
      </c>
      <c r="M1131" s="101"/>
      <c r="N1131" s="101">
        <f t="shared" si="29"/>
        <v>0</v>
      </c>
      <c r="O1131" s="187"/>
      <c r="P1131" s="187">
        <v>7</v>
      </c>
    </row>
    <row r="1132" spans="1:16" ht="15" x14ac:dyDescent="0.3">
      <c r="A1132" s="235" t="s">
        <v>1106</v>
      </c>
      <c r="B1132" s="516">
        <v>61</v>
      </c>
      <c r="C1132" s="235" t="s">
        <v>1106</v>
      </c>
      <c r="D1132" s="99"/>
      <c r="E1132" s="99">
        <v>1</v>
      </c>
      <c r="F1132" s="96" t="s">
        <v>919</v>
      </c>
      <c r="G1132" s="85"/>
      <c r="H1132" s="85" t="s">
        <v>1153</v>
      </c>
      <c r="I1132" s="85" t="s">
        <v>1154</v>
      </c>
      <c r="J1132" s="325">
        <v>38013.99</v>
      </c>
      <c r="K1132" s="95">
        <v>5</v>
      </c>
      <c r="L1132" s="101">
        <f>+J1133/60*9</f>
        <v>3640.5</v>
      </c>
      <c r="M1132" s="101">
        <f t="shared" ref="M1132:M1140" si="30">IF(K1136=0,"N/A",+L1136/12)</f>
        <v>3372.6873333333333</v>
      </c>
      <c r="N1132" s="101">
        <f t="shared" si="29"/>
        <v>3372.6873333333333</v>
      </c>
      <c r="O1132" s="187"/>
      <c r="P1132" s="187"/>
    </row>
    <row r="1133" spans="1:16" ht="15" x14ac:dyDescent="0.3">
      <c r="A1133" s="516" t="s">
        <v>1106</v>
      </c>
      <c r="B1133" s="516">
        <v>61</v>
      </c>
      <c r="C1133" s="516" t="s">
        <v>1106</v>
      </c>
      <c r="D1133" s="317"/>
      <c r="E1133" s="317">
        <v>1</v>
      </c>
      <c r="F1133" s="311" t="s">
        <v>1155</v>
      </c>
      <c r="G1133" s="98"/>
      <c r="H1133" s="98" t="s">
        <v>118</v>
      </c>
      <c r="I1133" s="85" t="s">
        <v>1154</v>
      </c>
      <c r="J1133" s="325">
        <v>24270</v>
      </c>
      <c r="K1133" s="95">
        <v>5</v>
      </c>
      <c r="L1133" s="101">
        <f>+J1134/60*9</f>
        <v>1065.3</v>
      </c>
      <c r="M1133" s="101">
        <f t="shared" si="30"/>
        <v>62.657999999999994</v>
      </c>
      <c r="N1133" s="101">
        <f t="shared" si="29"/>
        <v>62.657999999999994</v>
      </c>
      <c r="O1133" s="187"/>
      <c r="P1133" s="187"/>
    </row>
    <row r="1134" spans="1:16" ht="15" x14ac:dyDescent="0.3">
      <c r="A1134" s="516" t="s">
        <v>1106</v>
      </c>
      <c r="B1134" s="516">
        <v>61</v>
      </c>
      <c r="C1134" s="516" t="s">
        <v>1106</v>
      </c>
      <c r="D1134" s="317"/>
      <c r="E1134" s="317">
        <v>1</v>
      </c>
      <c r="F1134" s="311" t="s">
        <v>1156</v>
      </c>
      <c r="G1134" s="98"/>
      <c r="H1134" s="98"/>
      <c r="I1134" s="85" t="s">
        <v>1154</v>
      </c>
      <c r="J1134" s="97">
        <v>7102</v>
      </c>
      <c r="K1134" s="112">
        <v>5</v>
      </c>
      <c r="L1134" s="101">
        <f>+J1135/60*9</f>
        <v>1485.8999999999999</v>
      </c>
      <c r="M1134" s="101">
        <f t="shared" si="30"/>
        <v>10.443</v>
      </c>
      <c r="N1134" s="101">
        <f t="shared" si="29"/>
        <v>10.443</v>
      </c>
      <c r="O1134" s="187"/>
      <c r="P1134" s="187"/>
    </row>
    <row r="1135" spans="1:16" ht="15" x14ac:dyDescent="0.3">
      <c r="A1135" s="235" t="s">
        <v>1106</v>
      </c>
      <c r="B1135" s="235">
        <v>61</v>
      </c>
      <c r="C1135" s="235" t="s">
        <v>1106</v>
      </c>
      <c r="D1135" s="99"/>
      <c r="E1135" s="99">
        <v>1</v>
      </c>
      <c r="F1135" s="96" t="s">
        <v>1157</v>
      </c>
      <c r="G1135" s="85"/>
      <c r="H1135" s="85" t="s">
        <v>129</v>
      </c>
      <c r="I1135" s="85" t="s">
        <v>1154</v>
      </c>
      <c r="J1135" s="97">
        <v>9906</v>
      </c>
      <c r="K1135" s="112">
        <v>5</v>
      </c>
      <c r="L1135" s="101">
        <f>+J1136/60*7</f>
        <v>1728.8833333333332</v>
      </c>
      <c r="M1135" s="101">
        <f t="shared" si="30"/>
        <v>663.75</v>
      </c>
      <c r="N1135" s="101">
        <f t="shared" si="29"/>
        <v>663.75</v>
      </c>
      <c r="O1135" s="187"/>
      <c r="P1135" s="187"/>
    </row>
    <row r="1136" spans="1:16" ht="15" x14ac:dyDescent="0.3">
      <c r="A1136" s="235" t="s">
        <v>1106</v>
      </c>
      <c r="B1136" s="235">
        <v>61</v>
      </c>
      <c r="C1136" s="235" t="s">
        <v>1106</v>
      </c>
      <c r="D1136" s="99"/>
      <c r="E1136" s="99">
        <v>1</v>
      </c>
      <c r="F1136" s="96" t="s">
        <v>1158</v>
      </c>
      <c r="G1136" s="85"/>
      <c r="H1136" s="85" t="s">
        <v>266</v>
      </c>
      <c r="I1136" s="85" t="s">
        <v>1154</v>
      </c>
      <c r="J1136" s="97">
        <v>14819</v>
      </c>
      <c r="K1136" s="112">
        <v>5</v>
      </c>
      <c r="L1136" s="101">
        <f>IF(K1136=0,"N/A",+J1137/K1136)</f>
        <v>40472.248</v>
      </c>
      <c r="M1136" s="101">
        <f t="shared" si="30"/>
        <v>34.461833333333338</v>
      </c>
      <c r="N1136" s="101">
        <f t="shared" si="29"/>
        <v>34.461833333333338</v>
      </c>
      <c r="O1136" s="187"/>
      <c r="P1136" s="187"/>
    </row>
    <row r="1137" spans="1:16" ht="15" x14ac:dyDescent="0.3">
      <c r="A1137" s="235" t="s">
        <v>1106</v>
      </c>
      <c r="B1137" s="235">
        <v>61</v>
      </c>
      <c r="C1137" s="235" t="s">
        <v>1106</v>
      </c>
      <c r="D1137" s="99"/>
      <c r="E1137" s="99">
        <v>1</v>
      </c>
      <c r="F1137" s="96" t="s">
        <v>1164</v>
      </c>
      <c r="G1137" s="85"/>
      <c r="H1137" s="85" t="s">
        <v>118</v>
      </c>
      <c r="I1137" s="85" t="s">
        <v>1154</v>
      </c>
      <c r="J1137" s="97">
        <v>202361.24</v>
      </c>
      <c r="K1137" s="112">
        <v>5</v>
      </c>
      <c r="L1137" s="101">
        <f>IF(K1137=0,"N/A",+J1138/K1137)</f>
        <v>751.89599999999996</v>
      </c>
      <c r="M1137" s="101">
        <f t="shared" si="30"/>
        <v>5.3368055555555562</v>
      </c>
      <c r="N1137" s="101">
        <f t="shared" si="29"/>
        <v>5.3368055555555562</v>
      </c>
      <c r="O1137" s="187"/>
      <c r="P1137" s="187">
        <v>1</v>
      </c>
    </row>
    <row r="1138" spans="1:16" ht="15" x14ac:dyDescent="0.3">
      <c r="A1138" s="235" t="s">
        <v>1106</v>
      </c>
      <c r="B1138" s="235">
        <v>61</v>
      </c>
      <c r="C1138" s="235" t="s">
        <v>1106</v>
      </c>
      <c r="D1138" s="99"/>
      <c r="E1138" s="99">
        <v>1</v>
      </c>
      <c r="F1138" s="96" t="s">
        <v>1165</v>
      </c>
      <c r="G1138" s="85"/>
      <c r="H1138" s="85"/>
      <c r="I1138" s="85" t="s">
        <v>1154</v>
      </c>
      <c r="J1138" s="97">
        <v>3759.48</v>
      </c>
      <c r="K1138" s="112">
        <v>10</v>
      </c>
      <c r="L1138" s="101">
        <f>IF(K1138=0,"N/A",+J1139/K1138)</f>
        <v>125.316</v>
      </c>
      <c r="M1138" s="101">
        <f t="shared" si="30"/>
        <v>105.36183333333334</v>
      </c>
      <c r="N1138" s="101">
        <f t="shared" si="29"/>
        <v>105.36183333333334</v>
      </c>
      <c r="O1138" s="187"/>
      <c r="P1138" s="187"/>
    </row>
    <row r="1139" spans="1:16" ht="15" x14ac:dyDescent="0.3">
      <c r="A1139" s="235" t="s">
        <v>1106</v>
      </c>
      <c r="B1139" s="235">
        <v>61</v>
      </c>
      <c r="C1139" s="235" t="s">
        <v>1106</v>
      </c>
      <c r="D1139" s="99"/>
      <c r="E1139" s="99">
        <v>1</v>
      </c>
      <c r="F1139" s="96" t="s">
        <v>1166</v>
      </c>
      <c r="G1139" s="85"/>
      <c r="H1139" s="85"/>
      <c r="I1139" s="85" t="s">
        <v>1154</v>
      </c>
      <c r="J1139" s="97">
        <v>1253.1600000000001</v>
      </c>
      <c r="K1139" s="112">
        <v>10</v>
      </c>
      <c r="L1139" s="101">
        <f>IF(K1139=0,"N/A",+J1140/K1139)</f>
        <v>7965</v>
      </c>
      <c r="M1139" s="101">
        <f t="shared" si="30"/>
        <v>147.5</v>
      </c>
      <c r="N1139" s="101">
        <f t="shared" si="29"/>
        <v>147.5</v>
      </c>
      <c r="O1139" s="187">
        <v>1</v>
      </c>
      <c r="P1139" s="187">
        <v>6</v>
      </c>
    </row>
    <row r="1140" spans="1:16" ht="15" x14ac:dyDescent="0.3">
      <c r="A1140" s="235" t="s">
        <v>1106</v>
      </c>
      <c r="B1140" s="235">
        <v>61</v>
      </c>
      <c r="C1140" s="235" t="s">
        <v>1106</v>
      </c>
      <c r="D1140" s="99"/>
      <c r="E1140" s="99">
        <v>1</v>
      </c>
      <c r="F1140" s="96" t="s">
        <v>1167</v>
      </c>
      <c r="G1140" s="85"/>
      <c r="H1140" s="85"/>
      <c r="I1140" s="85" t="s">
        <v>1154</v>
      </c>
      <c r="J1140" s="97">
        <v>79650</v>
      </c>
      <c r="K1140" s="112">
        <v>5</v>
      </c>
      <c r="L1140" s="101">
        <f>IF(K1140=0,"N/A",+J1141/K1140)</f>
        <v>413.54200000000003</v>
      </c>
      <c r="M1140" s="101">
        <f t="shared" si="30"/>
        <v>14.027777777777779</v>
      </c>
      <c r="N1140" s="101">
        <f t="shared" si="29"/>
        <v>14.027777777777779</v>
      </c>
      <c r="O1140" s="187">
        <v>1</v>
      </c>
      <c r="P1140" s="187"/>
    </row>
    <row r="1141" spans="1:16" ht="15" customHeight="1" x14ac:dyDescent="0.3">
      <c r="A1141" s="235" t="s">
        <v>1106</v>
      </c>
      <c r="B1141" s="235">
        <v>61</v>
      </c>
      <c r="C1141" s="235" t="s">
        <v>1106</v>
      </c>
      <c r="D1141" s="99"/>
      <c r="E1141" s="99">
        <v>1</v>
      </c>
      <c r="F1141" s="96" t="s">
        <v>1168</v>
      </c>
      <c r="G1141" s="85"/>
      <c r="H1141" s="85"/>
      <c r="I1141" s="85" t="s">
        <v>1154</v>
      </c>
      <c r="J1141" s="97">
        <v>2067.71</v>
      </c>
      <c r="K1141" s="112">
        <v>10</v>
      </c>
      <c r="L1141" s="101">
        <f>+J1142/120*1</f>
        <v>64.041666666666671</v>
      </c>
      <c r="M1141" s="393"/>
      <c r="N1141" s="393"/>
      <c r="O1141" s="459"/>
      <c r="P1141" s="459">
        <v>4</v>
      </c>
    </row>
    <row r="1142" spans="1:16" ht="15" customHeight="1" x14ac:dyDescent="0.3">
      <c r="A1142" s="235" t="s">
        <v>1106</v>
      </c>
      <c r="B1142" s="235">
        <v>61</v>
      </c>
      <c r="C1142" s="235" t="s">
        <v>1106</v>
      </c>
      <c r="D1142" s="99"/>
      <c r="E1142" s="99">
        <v>1</v>
      </c>
      <c r="F1142" s="96" t="s">
        <v>1294</v>
      </c>
      <c r="G1142" s="85"/>
      <c r="H1142" s="85"/>
      <c r="I1142" s="85" t="s">
        <v>1154</v>
      </c>
      <c r="J1142" s="97">
        <v>7685</v>
      </c>
      <c r="K1142" s="540">
        <v>5</v>
      </c>
      <c r="L1142" s="101">
        <f>IF(K1142=0,"N/A",+J1143/K1142)</f>
        <v>1264.3420000000001</v>
      </c>
      <c r="M1142" s="393"/>
      <c r="N1142" s="393"/>
      <c r="O1142" s="459"/>
      <c r="P1142" s="459">
        <v>9</v>
      </c>
    </row>
    <row r="1143" spans="1:16" ht="15" customHeight="1" x14ac:dyDescent="0.3">
      <c r="A1143" s="235" t="s">
        <v>1106</v>
      </c>
      <c r="B1143" s="235">
        <v>61</v>
      </c>
      <c r="C1143" s="235" t="s">
        <v>1106</v>
      </c>
      <c r="D1143" s="99"/>
      <c r="E1143" s="99">
        <v>1</v>
      </c>
      <c r="F1143" s="96" t="s">
        <v>1169</v>
      </c>
      <c r="G1143" s="85"/>
      <c r="H1143" s="85"/>
      <c r="I1143" s="227" t="s">
        <v>1154</v>
      </c>
      <c r="J1143" s="539">
        <v>6321.71</v>
      </c>
      <c r="K1143" s="540">
        <v>3</v>
      </c>
      <c r="L1143" s="101">
        <f>IF(K1143=0,"N/A",+J1144/K1143)</f>
        <v>1770</v>
      </c>
      <c r="M1143" s="393"/>
      <c r="N1143" s="393"/>
      <c r="O1143" s="459">
        <v>10</v>
      </c>
      <c r="P1143" s="459"/>
    </row>
    <row r="1144" spans="1:16" ht="15" x14ac:dyDescent="0.3">
      <c r="A1144" s="235" t="s">
        <v>1106</v>
      </c>
      <c r="B1144" s="235">
        <v>61</v>
      </c>
      <c r="C1144" s="235" t="s">
        <v>1106</v>
      </c>
      <c r="D1144" s="99">
        <v>1067</v>
      </c>
      <c r="E1144" s="99">
        <v>1</v>
      </c>
      <c r="F1144" s="96" t="s">
        <v>984</v>
      </c>
      <c r="G1144" s="85"/>
      <c r="H1144" s="85" t="s">
        <v>118</v>
      </c>
      <c r="I1144" s="227" t="s">
        <v>165</v>
      </c>
      <c r="J1144" s="539">
        <v>5310</v>
      </c>
      <c r="K1144" s="540">
        <v>3</v>
      </c>
      <c r="L1144" s="101">
        <f>IF(K1144=0,"N/A",+J1145/K1144)</f>
        <v>168.33333333333334</v>
      </c>
      <c r="M1144" s="708"/>
      <c r="N1144" s="708"/>
      <c r="O1144" s="708"/>
      <c r="P1144" s="708"/>
    </row>
    <row r="1145" spans="1:16" ht="15.75" x14ac:dyDescent="0.3">
      <c r="A1145" s="235" t="s">
        <v>1106</v>
      </c>
      <c r="B1145" s="235">
        <v>61</v>
      </c>
      <c r="C1145" s="235" t="s">
        <v>1106</v>
      </c>
      <c r="D1145" s="99">
        <v>1073</v>
      </c>
      <c r="E1145" s="99">
        <v>1</v>
      </c>
      <c r="F1145" s="96" t="s">
        <v>88</v>
      </c>
      <c r="G1145" s="85"/>
      <c r="H1145" s="85" t="s">
        <v>118</v>
      </c>
      <c r="I1145" s="227" t="s">
        <v>165</v>
      </c>
      <c r="J1145" s="539">
        <v>505</v>
      </c>
      <c r="K1145" s="392">
        <v>10</v>
      </c>
      <c r="L1145" s="393">
        <f>+J1146/120*4</f>
        <v>883.33333333333337</v>
      </c>
      <c r="M1145" s="101">
        <f>IF(K1149=0,"N/A",+L1149/12)</f>
        <v>131.13888888888889</v>
      </c>
      <c r="N1145" s="101"/>
      <c r="O1145" s="102">
        <v>1</v>
      </c>
      <c r="P1145" s="102">
        <v>9</v>
      </c>
    </row>
    <row r="1146" spans="1:16" ht="15.75" x14ac:dyDescent="0.3">
      <c r="A1146" s="451" t="s">
        <v>1106</v>
      </c>
      <c r="B1146" s="451">
        <v>61</v>
      </c>
      <c r="C1146" s="451" t="s">
        <v>1106</v>
      </c>
      <c r="D1146" s="450"/>
      <c r="E1146" s="451">
        <v>1</v>
      </c>
      <c r="F1146" s="390" t="s">
        <v>139</v>
      </c>
      <c r="G1146" s="389"/>
      <c r="H1146" s="389" t="s">
        <v>240</v>
      </c>
      <c r="I1146" s="389" t="s">
        <v>181</v>
      </c>
      <c r="J1146" s="391">
        <v>26500</v>
      </c>
      <c r="K1146" s="389">
        <v>3</v>
      </c>
      <c r="L1146" s="393">
        <f>+J1147/36*9</f>
        <v>2384</v>
      </c>
      <c r="M1146" s="101">
        <f>IF(K1150=0,"N/A",+L1150/12)</f>
        <v>322.77777777777777</v>
      </c>
      <c r="N1146" s="101"/>
      <c r="O1146" s="102">
        <v>1</v>
      </c>
      <c r="P1146" s="102">
        <v>9</v>
      </c>
    </row>
    <row r="1147" spans="1:16" ht="15.75" x14ac:dyDescent="0.3">
      <c r="A1147" s="450" t="s">
        <v>1106</v>
      </c>
      <c r="B1147" s="451">
        <v>61</v>
      </c>
      <c r="C1147" s="450" t="s">
        <v>1106</v>
      </c>
      <c r="D1147" s="22"/>
      <c r="E1147" s="451">
        <v>1</v>
      </c>
      <c r="F1147" s="457" t="s">
        <v>27</v>
      </c>
      <c r="G1147" s="389"/>
      <c r="H1147" s="389" t="s">
        <v>134</v>
      </c>
      <c r="I1147" s="458" t="s">
        <v>188</v>
      </c>
      <c r="J1147" s="768">
        <v>9536</v>
      </c>
      <c r="K1147" s="392">
        <v>10</v>
      </c>
      <c r="L1147" s="393"/>
      <c r="M1147" s="101"/>
      <c r="N1147" s="101"/>
      <c r="O1147" s="102"/>
      <c r="P1147" s="102">
        <v>9</v>
      </c>
    </row>
    <row r="1148" spans="1:16" ht="15.75" x14ac:dyDescent="0.3">
      <c r="A1148" s="451" t="s">
        <v>1106</v>
      </c>
      <c r="B1148" s="451">
        <v>61</v>
      </c>
      <c r="C1148" s="451" t="s">
        <v>1106</v>
      </c>
      <c r="D1148" s="451"/>
      <c r="E1148" s="451">
        <v>1</v>
      </c>
      <c r="F1148" s="390" t="s">
        <v>39</v>
      </c>
      <c r="G1148" s="389" t="s">
        <v>793</v>
      </c>
      <c r="H1148" s="389" t="s">
        <v>826</v>
      </c>
      <c r="I1148" s="389" t="s">
        <v>188</v>
      </c>
      <c r="J1148" s="391">
        <v>1740</v>
      </c>
      <c r="K1148" s="413">
        <v>3</v>
      </c>
      <c r="L1148" s="409">
        <f>IF(K1148=0,"N/A",+J1149/K1148)</f>
        <v>3805</v>
      </c>
      <c r="M1148" s="101"/>
      <c r="N1148" s="101"/>
      <c r="O1148" s="102"/>
      <c r="P1148" s="102">
        <v>7</v>
      </c>
    </row>
    <row r="1149" spans="1:16" ht="15" x14ac:dyDescent="0.3">
      <c r="A1149" s="507" t="s">
        <v>1106</v>
      </c>
      <c r="B1149" s="374">
        <v>61</v>
      </c>
      <c r="C1149" s="507" t="s">
        <v>1106</v>
      </c>
      <c r="D1149" s="230"/>
      <c r="E1149" s="230">
        <v>1</v>
      </c>
      <c r="F1149" s="96" t="s">
        <v>969</v>
      </c>
      <c r="G1149" s="85" t="s">
        <v>970</v>
      </c>
      <c r="H1149" s="85" t="s">
        <v>167</v>
      </c>
      <c r="I1149" s="407" t="s">
        <v>440</v>
      </c>
      <c r="J1149" s="748">
        <v>11415</v>
      </c>
      <c r="K1149" s="112">
        <v>3</v>
      </c>
      <c r="L1149" s="101">
        <f>IF(K1149=0,"N/A",+J1150/K1149)</f>
        <v>1573.6666666666667</v>
      </c>
      <c r="M1149" s="101"/>
      <c r="N1149" s="101"/>
      <c r="O1149" s="102"/>
      <c r="P1149" s="102">
        <v>9</v>
      </c>
    </row>
    <row r="1150" spans="1:16" ht="15" x14ac:dyDescent="0.3">
      <c r="A1150" s="85" t="s">
        <v>1106</v>
      </c>
      <c r="B1150" s="85">
        <v>61</v>
      </c>
      <c r="C1150" s="85" t="s">
        <v>1106</v>
      </c>
      <c r="D1150" s="227"/>
      <c r="E1150" s="85">
        <v>1</v>
      </c>
      <c r="F1150" s="122" t="s">
        <v>920</v>
      </c>
      <c r="G1150" s="227"/>
      <c r="H1150" s="85" t="s">
        <v>28</v>
      </c>
      <c r="I1150" s="85" t="s">
        <v>87</v>
      </c>
      <c r="J1150" s="111">
        <v>4721</v>
      </c>
      <c r="K1150" s="112">
        <v>3</v>
      </c>
      <c r="L1150" s="101">
        <f>IF(K1150=0,"N/A",+J1151/K1150)</f>
        <v>3873.3333333333335</v>
      </c>
      <c r="M1150" s="101"/>
      <c r="N1150" s="101"/>
      <c r="O1150" s="102"/>
      <c r="P1150" s="102">
        <v>3</v>
      </c>
    </row>
    <row r="1151" spans="1:16" ht="15" x14ac:dyDescent="0.3">
      <c r="A1151" s="85" t="s">
        <v>1106</v>
      </c>
      <c r="B1151" s="85">
        <v>61</v>
      </c>
      <c r="C1151" s="85" t="s">
        <v>1106</v>
      </c>
      <c r="D1151" s="85" t="s">
        <v>89</v>
      </c>
      <c r="E1151" s="85">
        <v>1</v>
      </c>
      <c r="F1151" s="87" t="s">
        <v>31</v>
      </c>
      <c r="G1151" s="87"/>
      <c r="H1151" s="85" t="s">
        <v>73</v>
      </c>
      <c r="I1151" s="85" t="s">
        <v>87</v>
      </c>
      <c r="J1151" s="111">
        <v>11620</v>
      </c>
      <c r="K1151" s="112">
        <v>3</v>
      </c>
      <c r="L1151" s="101">
        <f>+J1152/36*9</f>
        <v>726.5</v>
      </c>
      <c r="M1151" s="101"/>
      <c r="N1151" s="101"/>
      <c r="O1151" s="102"/>
      <c r="P1151" s="102">
        <v>3</v>
      </c>
    </row>
    <row r="1152" spans="1:16" ht="15" x14ac:dyDescent="0.3">
      <c r="A1152" s="85" t="s">
        <v>1106</v>
      </c>
      <c r="B1152" s="85">
        <v>61</v>
      </c>
      <c r="C1152" s="85" t="s">
        <v>1106</v>
      </c>
      <c r="D1152" s="85"/>
      <c r="E1152" s="85">
        <v>1</v>
      </c>
      <c r="F1152" s="87" t="s">
        <v>1175</v>
      </c>
      <c r="G1152" s="85"/>
      <c r="H1152" s="85" t="s">
        <v>129</v>
      </c>
      <c r="I1152" s="85" t="s">
        <v>87</v>
      </c>
      <c r="J1152" s="111">
        <v>2906</v>
      </c>
      <c r="K1152" s="112">
        <v>3</v>
      </c>
      <c r="L1152" s="101">
        <f>+J1153/36*7</f>
        <v>2881.4722222222226</v>
      </c>
      <c r="M1152" s="101"/>
      <c r="N1152" s="101"/>
      <c r="O1152" s="102"/>
      <c r="P1152" s="102">
        <v>1</v>
      </c>
    </row>
    <row r="1153" spans="1:16" ht="15" x14ac:dyDescent="0.3">
      <c r="A1153" s="85" t="s">
        <v>1106</v>
      </c>
      <c r="B1153" s="85">
        <v>61</v>
      </c>
      <c r="C1153" s="85" t="s">
        <v>1106</v>
      </c>
      <c r="D1153" s="85"/>
      <c r="E1153" s="85">
        <v>1</v>
      </c>
      <c r="F1153" s="87" t="s">
        <v>1176</v>
      </c>
      <c r="G1153" s="85"/>
      <c r="H1153" s="85" t="s">
        <v>167</v>
      </c>
      <c r="I1153" s="85" t="s">
        <v>87</v>
      </c>
      <c r="J1153" s="111">
        <v>14819</v>
      </c>
      <c r="K1153" s="112">
        <v>3</v>
      </c>
      <c r="L1153" s="101">
        <f>+J1154/36*9</f>
        <v>5950</v>
      </c>
      <c r="M1153" s="101"/>
      <c r="N1153" s="101"/>
      <c r="O1153" s="102"/>
      <c r="P1153" s="102">
        <v>1</v>
      </c>
    </row>
    <row r="1154" spans="1:16" ht="15" x14ac:dyDescent="0.3">
      <c r="A1154" s="85" t="s">
        <v>1106</v>
      </c>
      <c r="B1154" s="85">
        <v>61</v>
      </c>
      <c r="C1154" s="85" t="s">
        <v>1106</v>
      </c>
      <c r="D1154" s="85"/>
      <c r="E1154" s="85">
        <v>1</v>
      </c>
      <c r="F1154" s="87" t="s">
        <v>524</v>
      </c>
      <c r="G1154" s="85"/>
      <c r="H1154" s="85" t="s">
        <v>1180</v>
      </c>
      <c r="I1154" s="85" t="s">
        <v>87</v>
      </c>
      <c r="J1154" s="111">
        <v>23800</v>
      </c>
      <c r="K1154" s="112">
        <v>3</v>
      </c>
      <c r="L1154" s="101">
        <f>+J1155/36*3</f>
        <v>1004</v>
      </c>
      <c r="M1154" s="101"/>
      <c r="N1154" s="101"/>
      <c r="O1154" s="102"/>
      <c r="P1154" s="102">
        <v>1</v>
      </c>
    </row>
    <row r="1155" spans="1:16" ht="15" x14ac:dyDescent="0.3">
      <c r="A1155" s="85" t="s">
        <v>1106</v>
      </c>
      <c r="B1155" s="85">
        <v>61</v>
      </c>
      <c r="C1155" s="85" t="s">
        <v>1106</v>
      </c>
      <c r="D1155" s="85"/>
      <c r="E1155" s="85">
        <v>3</v>
      </c>
      <c r="F1155" s="87" t="s">
        <v>932</v>
      </c>
      <c r="G1155" s="85"/>
      <c r="H1155" s="85" t="s">
        <v>28</v>
      </c>
      <c r="I1155" s="85" t="s">
        <v>87</v>
      </c>
      <c r="J1155" s="111">
        <v>12048</v>
      </c>
      <c r="K1155" s="112">
        <v>3</v>
      </c>
      <c r="L1155" s="101">
        <f>+J1156/36*P1151</f>
        <v>673.75249999999994</v>
      </c>
      <c r="M1155" s="708"/>
      <c r="N1155" s="708"/>
      <c r="O1155" s="708"/>
      <c r="P1155" s="708"/>
    </row>
    <row r="1156" spans="1:16" ht="15" x14ac:dyDescent="0.3">
      <c r="A1156" s="85" t="s">
        <v>1106</v>
      </c>
      <c r="B1156" s="85">
        <v>61</v>
      </c>
      <c r="C1156" s="85" t="s">
        <v>1106</v>
      </c>
      <c r="D1156" s="85"/>
      <c r="E1156" s="85">
        <v>3</v>
      </c>
      <c r="F1156" s="87" t="s">
        <v>1175</v>
      </c>
      <c r="G1156" s="85"/>
      <c r="H1156" s="85" t="s">
        <v>129</v>
      </c>
      <c r="I1156" s="85" t="s">
        <v>87</v>
      </c>
      <c r="J1156" s="111">
        <v>8085.03</v>
      </c>
      <c r="K1156" s="112">
        <v>3</v>
      </c>
      <c r="L1156" s="101">
        <f>+J1157/36*P1152</f>
        <v>847.22222222222217</v>
      </c>
      <c r="M1156" s="708"/>
      <c r="N1156" s="708"/>
      <c r="O1156" s="708"/>
      <c r="P1156" s="708"/>
    </row>
    <row r="1157" spans="1:16" ht="15" x14ac:dyDescent="0.3">
      <c r="A1157" s="85" t="s">
        <v>1106</v>
      </c>
      <c r="B1157" s="85">
        <v>61</v>
      </c>
      <c r="C1157" s="85" t="s">
        <v>1106</v>
      </c>
      <c r="D1157" s="85"/>
      <c r="E1157" s="85">
        <v>1</v>
      </c>
      <c r="F1157" s="87" t="s">
        <v>1296</v>
      </c>
      <c r="G1157" s="85"/>
      <c r="H1157" s="85" t="s">
        <v>118</v>
      </c>
      <c r="I1157" s="85" t="s">
        <v>87</v>
      </c>
      <c r="J1157" s="111">
        <v>30500</v>
      </c>
      <c r="K1157" s="112">
        <v>3</v>
      </c>
      <c r="L1157" s="101">
        <f>+J1158/36*P1153</f>
        <v>155.08333333333334</v>
      </c>
      <c r="M1157" s="101"/>
      <c r="N1157" s="313">
        <f>+M1155+M1157</f>
        <v>0</v>
      </c>
      <c r="O1157" s="187"/>
      <c r="P1157" s="187">
        <v>9</v>
      </c>
    </row>
    <row r="1158" spans="1:16" ht="15" x14ac:dyDescent="0.3">
      <c r="A1158" s="85" t="s">
        <v>1106</v>
      </c>
      <c r="B1158" s="85">
        <v>61</v>
      </c>
      <c r="C1158" s="85" t="s">
        <v>1106</v>
      </c>
      <c r="D1158" s="85"/>
      <c r="E1158" s="85">
        <v>1</v>
      </c>
      <c r="F1158" s="87" t="s">
        <v>932</v>
      </c>
      <c r="G1158" s="85"/>
      <c r="H1158" s="85" t="s">
        <v>118</v>
      </c>
      <c r="I1158" s="85" t="s">
        <v>87</v>
      </c>
      <c r="J1158" s="111">
        <v>5583</v>
      </c>
      <c r="K1158" s="112">
        <v>3</v>
      </c>
      <c r="L1158" s="101">
        <f>+J1159/36*P1154</f>
        <v>175.69444444444446</v>
      </c>
      <c r="M1158" s="708"/>
      <c r="N1158" s="708"/>
      <c r="O1158" s="708"/>
      <c r="P1158" s="708"/>
    </row>
    <row r="1159" spans="1:16" ht="15" x14ac:dyDescent="0.3">
      <c r="A1159" s="85" t="s">
        <v>1106</v>
      </c>
      <c r="B1159" s="85">
        <v>61</v>
      </c>
      <c r="C1159" s="85" t="s">
        <v>1106</v>
      </c>
      <c r="D1159" s="85"/>
      <c r="E1159" s="85">
        <v>1</v>
      </c>
      <c r="F1159" s="87" t="s">
        <v>1297</v>
      </c>
      <c r="G1159" s="85"/>
      <c r="H1159" s="85" t="s">
        <v>1298</v>
      </c>
      <c r="I1159" s="85" t="s">
        <v>87</v>
      </c>
      <c r="J1159" s="111">
        <v>6325</v>
      </c>
      <c r="K1159" s="85">
        <v>3</v>
      </c>
      <c r="L1159" s="101">
        <f>IF(K1159=0,"N/A",+J1160/K1159)</f>
        <v>878.33333333333337</v>
      </c>
      <c r="M1159" s="101"/>
      <c r="N1159" s="101"/>
      <c r="O1159" s="187"/>
      <c r="P1159" s="187">
        <v>7</v>
      </c>
    </row>
    <row r="1160" spans="1:16" ht="15" x14ac:dyDescent="0.3">
      <c r="A1160" s="85" t="s">
        <v>1106</v>
      </c>
      <c r="B1160" s="85">
        <v>61</v>
      </c>
      <c r="C1160" s="85" t="s">
        <v>1106</v>
      </c>
      <c r="D1160" s="85"/>
      <c r="E1160" s="85">
        <v>1</v>
      </c>
      <c r="F1160" s="96" t="s">
        <v>30</v>
      </c>
      <c r="G1160" s="86" t="s">
        <v>986</v>
      </c>
      <c r="H1160" s="86" t="s">
        <v>129</v>
      </c>
      <c r="I1160" s="96" t="s">
        <v>697</v>
      </c>
      <c r="J1160" s="351">
        <v>2635</v>
      </c>
      <c r="K1160" s="85">
        <v>3</v>
      </c>
      <c r="L1160" s="101">
        <f>IF(K1160=0,"N/A",+J1161/K1160)</f>
        <v>3751.67</v>
      </c>
      <c r="M1160" s="101"/>
      <c r="N1160" s="101"/>
      <c r="O1160" s="187"/>
      <c r="P1160" s="187">
        <v>7</v>
      </c>
    </row>
    <row r="1161" spans="1:16" ht="15" x14ac:dyDescent="0.3">
      <c r="A1161" s="85" t="s">
        <v>1106</v>
      </c>
      <c r="B1161" s="85">
        <v>61</v>
      </c>
      <c r="C1161" s="85" t="s">
        <v>1106</v>
      </c>
      <c r="D1161" s="85"/>
      <c r="E1161" s="85">
        <v>1</v>
      </c>
      <c r="F1161" s="96" t="s">
        <v>1299</v>
      </c>
      <c r="G1161" s="86"/>
      <c r="H1161" s="86" t="s">
        <v>167</v>
      </c>
      <c r="I1161" s="96" t="s">
        <v>697</v>
      </c>
      <c r="J1161" s="351">
        <v>11255.01</v>
      </c>
      <c r="K1161" s="85">
        <v>5</v>
      </c>
      <c r="L1161" s="101">
        <f>+J1162/60*P1157</f>
        <v>705.75</v>
      </c>
      <c r="M1161" s="101"/>
      <c r="N1161" s="101"/>
      <c r="O1161" s="187"/>
      <c r="P1161" s="187">
        <v>7</v>
      </c>
    </row>
    <row r="1162" spans="1:16" ht="15.75" x14ac:dyDescent="0.3">
      <c r="A1162" s="85" t="s">
        <v>1106</v>
      </c>
      <c r="B1162" s="85">
        <v>61</v>
      </c>
      <c r="C1162" s="85" t="s">
        <v>1106</v>
      </c>
      <c r="D1162" s="84"/>
      <c r="E1162" s="86">
        <v>1</v>
      </c>
      <c r="F1162" s="96" t="s">
        <v>920</v>
      </c>
      <c r="G1162" s="227"/>
      <c r="H1162" s="85"/>
      <c r="I1162" s="85" t="s">
        <v>1188</v>
      </c>
      <c r="J1162" s="351">
        <v>4705</v>
      </c>
      <c r="K1162" s="392">
        <v>3</v>
      </c>
      <c r="L1162" s="393">
        <f>IF(K1162=0,"N/A",+J1163/K1162)</f>
        <v>2224</v>
      </c>
      <c r="M1162" s="101"/>
      <c r="N1162" s="101"/>
      <c r="O1162" s="187"/>
      <c r="P1162" s="187">
        <v>4</v>
      </c>
    </row>
    <row r="1163" spans="1:16" ht="15.75" x14ac:dyDescent="0.3">
      <c r="A1163" s="451" t="s">
        <v>1106</v>
      </c>
      <c r="B1163" s="451">
        <v>61</v>
      </c>
      <c r="C1163" s="451" t="s">
        <v>1106</v>
      </c>
      <c r="D1163" s="451"/>
      <c r="E1163" s="451">
        <v>1</v>
      </c>
      <c r="F1163" s="390" t="s">
        <v>31</v>
      </c>
      <c r="G1163" s="389"/>
      <c r="H1163" s="389" t="s">
        <v>987</v>
      </c>
      <c r="I1163" s="85" t="s">
        <v>933</v>
      </c>
      <c r="J1163" s="391">
        <v>6672</v>
      </c>
      <c r="K1163" s="112">
        <v>3</v>
      </c>
      <c r="L1163" s="101">
        <f>+J1164/36*P1159</f>
        <v>1948.7222222222224</v>
      </c>
      <c r="M1163" s="101">
        <f>IF(K1167=0,"N/A",+L1167/12)</f>
        <v>358.1944444444444</v>
      </c>
      <c r="N1163" s="101"/>
      <c r="O1163" s="187">
        <v>1</v>
      </c>
      <c r="P1163" s="187">
        <v>9</v>
      </c>
    </row>
    <row r="1164" spans="1:16" ht="15" x14ac:dyDescent="0.3">
      <c r="A1164" s="85" t="s">
        <v>1106</v>
      </c>
      <c r="B1164" s="85">
        <v>61</v>
      </c>
      <c r="C1164" s="85" t="s">
        <v>1106</v>
      </c>
      <c r="D1164" s="227"/>
      <c r="E1164" s="85">
        <v>1</v>
      </c>
      <c r="F1164" s="87" t="s">
        <v>1199</v>
      </c>
      <c r="G1164" s="227" t="s">
        <v>1198</v>
      </c>
      <c r="H1164" s="85" t="s">
        <v>266</v>
      </c>
      <c r="I1164" s="85" t="s">
        <v>702</v>
      </c>
      <c r="J1164" s="97">
        <v>10022</v>
      </c>
      <c r="K1164" s="112">
        <v>3</v>
      </c>
      <c r="L1164" s="101">
        <f>+J1165/36*P1160</f>
        <v>335.41472222222222</v>
      </c>
      <c r="M1164" s="101">
        <f>IF(K1168=0,"N/A",+L1168/12)</f>
        <v>164.94444444444443</v>
      </c>
      <c r="N1164" s="101"/>
      <c r="O1164" s="187">
        <v>1</v>
      </c>
      <c r="P1164" s="187">
        <v>6</v>
      </c>
    </row>
    <row r="1165" spans="1:16" ht="15" x14ac:dyDescent="0.3">
      <c r="A1165" s="85" t="s">
        <v>1106</v>
      </c>
      <c r="B1165" s="85">
        <v>61</v>
      </c>
      <c r="C1165" s="85" t="s">
        <v>1106</v>
      </c>
      <c r="D1165" s="227"/>
      <c r="E1165" s="85">
        <v>1</v>
      </c>
      <c r="F1165" s="87" t="s">
        <v>1200</v>
      </c>
      <c r="G1165" s="227"/>
      <c r="H1165" s="85" t="s">
        <v>73</v>
      </c>
      <c r="I1165" s="85" t="s">
        <v>702</v>
      </c>
      <c r="J1165" s="97">
        <v>1724.99</v>
      </c>
      <c r="K1165" s="112">
        <v>3</v>
      </c>
      <c r="L1165" s="101">
        <f>+J1166/36*P1161</f>
        <v>1344.5833333333335</v>
      </c>
      <c r="M1165" s="101">
        <f>IF(K1169=0,"N/A",+L1169/12)</f>
        <v>66.333333333333329</v>
      </c>
      <c r="N1165" s="101">
        <f>+M1165+M1164+M1163+M1157+M1156+M1154+M1153+M1152</f>
        <v>589.47222222222217</v>
      </c>
      <c r="O1165" s="187">
        <v>1</v>
      </c>
      <c r="P1165" s="187">
        <v>6</v>
      </c>
    </row>
    <row r="1166" spans="1:16" ht="15" x14ac:dyDescent="0.3">
      <c r="A1166" s="85" t="s">
        <v>1106</v>
      </c>
      <c r="B1166" s="85">
        <v>61</v>
      </c>
      <c r="C1166" s="85" t="s">
        <v>1106</v>
      </c>
      <c r="D1166" s="227"/>
      <c r="E1166" s="85">
        <v>1</v>
      </c>
      <c r="F1166" s="87" t="s">
        <v>1202</v>
      </c>
      <c r="G1166" s="227"/>
      <c r="H1166" s="85" t="s">
        <v>1201</v>
      </c>
      <c r="I1166" s="85" t="s">
        <v>702</v>
      </c>
      <c r="J1166" s="97">
        <v>6915</v>
      </c>
      <c r="K1166" s="112">
        <v>3</v>
      </c>
      <c r="L1166" s="101">
        <f>+J1167/36*P1162</f>
        <v>3841.5555555555557</v>
      </c>
      <c r="M1166" s="103"/>
      <c r="N1166" s="103"/>
      <c r="O1166" s="232"/>
      <c r="P1166" s="232">
        <v>9</v>
      </c>
    </row>
    <row r="1167" spans="1:16" ht="15" x14ac:dyDescent="0.3">
      <c r="A1167" s="85" t="s">
        <v>1106</v>
      </c>
      <c r="B1167" s="85">
        <v>61</v>
      </c>
      <c r="C1167" s="85" t="s">
        <v>1106</v>
      </c>
      <c r="D1167" s="227"/>
      <c r="E1167" s="85">
        <v>1</v>
      </c>
      <c r="F1167" s="87" t="s">
        <v>1203</v>
      </c>
      <c r="G1167" s="227"/>
      <c r="H1167" s="85" t="s">
        <v>1204</v>
      </c>
      <c r="I1167" s="85" t="s">
        <v>702</v>
      </c>
      <c r="J1167" s="97">
        <v>34574</v>
      </c>
      <c r="K1167" s="112">
        <v>3</v>
      </c>
      <c r="L1167" s="101">
        <f>IF(K1167=0,"N/A",+J1168/K1167)</f>
        <v>4298.333333333333</v>
      </c>
      <c r="M1167" s="101"/>
      <c r="N1167" s="101"/>
      <c r="O1167" s="187"/>
      <c r="P1167" s="187">
        <v>4</v>
      </c>
    </row>
    <row r="1168" spans="1:16" ht="15" x14ac:dyDescent="0.3">
      <c r="A1168" s="235" t="s">
        <v>1106</v>
      </c>
      <c r="B1168" s="235">
        <v>61</v>
      </c>
      <c r="C1168" s="235" t="s">
        <v>1106</v>
      </c>
      <c r="D1168" s="85"/>
      <c r="E1168" s="85">
        <v>1</v>
      </c>
      <c r="F1168" s="87" t="s">
        <v>999</v>
      </c>
      <c r="G1168" s="85" t="s">
        <v>1010</v>
      </c>
      <c r="H1168" s="85" t="s">
        <v>1000</v>
      </c>
      <c r="I1168" s="85" t="s">
        <v>175</v>
      </c>
      <c r="J1168" s="309">
        <v>12895</v>
      </c>
      <c r="K1168" s="112">
        <v>3</v>
      </c>
      <c r="L1168" s="101">
        <f>IF(K1168=0,"N/A",+J1169/K1168)</f>
        <v>1979.3333333333333</v>
      </c>
      <c r="M1168" s="101"/>
      <c r="N1168" s="101"/>
      <c r="O1168" s="187"/>
      <c r="P1168" s="187">
        <v>1</v>
      </c>
    </row>
    <row r="1169" spans="1:16" ht="15" x14ac:dyDescent="0.3">
      <c r="A1169" s="85" t="s">
        <v>1106</v>
      </c>
      <c r="B1169" s="85">
        <v>61</v>
      </c>
      <c r="C1169" s="85" t="s">
        <v>1106</v>
      </c>
      <c r="D1169" s="260"/>
      <c r="E1169" s="85">
        <v>1</v>
      </c>
      <c r="F1169" s="87" t="s">
        <v>1009</v>
      </c>
      <c r="G1169" s="260"/>
      <c r="H1169" s="85" t="s">
        <v>28</v>
      </c>
      <c r="I1169" s="85" t="s">
        <v>175</v>
      </c>
      <c r="J1169" s="97">
        <v>5938</v>
      </c>
      <c r="K1169" s="112">
        <v>3</v>
      </c>
      <c r="L1169" s="101">
        <f>IF(K1169=0,"N/A",+J1170/K1169)</f>
        <v>796</v>
      </c>
      <c r="M1169" s="101">
        <f>IF(K1173=0,"N/A",+L1173/12)</f>
        <v>86.8611111111111</v>
      </c>
      <c r="N1169" s="101"/>
      <c r="O1169" s="187">
        <v>1</v>
      </c>
      <c r="P1169" s="187">
        <v>2</v>
      </c>
    </row>
    <row r="1170" spans="1:16" ht="15" x14ac:dyDescent="0.3">
      <c r="A1170" s="85" t="s">
        <v>1106</v>
      </c>
      <c r="B1170" s="85">
        <v>61</v>
      </c>
      <c r="C1170" s="85" t="s">
        <v>1106</v>
      </c>
      <c r="D1170" s="260"/>
      <c r="E1170" s="85">
        <v>1</v>
      </c>
      <c r="F1170" s="87" t="s">
        <v>31</v>
      </c>
      <c r="G1170" s="260"/>
      <c r="H1170" s="85"/>
      <c r="I1170" s="85" t="s">
        <v>175</v>
      </c>
      <c r="J1170" s="97">
        <v>2388</v>
      </c>
      <c r="K1170" s="95">
        <v>10</v>
      </c>
      <c r="L1170" s="103">
        <f>+J1171/120*P1166</f>
        <v>1947</v>
      </c>
      <c r="M1170" s="101">
        <f>IF(K1174=0,"N/A",+L1174/12)</f>
        <v>48.183333333333337</v>
      </c>
      <c r="N1170" s="101"/>
      <c r="O1170" s="187"/>
      <c r="P1170" s="187"/>
    </row>
    <row r="1171" spans="1:16" ht="15" x14ac:dyDescent="0.3">
      <c r="A1171" s="92" t="s">
        <v>1106</v>
      </c>
      <c r="B1171" s="92">
        <v>61</v>
      </c>
      <c r="C1171" s="92" t="s">
        <v>1106</v>
      </c>
      <c r="D1171" s="93"/>
      <c r="E1171" s="92">
        <v>1</v>
      </c>
      <c r="F1171" s="236" t="s">
        <v>1205</v>
      </c>
      <c r="G1171" s="85"/>
      <c r="H1171" s="85"/>
      <c r="I1171" s="85" t="s">
        <v>194</v>
      </c>
      <c r="J1171" s="94">
        <v>25960</v>
      </c>
      <c r="K1171" s="112">
        <v>3</v>
      </c>
      <c r="L1171" s="101">
        <f>+J1172/36*P1167</f>
        <v>7957.5166666666664</v>
      </c>
      <c r="M1171" s="101">
        <f>IF(K1175=0,"N/A",+L1175/12)</f>
        <v>651.80555555555554</v>
      </c>
      <c r="N1171" s="101"/>
      <c r="O1171" s="187">
        <v>1</v>
      </c>
      <c r="P1171" s="187">
        <v>2</v>
      </c>
    </row>
    <row r="1172" spans="1:16" ht="15" x14ac:dyDescent="0.3">
      <c r="A1172" s="85" t="s">
        <v>1106</v>
      </c>
      <c r="B1172" s="85">
        <v>61</v>
      </c>
      <c r="C1172" s="85" t="s">
        <v>1106</v>
      </c>
      <c r="D1172" s="87"/>
      <c r="E1172" s="85">
        <v>1</v>
      </c>
      <c r="F1172" s="87" t="s">
        <v>1206</v>
      </c>
      <c r="G1172" s="85">
        <v>3</v>
      </c>
      <c r="H1172" s="85" t="s">
        <v>1207</v>
      </c>
      <c r="I1172" s="85" t="s">
        <v>194</v>
      </c>
      <c r="J1172" s="111">
        <v>71617.649999999994</v>
      </c>
      <c r="K1172" s="112">
        <v>3</v>
      </c>
      <c r="L1172" s="101">
        <f>+J1173/36*P1168</f>
        <v>160.61111111111111</v>
      </c>
      <c r="M1172" s="101"/>
      <c r="N1172" s="101"/>
      <c r="O1172" s="187"/>
      <c r="P1172" s="187">
        <v>9</v>
      </c>
    </row>
    <row r="1173" spans="1:16" ht="15" x14ac:dyDescent="0.3">
      <c r="A1173" s="85" t="s">
        <v>1106</v>
      </c>
      <c r="B1173" s="85">
        <v>61</v>
      </c>
      <c r="C1173" s="85" t="s">
        <v>1106</v>
      </c>
      <c r="D1173" s="87"/>
      <c r="E1173" s="85">
        <v>1</v>
      </c>
      <c r="F1173" s="87" t="s">
        <v>148</v>
      </c>
      <c r="G1173" s="85" t="s">
        <v>1210</v>
      </c>
      <c r="H1173" s="85" t="s">
        <v>42</v>
      </c>
      <c r="I1173" s="85" t="s">
        <v>194</v>
      </c>
      <c r="J1173" s="111">
        <v>5782</v>
      </c>
      <c r="K1173" s="112">
        <v>3</v>
      </c>
      <c r="L1173" s="101">
        <f>IF(K1173=0,"N/A",+J1174/K1173)</f>
        <v>1042.3333333333333</v>
      </c>
      <c r="M1173" s="101"/>
      <c r="N1173" s="101"/>
      <c r="O1173" s="187"/>
      <c r="P1173" s="187">
        <v>9</v>
      </c>
    </row>
    <row r="1174" spans="1:16" ht="15" x14ac:dyDescent="0.3">
      <c r="A1174" s="85" t="s">
        <v>1106</v>
      </c>
      <c r="B1174" s="85">
        <v>61</v>
      </c>
      <c r="C1174" s="85" t="s">
        <v>1106</v>
      </c>
      <c r="D1174" s="260"/>
      <c r="E1174" s="85">
        <v>1</v>
      </c>
      <c r="F1174" s="87" t="s">
        <v>30</v>
      </c>
      <c r="G1174" s="85"/>
      <c r="H1174" s="85" t="s">
        <v>129</v>
      </c>
      <c r="I1174" s="85" t="s">
        <v>934</v>
      </c>
      <c r="J1174" s="111">
        <v>3127</v>
      </c>
      <c r="K1174" s="112">
        <v>10</v>
      </c>
      <c r="L1174" s="101">
        <f>IF(K1174=0,"N/A",+J1175/K1174)</f>
        <v>578.20000000000005</v>
      </c>
      <c r="M1174" s="103"/>
      <c r="N1174" s="103"/>
      <c r="O1174" s="232"/>
      <c r="P1174" s="232">
        <v>9</v>
      </c>
    </row>
    <row r="1175" spans="1:16" ht="15" x14ac:dyDescent="0.3">
      <c r="A1175" s="85" t="s">
        <v>1106</v>
      </c>
      <c r="B1175" s="85">
        <v>61</v>
      </c>
      <c r="C1175" s="85" t="s">
        <v>1106</v>
      </c>
      <c r="D1175" s="86"/>
      <c r="E1175" s="85">
        <v>1</v>
      </c>
      <c r="F1175" s="87" t="s">
        <v>55</v>
      </c>
      <c r="G1175" s="192"/>
      <c r="H1175" s="85" t="s">
        <v>24</v>
      </c>
      <c r="I1175" s="85" t="s">
        <v>443</v>
      </c>
      <c r="J1175" s="111">
        <v>5782</v>
      </c>
      <c r="K1175" s="112">
        <v>3</v>
      </c>
      <c r="L1175" s="101">
        <f>IF(K1175=0,"N/A",+J1176/K1175)</f>
        <v>7821.666666666667</v>
      </c>
      <c r="M1175" s="103"/>
      <c r="N1175" s="103"/>
      <c r="O1175" s="232"/>
      <c r="P1175" s="232">
        <v>3</v>
      </c>
    </row>
    <row r="1176" spans="1:16" ht="15" x14ac:dyDescent="0.3">
      <c r="A1176" s="85" t="s">
        <v>1106</v>
      </c>
      <c r="B1176" s="85">
        <v>61</v>
      </c>
      <c r="C1176" s="85" t="s">
        <v>1106</v>
      </c>
      <c r="D1176" s="260"/>
      <c r="E1176" s="85">
        <v>1</v>
      </c>
      <c r="F1176" s="87" t="s">
        <v>524</v>
      </c>
      <c r="G1176" s="85" t="s">
        <v>1083</v>
      </c>
      <c r="H1176" s="85" t="s">
        <v>544</v>
      </c>
      <c r="I1176" s="85" t="s">
        <v>936</v>
      </c>
      <c r="J1176" s="111">
        <v>23465</v>
      </c>
      <c r="K1176" s="112">
        <v>3</v>
      </c>
      <c r="L1176" s="101">
        <f t="shared" ref="L1176:L1182" si="31">+J1177/36*P1172</f>
        <v>1519</v>
      </c>
      <c r="M1176" s="103"/>
      <c r="N1176" s="103"/>
      <c r="O1176" s="232"/>
      <c r="P1176" s="232">
        <v>3</v>
      </c>
    </row>
    <row r="1177" spans="1:16" ht="15" x14ac:dyDescent="0.3">
      <c r="A1177" s="85" t="s">
        <v>1106</v>
      </c>
      <c r="B1177" s="85">
        <v>61</v>
      </c>
      <c r="C1177" s="85" t="s">
        <v>1106</v>
      </c>
      <c r="D1177" s="260"/>
      <c r="E1177" s="85">
        <v>1</v>
      </c>
      <c r="F1177" s="87" t="s">
        <v>1084</v>
      </c>
      <c r="G1177" s="85"/>
      <c r="H1177" s="85"/>
      <c r="I1177" s="85" t="s">
        <v>936</v>
      </c>
      <c r="J1177" s="111">
        <v>6076</v>
      </c>
      <c r="K1177" s="112">
        <v>3</v>
      </c>
      <c r="L1177" s="101">
        <f t="shared" si="31"/>
        <v>4888.0024999999996</v>
      </c>
      <c r="M1177" s="103"/>
      <c r="N1177" s="103"/>
      <c r="O1177" s="232"/>
      <c r="P1177" s="232">
        <v>3</v>
      </c>
    </row>
    <row r="1178" spans="1:16" ht="15" x14ac:dyDescent="0.3">
      <c r="A1178" s="85" t="s">
        <v>1106</v>
      </c>
      <c r="B1178" s="85">
        <v>61</v>
      </c>
      <c r="C1178" s="85" t="s">
        <v>1106</v>
      </c>
      <c r="D1178" s="260"/>
      <c r="E1178" s="85">
        <v>1</v>
      </c>
      <c r="F1178" s="87" t="s">
        <v>1234</v>
      </c>
      <c r="G1178" s="85"/>
      <c r="H1178" s="85" t="s">
        <v>134</v>
      </c>
      <c r="I1178" s="85" t="s">
        <v>936</v>
      </c>
      <c r="J1178" s="111">
        <v>19552.009999999998</v>
      </c>
      <c r="K1178" s="112">
        <v>3</v>
      </c>
      <c r="L1178" s="103">
        <f t="shared" si="31"/>
        <v>1988</v>
      </c>
      <c r="M1178" s="103"/>
      <c r="N1178" s="103"/>
      <c r="O1178" s="232"/>
      <c r="P1178" s="232">
        <v>3</v>
      </c>
    </row>
    <row r="1179" spans="1:16" ht="15" x14ac:dyDescent="0.3">
      <c r="A1179" s="105" t="s">
        <v>1106</v>
      </c>
      <c r="B1179" s="105">
        <v>61</v>
      </c>
      <c r="C1179" s="105" t="s">
        <v>1106</v>
      </c>
      <c r="D1179" s="573"/>
      <c r="E1179" s="105">
        <v>1</v>
      </c>
      <c r="F1179" s="106" t="s">
        <v>1235</v>
      </c>
      <c r="G1179" s="105"/>
      <c r="H1179" s="308"/>
      <c r="I1179" s="85" t="s">
        <v>936</v>
      </c>
      <c r="J1179" s="111">
        <v>7952</v>
      </c>
      <c r="K1179" s="95">
        <v>3</v>
      </c>
      <c r="L1179" s="103">
        <f t="shared" si="31"/>
        <v>848.75</v>
      </c>
      <c r="M1179" s="103"/>
      <c r="N1179" s="103"/>
      <c r="O1179" s="232"/>
      <c r="P1179" s="232">
        <v>5</v>
      </c>
    </row>
    <row r="1180" spans="1:16" ht="15" x14ac:dyDescent="0.3">
      <c r="A1180" s="92" t="s">
        <v>1106</v>
      </c>
      <c r="B1180" s="92">
        <v>61</v>
      </c>
      <c r="C1180" s="92" t="s">
        <v>1106</v>
      </c>
      <c r="D1180" s="566"/>
      <c r="E1180" s="92">
        <v>1</v>
      </c>
      <c r="F1180" s="236" t="s">
        <v>1301</v>
      </c>
      <c r="G1180" s="85" t="s">
        <v>1302</v>
      </c>
      <c r="H1180" s="85" t="s">
        <v>1303</v>
      </c>
      <c r="I1180" s="85" t="s">
        <v>756</v>
      </c>
      <c r="J1180" s="94">
        <v>10185</v>
      </c>
      <c r="K1180" s="95">
        <v>3</v>
      </c>
      <c r="L1180" s="103">
        <f t="shared" si="31"/>
        <v>334.66666666666669</v>
      </c>
      <c r="M1180" s="103"/>
      <c r="N1180" s="103"/>
      <c r="O1180" s="232"/>
      <c r="P1180" s="232">
        <v>1</v>
      </c>
    </row>
    <row r="1181" spans="1:16" ht="15" x14ac:dyDescent="0.3">
      <c r="A1181" s="92" t="s">
        <v>1106</v>
      </c>
      <c r="B1181" s="92">
        <v>61</v>
      </c>
      <c r="C1181" s="92" t="s">
        <v>1106</v>
      </c>
      <c r="D1181" s="566"/>
      <c r="E1181" s="92">
        <v>1</v>
      </c>
      <c r="F1181" s="236" t="s">
        <v>932</v>
      </c>
      <c r="G1181" s="85"/>
      <c r="H1181" s="85" t="s">
        <v>28</v>
      </c>
      <c r="I1181" s="85" t="s">
        <v>756</v>
      </c>
      <c r="J1181" s="94">
        <v>4016</v>
      </c>
      <c r="K1181" s="95">
        <v>3</v>
      </c>
      <c r="L1181" s="103">
        <f t="shared" si="31"/>
        <v>224.5841666666667</v>
      </c>
      <c r="M1181" s="101"/>
      <c r="N1181" s="101"/>
      <c r="O1181" s="187"/>
      <c r="P1181" s="187">
        <v>1</v>
      </c>
    </row>
    <row r="1182" spans="1:16" ht="15" x14ac:dyDescent="0.3">
      <c r="A1182" s="92" t="s">
        <v>1106</v>
      </c>
      <c r="B1182" s="92">
        <v>61</v>
      </c>
      <c r="C1182" s="92" t="s">
        <v>1106</v>
      </c>
      <c r="D1182" s="566"/>
      <c r="E1182" s="92">
        <v>1</v>
      </c>
      <c r="F1182" s="93" t="s">
        <v>30</v>
      </c>
      <c r="G1182" s="108"/>
      <c r="H1182" s="108" t="s">
        <v>129</v>
      </c>
      <c r="I1182" s="85" t="s">
        <v>756</v>
      </c>
      <c r="J1182" s="94">
        <v>2695.01</v>
      </c>
      <c r="K1182" s="95">
        <v>3</v>
      </c>
      <c r="L1182" s="103">
        <f t="shared" si="31"/>
        <v>449.16833333333341</v>
      </c>
      <c r="M1182" s="101"/>
      <c r="N1182" s="101"/>
      <c r="O1182" s="187"/>
      <c r="P1182" s="187">
        <v>1</v>
      </c>
    </row>
    <row r="1183" spans="1:16" ht="15" x14ac:dyDescent="0.3">
      <c r="A1183" s="92" t="s">
        <v>1106</v>
      </c>
      <c r="B1183" s="92">
        <v>61</v>
      </c>
      <c r="C1183" s="92" t="s">
        <v>1106</v>
      </c>
      <c r="D1183" s="566"/>
      <c r="E1183" s="92">
        <v>2</v>
      </c>
      <c r="F1183" s="93" t="s">
        <v>30</v>
      </c>
      <c r="G1183" s="92"/>
      <c r="H1183" s="92" t="s">
        <v>129</v>
      </c>
      <c r="I1183" s="85" t="s">
        <v>551</v>
      </c>
      <c r="J1183" s="94">
        <v>5390.02</v>
      </c>
      <c r="K1183" s="95">
        <v>3</v>
      </c>
      <c r="L1183" s="103">
        <f>+J1184/36*P1180</f>
        <v>832.55611111111114</v>
      </c>
      <c r="M1183" s="101"/>
      <c r="N1183" s="101"/>
      <c r="O1183" s="187"/>
      <c r="P1183" s="187">
        <v>1</v>
      </c>
    </row>
    <row r="1184" spans="1:16" ht="15" x14ac:dyDescent="0.3">
      <c r="A1184" s="92" t="s">
        <v>1106</v>
      </c>
      <c r="B1184" s="92">
        <v>61</v>
      </c>
      <c r="C1184" s="92" t="s">
        <v>1106</v>
      </c>
      <c r="D1184" s="566"/>
      <c r="E1184" s="92">
        <v>4</v>
      </c>
      <c r="F1184" s="93" t="s">
        <v>1300</v>
      </c>
      <c r="G1184" s="92"/>
      <c r="H1184" s="92" t="s">
        <v>760</v>
      </c>
      <c r="I1184" s="85" t="s">
        <v>1305</v>
      </c>
      <c r="J1184" s="94">
        <v>29972.02</v>
      </c>
      <c r="K1184" s="95">
        <v>3</v>
      </c>
      <c r="L1184" s="103">
        <f>+J1185/36*P1181</f>
        <v>78.611111111111114</v>
      </c>
      <c r="M1184" s="101">
        <f>IF(K1188=0,"N/A",+L1188/12)</f>
        <v>442.5</v>
      </c>
      <c r="N1184" s="101"/>
      <c r="O1184" s="187">
        <v>1</v>
      </c>
      <c r="P1184" s="187">
        <v>1</v>
      </c>
    </row>
    <row r="1185" spans="1:16" ht="15" x14ac:dyDescent="0.3">
      <c r="A1185" s="92" t="s">
        <v>1106</v>
      </c>
      <c r="B1185" s="92">
        <v>61</v>
      </c>
      <c r="C1185" s="92" t="s">
        <v>1106</v>
      </c>
      <c r="D1185" s="566"/>
      <c r="E1185" s="92">
        <v>1</v>
      </c>
      <c r="F1185" s="93" t="s">
        <v>30</v>
      </c>
      <c r="G1185" s="92"/>
      <c r="H1185" s="92" t="s">
        <v>129</v>
      </c>
      <c r="I1185" s="85" t="s">
        <v>756</v>
      </c>
      <c r="J1185" s="94">
        <v>2830</v>
      </c>
      <c r="K1185" s="112">
        <v>3</v>
      </c>
      <c r="L1185" s="101">
        <f>+J1186/36*P1182</f>
        <v>178.55555555555554</v>
      </c>
      <c r="M1185" s="103">
        <f>IF(K1189=0,"N/A",+L1189/12)</f>
        <v>267.83333333333331</v>
      </c>
      <c r="N1185" s="103"/>
      <c r="O1185" s="232">
        <v>1</v>
      </c>
      <c r="P1185" s="232">
        <v>6</v>
      </c>
    </row>
    <row r="1186" spans="1:16" ht="15" x14ac:dyDescent="0.3">
      <c r="A1186" s="548" t="s">
        <v>1106</v>
      </c>
      <c r="B1186" s="85">
        <v>61</v>
      </c>
      <c r="C1186" s="548" t="s">
        <v>1106</v>
      </c>
      <c r="D1186" s="260"/>
      <c r="E1186" s="85">
        <v>1</v>
      </c>
      <c r="F1186" s="87" t="s">
        <v>31</v>
      </c>
      <c r="G1186" s="85"/>
      <c r="H1186" s="85" t="s">
        <v>1306</v>
      </c>
      <c r="I1186" s="85" t="s">
        <v>1305</v>
      </c>
      <c r="J1186" s="111">
        <v>6428</v>
      </c>
      <c r="K1186" s="112">
        <v>3</v>
      </c>
      <c r="L1186" s="101">
        <f>+J1187/36*P1183</f>
        <v>111.55555555555556</v>
      </c>
      <c r="M1186" s="101">
        <f>IF(K1190=0,"N/A",+L1190/12)</f>
        <v>164.94444444444443</v>
      </c>
      <c r="N1186" s="101"/>
      <c r="O1186" s="187">
        <v>1</v>
      </c>
      <c r="P1186" s="187">
        <v>6</v>
      </c>
    </row>
    <row r="1187" spans="1:16" ht="15" x14ac:dyDescent="0.3">
      <c r="A1187" s="85" t="s">
        <v>1106</v>
      </c>
      <c r="B1187" s="85">
        <v>61</v>
      </c>
      <c r="C1187" s="85" t="s">
        <v>1106</v>
      </c>
      <c r="D1187" s="260"/>
      <c r="E1187" s="85">
        <v>1</v>
      </c>
      <c r="F1187" s="87" t="s">
        <v>932</v>
      </c>
      <c r="G1187" s="85"/>
      <c r="H1187" s="85"/>
      <c r="I1187" s="85" t="s">
        <v>756</v>
      </c>
      <c r="J1187" s="111">
        <v>4016</v>
      </c>
      <c r="K1187" s="112">
        <v>3</v>
      </c>
      <c r="L1187" s="101">
        <f>+J1188/36*P1184</f>
        <v>62.555277777777775</v>
      </c>
      <c r="M1187" s="101">
        <f>IF(K1191=0,"N/A",+L1191/12)</f>
        <v>66.333333333333329</v>
      </c>
      <c r="N1187" s="101"/>
      <c r="O1187" s="187">
        <v>1</v>
      </c>
      <c r="P1187" s="187">
        <v>6</v>
      </c>
    </row>
    <row r="1188" spans="1:16" ht="15" x14ac:dyDescent="0.3">
      <c r="A1188" s="85" t="s">
        <v>1106</v>
      </c>
      <c r="B1188" s="85">
        <v>61</v>
      </c>
      <c r="C1188" s="85" t="s">
        <v>1106</v>
      </c>
      <c r="D1188" s="260"/>
      <c r="E1188" s="85">
        <v>1</v>
      </c>
      <c r="F1188" s="87" t="s">
        <v>1236</v>
      </c>
      <c r="G1188" s="85"/>
      <c r="H1188" s="85"/>
      <c r="I1188" s="85" t="s">
        <v>756</v>
      </c>
      <c r="J1188" s="111">
        <v>2251.9899999999998</v>
      </c>
      <c r="K1188" s="112">
        <v>5</v>
      </c>
      <c r="L1188" s="101">
        <f t="shared" ref="L1188:L1197" si="32">IF(K1188=0,"N/A",+J1189/K1188)</f>
        <v>5310</v>
      </c>
      <c r="M1188" s="708"/>
      <c r="N1188" s="708"/>
      <c r="O1188" s="708"/>
      <c r="P1188" s="708"/>
    </row>
    <row r="1189" spans="1:16" ht="15" x14ac:dyDescent="0.3">
      <c r="A1189" s="85" t="s">
        <v>1106</v>
      </c>
      <c r="B1189" s="85">
        <v>61</v>
      </c>
      <c r="C1189" s="85" t="s">
        <v>1106</v>
      </c>
      <c r="D1189" s="260"/>
      <c r="E1189" s="85">
        <v>1</v>
      </c>
      <c r="F1189" s="87" t="s">
        <v>1090</v>
      </c>
      <c r="G1189" s="85" t="s">
        <v>1091</v>
      </c>
      <c r="H1189" s="85"/>
      <c r="I1189" s="85" t="s">
        <v>936</v>
      </c>
      <c r="J1189" s="111">
        <v>26550</v>
      </c>
      <c r="K1189" s="95">
        <v>3</v>
      </c>
      <c r="L1189" s="103">
        <f t="shared" si="32"/>
        <v>3214</v>
      </c>
      <c r="M1189" s="708"/>
      <c r="N1189" s="708"/>
      <c r="O1189" s="708"/>
      <c r="P1189" s="708"/>
    </row>
    <row r="1190" spans="1:16" ht="15" x14ac:dyDescent="0.3">
      <c r="A1190" s="98" t="s">
        <v>1106</v>
      </c>
      <c r="B1190" s="98">
        <v>61</v>
      </c>
      <c r="C1190" s="98" t="s">
        <v>1106</v>
      </c>
      <c r="D1190" s="537"/>
      <c r="E1190" s="98">
        <v>1</v>
      </c>
      <c r="F1190" s="311" t="s">
        <v>1101</v>
      </c>
      <c r="G1190" s="634" t="s">
        <v>1102</v>
      </c>
      <c r="H1190" s="95" t="s">
        <v>167</v>
      </c>
      <c r="I1190" s="98" t="s">
        <v>936</v>
      </c>
      <c r="J1190" s="362">
        <v>9642</v>
      </c>
      <c r="K1190" s="112">
        <v>3</v>
      </c>
      <c r="L1190" s="101">
        <f t="shared" si="32"/>
        <v>1979.3333333333333</v>
      </c>
      <c r="M1190" s="101">
        <f>IF(K1194=0,"N/A",+L1194/12)</f>
        <v>130.7225</v>
      </c>
      <c r="N1190" s="101"/>
      <c r="O1190" s="187">
        <v>1</v>
      </c>
      <c r="P1190" s="187">
        <v>2</v>
      </c>
    </row>
    <row r="1191" spans="1:16" ht="15" x14ac:dyDescent="0.3">
      <c r="A1191" s="85" t="s">
        <v>1106</v>
      </c>
      <c r="B1191" s="85">
        <v>61</v>
      </c>
      <c r="C1191" s="85" t="s">
        <v>1106</v>
      </c>
      <c r="D1191" s="85"/>
      <c r="E1191" s="85">
        <v>1</v>
      </c>
      <c r="F1191" s="87" t="s">
        <v>1084</v>
      </c>
      <c r="G1191" s="85"/>
      <c r="H1191" s="85" t="s">
        <v>28</v>
      </c>
      <c r="I1191" s="98" t="s">
        <v>936</v>
      </c>
      <c r="J1191" s="97">
        <v>5938</v>
      </c>
      <c r="K1191" s="112">
        <v>3</v>
      </c>
      <c r="L1191" s="101">
        <f t="shared" si="32"/>
        <v>796</v>
      </c>
      <c r="M1191" s="103">
        <f>IF(K1195=0,"N/A",+L1195/12)</f>
        <v>187.4722222222222</v>
      </c>
      <c r="N1191" s="103"/>
      <c r="O1191" s="232">
        <v>1</v>
      </c>
      <c r="P1191" s="232">
        <v>2</v>
      </c>
    </row>
    <row r="1192" spans="1:16" ht="15" x14ac:dyDescent="0.3">
      <c r="A1192" s="85" t="s">
        <v>1106</v>
      </c>
      <c r="B1192" s="85">
        <v>61</v>
      </c>
      <c r="C1192" s="85" t="s">
        <v>1106</v>
      </c>
      <c r="D1192" s="260"/>
      <c r="E1192" s="85">
        <v>1</v>
      </c>
      <c r="F1192" s="96" t="s">
        <v>31</v>
      </c>
      <c r="G1192" s="300"/>
      <c r="H1192" s="112"/>
      <c r="I1192" s="85" t="s">
        <v>801</v>
      </c>
      <c r="J1192" s="111">
        <v>2388</v>
      </c>
      <c r="K1192" s="112">
        <v>3</v>
      </c>
      <c r="L1192" s="101">
        <f t="shared" si="32"/>
        <v>796</v>
      </c>
      <c r="M1192" s="101">
        <f>IF(K1196=0,"N/A",+L1196/12)</f>
        <v>76.194722222222225</v>
      </c>
      <c r="N1192" s="101"/>
      <c r="O1192" s="187">
        <v>1</v>
      </c>
      <c r="P1192" s="187">
        <v>2</v>
      </c>
    </row>
    <row r="1193" spans="1:16" ht="15" x14ac:dyDescent="0.3">
      <c r="A1193" s="85" t="s">
        <v>1106</v>
      </c>
      <c r="B1193" s="85">
        <v>61</v>
      </c>
      <c r="C1193" s="85" t="s">
        <v>1106</v>
      </c>
      <c r="D1193" s="85"/>
      <c r="E1193" s="85">
        <v>1</v>
      </c>
      <c r="F1193" s="96" t="s">
        <v>31</v>
      </c>
      <c r="G1193" s="352"/>
      <c r="H1193" s="85"/>
      <c r="I1193" s="85" t="s">
        <v>551</v>
      </c>
      <c r="J1193" s="97">
        <v>2388</v>
      </c>
      <c r="K1193" s="112">
        <v>3</v>
      </c>
      <c r="L1193" s="101">
        <f t="shared" si="32"/>
        <v>914.3366666666667</v>
      </c>
      <c r="M1193" s="101">
        <f>IF(K1197=0,"N/A",+L1197/12)</f>
        <v>317.08333333333331</v>
      </c>
      <c r="N1193" s="101">
        <f>+M1193+M1192+M1191+M1190+M1189</f>
        <v>711.47277777777765</v>
      </c>
      <c r="O1193" s="187">
        <v>1</v>
      </c>
      <c r="P1193" s="187">
        <v>2</v>
      </c>
    </row>
    <row r="1194" spans="1:16" ht="15" x14ac:dyDescent="0.3">
      <c r="A1194" s="85" t="s">
        <v>1106</v>
      </c>
      <c r="B1194" s="85">
        <v>61</v>
      </c>
      <c r="C1194" s="85" t="s">
        <v>1106</v>
      </c>
      <c r="D1194" s="85"/>
      <c r="E1194" s="85">
        <v>1</v>
      </c>
      <c r="F1194" s="87" t="s">
        <v>30</v>
      </c>
      <c r="G1194" s="85" t="s">
        <v>986</v>
      </c>
      <c r="H1194" s="85" t="s">
        <v>129</v>
      </c>
      <c r="I1194" s="85" t="s">
        <v>756</v>
      </c>
      <c r="J1194" s="97">
        <v>2743.01</v>
      </c>
      <c r="K1194" s="112">
        <v>3</v>
      </c>
      <c r="L1194" s="101">
        <f t="shared" si="32"/>
        <v>1568.67</v>
      </c>
      <c r="M1194" s="101"/>
      <c r="N1194" s="101"/>
      <c r="O1194" s="187"/>
      <c r="P1194" s="187">
        <v>5</v>
      </c>
    </row>
    <row r="1195" spans="1:16" ht="15" x14ac:dyDescent="0.3">
      <c r="A1195" s="235" t="s">
        <v>1106</v>
      </c>
      <c r="B1195" s="235">
        <v>61</v>
      </c>
      <c r="C1195" s="235" t="s">
        <v>1106</v>
      </c>
      <c r="D1195" s="87"/>
      <c r="E1195" s="85">
        <v>1</v>
      </c>
      <c r="F1195" s="87" t="s">
        <v>1046</v>
      </c>
      <c r="G1195" s="85"/>
      <c r="H1195" s="85" t="s">
        <v>28</v>
      </c>
      <c r="I1195" s="85" t="s">
        <v>1044</v>
      </c>
      <c r="J1195" s="111">
        <v>4706.01</v>
      </c>
      <c r="K1195" s="112">
        <v>3</v>
      </c>
      <c r="L1195" s="103">
        <f t="shared" si="32"/>
        <v>2249.6666666666665</v>
      </c>
      <c r="M1195" s="101">
        <f>IF(K1199=0,"N/A",+L1199/12)</f>
        <v>197.2777777777778</v>
      </c>
      <c r="N1195" s="101"/>
      <c r="O1195" s="102"/>
      <c r="P1195" s="102">
        <v>10</v>
      </c>
    </row>
    <row r="1196" spans="1:16" ht="15" x14ac:dyDescent="0.3">
      <c r="A1196" s="235" t="s">
        <v>1106</v>
      </c>
      <c r="B1196" s="235">
        <v>61</v>
      </c>
      <c r="C1196" s="235" t="s">
        <v>1106</v>
      </c>
      <c r="D1196" s="87"/>
      <c r="E1196" s="85">
        <v>1</v>
      </c>
      <c r="F1196" s="87" t="s">
        <v>31</v>
      </c>
      <c r="G1196" s="85" t="s">
        <v>1048</v>
      </c>
      <c r="H1196" s="85" t="s">
        <v>566</v>
      </c>
      <c r="I1196" s="85" t="s">
        <v>1044</v>
      </c>
      <c r="J1196" s="111">
        <v>6749</v>
      </c>
      <c r="K1196" s="112">
        <v>3</v>
      </c>
      <c r="L1196" s="101">
        <f t="shared" si="32"/>
        <v>914.3366666666667</v>
      </c>
      <c r="M1196" s="101"/>
      <c r="N1196" s="101"/>
      <c r="O1196" s="187"/>
      <c r="P1196" s="187">
        <v>3</v>
      </c>
    </row>
    <row r="1197" spans="1:16" ht="15" x14ac:dyDescent="0.3">
      <c r="A1197" s="235" t="s">
        <v>1106</v>
      </c>
      <c r="B1197" s="235">
        <v>61</v>
      </c>
      <c r="C1197" s="235" t="s">
        <v>1106</v>
      </c>
      <c r="D1197" s="87"/>
      <c r="E1197" s="85">
        <v>1</v>
      </c>
      <c r="F1197" s="87" t="s">
        <v>30</v>
      </c>
      <c r="G1197" s="85" t="s">
        <v>986</v>
      </c>
      <c r="H1197" s="85" t="s">
        <v>129</v>
      </c>
      <c r="I1197" s="85" t="s">
        <v>1044</v>
      </c>
      <c r="J1197" s="111">
        <v>2743.01</v>
      </c>
      <c r="K1197" s="112">
        <v>3</v>
      </c>
      <c r="L1197" s="101">
        <f t="shared" si="32"/>
        <v>3805</v>
      </c>
      <c r="M1197" s="101"/>
      <c r="N1197" s="101"/>
      <c r="O1197" s="187"/>
      <c r="P1197" s="187">
        <v>3</v>
      </c>
    </row>
    <row r="1198" spans="1:16" ht="15" x14ac:dyDescent="0.3">
      <c r="A1198" s="85" t="s">
        <v>1106</v>
      </c>
      <c r="B1198" s="85">
        <v>61</v>
      </c>
      <c r="C1198" s="85" t="s">
        <v>1106</v>
      </c>
      <c r="D1198" s="85"/>
      <c r="E1198" s="85">
        <v>1</v>
      </c>
      <c r="F1198" s="87" t="s">
        <v>130</v>
      </c>
      <c r="G1198" s="85" t="s">
        <v>970</v>
      </c>
      <c r="H1198" s="85" t="s">
        <v>167</v>
      </c>
      <c r="I1198" s="85" t="s">
        <v>1044</v>
      </c>
      <c r="J1198" s="111">
        <v>11415</v>
      </c>
      <c r="K1198" s="112">
        <v>3</v>
      </c>
      <c r="L1198" s="101">
        <f>+J4518*P1194</f>
        <v>0</v>
      </c>
      <c r="M1198" s="101"/>
      <c r="N1198" s="101"/>
      <c r="O1198" s="187"/>
      <c r="P1198" s="187">
        <v>3</v>
      </c>
    </row>
    <row r="1199" spans="1:16" ht="15" x14ac:dyDescent="0.3">
      <c r="A1199" s="235" t="s">
        <v>1106</v>
      </c>
      <c r="B1199" s="235">
        <v>61</v>
      </c>
      <c r="C1199" s="235" t="s">
        <v>1106</v>
      </c>
      <c r="D1199" s="85"/>
      <c r="E1199" s="85">
        <v>1</v>
      </c>
      <c r="F1199" s="87" t="s">
        <v>139</v>
      </c>
      <c r="G1199" s="85" t="s">
        <v>1224</v>
      </c>
      <c r="H1199" s="85" t="s">
        <v>42</v>
      </c>
      <c r="I1199" s="85" t="s">
        <v>349</v>
      </c>
      <c r="J1199" s="111">
        <v>4150.0600000000004</v>
      </c>
      <c r="K1199" s="112">
        <v>3</v>
      </c>
      <c r="L1199" s="101">
        <f>IF(K1199=0,"N/A",+J1200/K1199)</f>
        <v>2367.3333333333335</v>
      </c>
      <c r="M1199" s="101"/>
      <c r="N1199" s="101"/>
      <c r="O1199" s="187"/>
      <c r="P1199" s="187">
        <v>3</v>
      </c>
    </row>
    <row r="1200" spans="1:16" ht="15" x14ac:dyDescent="0.3">
      <c r="A1200" s="85" t="s">
        <v>1106</v>
      </c>
      <c r="B1200" s="235">
        <v>61</v>
      </c>
      <c r="C1200" s="85" t="s">
        <v>1106</v>
      </c>
      <c r="D1200" s="85"/>
      <c r="E1200" s="85">
        <v>1</v>
      </c>
      <c r="F1200" s="87" t="s">
        <v>1236</v>
      </c>
      <c r="G1200" s="85"/>
      <c r="H1200" s="85"/>
      <c r="I1200" s="85" t="s">
        <v>349</v>
      </c>
      <c r="J1200" s="111">
        <v>7102</v>
      </c>
      <c r="K1200" s="112">
        <v>3</v>
      </c>
      <c r="L1200" s="101">
        <f>+J1201/36*P1196</f>
        <v>295.41750000000002</v>
      </c>
      <c r="M1200" s="101"/>
      <c r="N1200" s="101"/>
      <c r="O1200" s="187"/>
      <c r="P1200" s="187">
        <v>3</v>
      </c>
    </row>
    <row r="1201" spans="1:16" ht="15" x14ac:dyDescent="0.3">
      <c r="A1201" s="85" t="s">
        <v>1106</v>
      </c>
      <c r="B1201" s="99">
        <v>61</v>
      </c>
      <c r="C1201" s="85" t="s">
        <v>1106</v>
      </c>
      <c r="D1201" s="85"/>
      <c r="E1201" s="85">
        <v>1</v>
      </c>
      <c r="F1201" s="96" t="s">
        <v>1308</v>
      </c>
      <c r="G1201" s="85"/>
      <c r="H1201" s="85" t="s">
        <v>1309</v>
      </c>
      <c r="I1201" s="85" t="s">
        <v>372</v>
      </c>
      <c r="J1201" s="97">
        <v>3545.01</v>
      </c>
      <c r="K1201" s="112">
        <v>3</v>
      </c>
      <c r="L1201" s="101">
        <f>+J1202/36*P1197</f>
        <v>2123.0833333333335</v>
      </c>
      <c r="M1201" s="103"/>
      <c r="N1201" s="103"/>
      <c r="O1201" s="232"/>
      <c r="P1201" s="232">
        <v>3</v>
      </c>
    </row>
    <row r="1202" spans="1:16" ht="15" x14ac:dyDescent="0.3">
      <c r="A1202" s="85" t="s">
        <v>1106</v>
      </c>
      <c r="B1202" s="99">
        <v>61</v>
      </c>
      <c r="C1202" s="85" t="s">
        <v>1106</v>
      </c>
      <c r="D1202" s="85"/>
      <c r="E1202" s="85">
        <v>1</v>
      </c>
      <c r="F1202" s="96" t="s">
        <v>524</v>
      </c>
      <c r="G1202" s="85"/>
      <c r="H1202" s="85" t="s">
        <v>1310</v>
      </c>
      <c r="I1202" s="85" t="s">
        <v>372</v>
      </c>
      <c r="J1202" s="97">
        <v>25477</v>
      </c>
      <c r="K1202" s="112">
        <v>5</v>
      </c>
      <c r="L1202" s="101">
        <f>+J1203/60*P1198</f>
        <v>1204.8000000000002</v>
      </c>
      <c r="M1202" s="101"/>
      <c r="N1202" s="101"/>
      <c r="O1202" s="187"/>
      <c r="P1202" s="187">
        <v>3</v>
      </c>
    </row>
    <row r="1203" spans="1:16" ht="15" x14ac:dyDescent="0.3">
      <c r="A1203" s="85" t="s">
        <v>1106</v>
      </c>
      <c r="B1203" s="99">
        <v>61</v>
      </c>
      <c r="C1203" s="85" t="s">
        <v>1106</v>
      </c>
      <c r="D1203" s="85"/>
      <c r="E1203" s="85">
        <v>6</v>
      </c>
      <c r="F1203" s="96" t="s">
        <v>932</v>
      </c>
      <c r="G1203" s="85"/>
      <c r="H1203" s="85" t="s">
        <v>28</v>
      </c>
      <c r="I1203" s="85" t="s">
        <v>372</v>
      </c>
      <c r="J1203" s="97">
        <v>24096</v>
      </c>
      <c r="K1203" s="112">
        <v>3</v>
      </c>
      <c r="L1203" s="101">
        <f>+J1204/36*P1199</f>
        <v>1347.5049999999999</v>
      </c>
      <c r="M1203" s="101"/>
      <c r="N1203" s="101"/>
      <c r="O1203" s="187"/>
      <c r="P1203" s="187">
        <v>3</v>
      </c>
    </row>
    <row r="1204" spans="1:16" ht="15" x14ac:dyDescent="0.3">
      <c r="A1204" s="85" t="s">
        <v>1106</v>
      </c>
      <c r="B1204" s="99">
        <v>61</v>
      </c>
      <c r="C1204" s="85" t="s">
        <v>1106</v>
      </c>
      <c r="D1204" s="85"/>
      <c r="E1204" s="85">
        <v>6</v>
      </c>
      <c r="F1204" s="96" t="s">
        <v>30</v>
      </c>
      <c r="G1204" s="85"/>
      <c r="H1204" s="85" t="s">
        <v>129</v>
      </c>
      <c r="I1204" s="85" t="s">
        <v>372</v>
      </c>
      <c r="J1204" s="97">
        <v>16170.06</v>
      </c>
      <c r="K1204" s="112">
        <v>5</v>
      </c>
      <c r="L1204" s="101">
        <f>+J1205/60*P1200</f>
        <v>1322.0995</v>
      </c>
      <c r="M1204" s="101"/>
      <c r="N1204" s="101"/>
      <c r="O1204" s="187"/>
      <c r="P1204" s="187">
        <v>3</v>
      </c>
    </row>
    <row r="1205" spans="1:16" ht="15" x14ac:dyDescent="0.3">
      <c r="A1205" s="85" t="s">
        <v>1106</v>
      </c>
      <c r="B1205" s="99">
        <v>61</v>
      </c>
      <c r="C1205" s="85" t="s">
        <v>1106</v>
      </c>
      <c r="D1205" s="85"/>
      <c r="E1205" s="85">
        <v>1</v>
      </c>
      <c r="F1205" s="96" t="s">
        <v>1311</v>
      </c>
      <c r="G1205" s="85"/>
      <c r="H1205" s="85"/>
      <c r="I1205" s="85" t="s">
        <v>372</v>
      </c>
      <c r="J1205" s="97">
        <v>26441.99</v>
      </c>
      <c r="K1205" s="112">
        <v>10</v>
      </c>
      <c r="L1205" s="103">
        <f>+J1206/120*P1201</f>
        <v>40.349999999999994</v>
      </c>
      <c r="M1205" s="101"/>
      <c r="N1205" s="101"/>
      <c r="O1205" s="187"/>
      <c r="P1205" s="187">
        <v>3</v>
      </c>
    </row>
    <row r="1206" spans="1:16" ht="15" x14ac:dyDescent="0.3">
      <c r="A1206" s="85" t="s">
        <v>1106</v>
      </c>
      <c r="B1206" s="99">
        <v>61</v>
      </c>
      <c r="C1206" s="85" t="s">
        <v>1106</v>
      </c>
      <c r="D1206" s="85"/>
      <c r="E1206" s="85">
        <v>1</v>
      </c>
      <c r="F1206" s="96" t="s">
        <v>1312</v>
      </c>
      <c r="G1206" s="85"/>
      <c r="H1206" s="85"/>
      <c r="I1206" s="85" t="s">
        <v>372</v>
      </c>
      <c r="J1206" s="97">
        <v>1614</v>
      </c>
      <c r="K1206" s="112">
        <v>3</v>
      </c>
      <c r="L1206" s="101">
        <f>+J1207/36*P1202</f>
        <v>3453</v>
      </c>
      <c r="M1206" s="103">
        <f>IF(K1210=0,"N/A",+L1210/12)</f>
        <v>282.91666666666669</v>
      </c>
      <c r="N1206" s="103"/>
      <c r="O1206" s="232"/>
      <c r="P1206" s="232">
        <v>3</v>
      </c>
    </row>
    <row r="1207" spans="1:16" ht="15" x14ac:dyDescent="0.3">
      <c r="A1207" s="85" t="s">
        <v>1106</v>
      </c>
      <c r="B1207" s="99">
        <v>61</v>
      </c>
      <c r="C1207" s="85" t="s">
        <v>1106</v>
      </c>
      <c r="D1207" s="85"/>
      <c r="E1207" s="85">
        <v>6</v>
      </c>
      <c r="F1207" s="96" t="s">
        <v>1313</v>
      </c>
      <c r="G1207" s="85"/>
      <c r="H1207" s="85"/>
      <c r="I1207" s="85" t="s">
        <v>372</v>
      </c>
      <c r="J1207" s="97">
        <v>41436</v>
      </c>
      <c r="K1207" s="112">
        <v>10</v>
      </c>
      <c r="L1207" s="101">
        <f>+J1208/120*P1203</f>
        <v>380.72700000000003</v>
      </c>
      <c r="M1207" s="101">
        <f>IF(K1211=0,"N/A",+L1211/12)</f>
        <v>74.861388888888897</v>
      </c>
      <c r="N1207" s="101"/>
      <c r="O1207" s="187"/>
      <c r="P1207" s="187">
        <v>3</v>
      </c>
    </row>
    <row r="1208" spans="1:16" ht="15" x14ac:dyDescent="0.3">
      <c r="A1208" s="85" t="s">
        <v>1106</v>
      </c>
      <c r="B1208" s="99">
        <v>61</v>
      </c>
      <c r="C1208" s="85" t="s">
        <v>1106</v>
      </c>
      <c r="D1208" s="85"/>
      <c r="E1208" s="85">
        <v>3</v>
      </c>
      <c r="F1208" s="96" t="s">
        <v>1248</v>
      </c>
      <c r="G1208" s="85"/>
      <c r="H1208" s="85"/>
      <c r="I1208" s="85" t="s">
        <v>372</v>
      </c>
      <c r="J1208" s="97">
        <v>15229.08</v>
      </c>
      <c r="K1208" s="112">
        <v>5</v>
      </c>
      <c r="L1208" s="101">
        <f>+J1209/60*P1204</f>
        <v>342.2</v>
      </c>
      <c r="M1208" s="101"/>
      <c r="N1208" s="101"/>
      <c r="O1208" s="102"/>
      <c r="P1208" s="102">
        <v>3</v>
      </c>
    </row>
    <row r="1209" spans="1:16" ht="15" x14ac:dyDescent="0.3">
      <c r="A1209" s="85" t="s">
        <v>1106</v>
      </c>
      <c r="B1209" s="99">
        <v>61</v>
      </c>
      <c r="C1209" s="85" t="s">
        <v>1106</v>
      </c>
      <c r="D1209" s="85"/>
      <c r="E1209" s="85">
        <v>1</v>
      </c>
      <c r="F1209" s="96" t="s">
        <v>1255</v>
      </c>
      <c r="G1209" s="85"/>
      <c r="H1209" s="85" t="s">
        <v>1256</v>
      </c>
      <c r="I1209" s="85" t="s">
        <v>372</v>
      </c>
      <c r="J1209" s="97">
        <v>6844</v>
      </c>
      <c r="K1209" s="112">
        <v>5</v>
      </c>
      <c r="L1209" s="101">
        <f>+J1210/60*P1205</f>
        <v>9204</v>
      </c>
      <c r="M1209" s="101">
        <f>IF(K1213=0,"N/A",+L1213/12)</f>
        <v>61.163333333333334</v>
      </c>
      <c r="N1209" s="101">
        <f>+M1209</f>
        <v>61.163333333333334</v>
      </c>
      <c r="O1209" s="102">
        <v>1</v>
      </c>
      <c r="P1209" s="102"/>
    </row>
    <row r="1210" spans="1:16" ht="15" x14ac:dyDescent="0.3">
      <c r="A1210" s="85" t="s">
        <v>1106</v>
      </c>
      <c r="B1210" s="99">
        <v>61</v>
      </c>
      <c r="C1210" s="85" t="s">
        <v>1106</v>
      </c>
      <c r="D1210" s="85"/>
      <c r="E1210" s="85">
        <v>24</v>
      </c>
      <c r="F1210" s="96" t="s">
        <v>1258</v>
      </c>
      <c r="G1210" s="85"/>
      <c r="H1210" s="85"/>
      <c r="I1210" s="85" t="s">
        <v>372</v>
      </c>
      <c r="J1210" s="97">
        <v>184080</v>
      </c>
      <c r="K1210" s="112">
        <v>3</v>
      </c>
      <c r="L1210" s="103">
        <f>IF(K1210=0,"N/A",+J1211/K1210)</f>
        <v>3395</v>
      </c>
      <c r="M1210" s="101"/>
      <c r="N1210" s="101"/>
      <c r="O1210" s="102"/>
      <c r="P1210" s="102">
        <v>1</v>
      </c>
    </row>
    <row r="1211" spans="1:16" ht="15" x14ac:dyDescent="0.3">
      <c r="A1211" s="520" t="s">
        <v>1106</v>
      </c>
      <c r="B1211" s="85">
        <v>61</v>
      </c>
      <c r="C1211" s="520" t="s">
        <v>1106</v>
      </c>
      <c r="D1211" s="260"/>
      <c r="E1211" s="85">
        <v>1</v>
      </c>
      <c r="F1211" s="87" t="s">
        <v>1301</v>
      </c>
      <c r="G1211" s="85" t="s">
        <v>1302</v>
      </c>
      <c r="H1211" s="85" t="s">
        <v>1303</v>
      </c>
      <c r="I1211" s="85" t="s">
        <v>382</v>
      </c>
      <c r="J1211" s="97">
        <v>10185</v>
      </c>
      <c r="K1211" s="112">
        <v>3</v>
      </c>
      <c r="L1211" s="101">
        <f>IF(K1211=0,"N/A",+J1212/K1211)</f>
        <v>898.3366666666667</v>
      </c>
      <c r="M1211" s="103"/>
      <c r="N1211" s="103"/>
      <c r="O1211" s="100"/>
      <c r="P1211" s="100">
        <v>3</v>
      </c>
    </row>
    <row r="1212" spans="1:16" ht="15" x14ac:dyDescent="0.3">
      <c r="A1212" s="520" t="s">
        <v>1106</v>
      </c>
      <c r="B1212" s="85">
        <v>61</v>
      </c>
      <c r="C1212" s="520" t="s">
        <v>1106</v>
      </c>
      <c r="D1212" s="260"/>
      <c r="E1212" s="85">
        <v>1</v>
      </c>
      <c r="F1212" s="87" t="s">
        <v>30</v>
      </c>
      <c r="G1212" s="85"/>
      <c r="H1212" s="85" t="s">
        <v>129</v>
      </c>
      <c r="I1212" s="85" t="s">
        <v>382</v>
      </c>
      <c r="J1212" s="97">
        <v>2695.01</v>
      </c>
      <c r="K1212" s="85">
        <v>3</v>
      </c>
      <c r="L1212" s="101">
        <f>+J1213/36*P1208</f>
        <v>848.75083333333328</v>
      </c>
      <c r="M1212" s="101"/>
      <c r="N1212" s="101"/>
      <c r="O1212" s="102"/>
      <c r="P1212" s="102">
        <v>3</v>
      </c>
    </row>
    <row r="1213" spans="1:16" ht="15" x14ac:dyDescent="0.3">
      <c r="A1213" s="235" t="s">
        <v>1106</v>
      </c>
      <c r="B1213" s="99">
        <v>61</v>
      </c>
      <c r="C1213" s="235" t="s">
        <v>1106</v>
      </c>
      <c r="D1213" s="86"/>
      <c r="E1213" s="86">
        <v>1</v>
      </c>
      <c r="F1213" s="96" t="s">
        <v>1301</v>
      </c>
      <c r="G1213" s="85" t="s">
        <v>1326</v>
      </c>
      <c r="H1213" s="85" t="s">
        <v>1303</v>
      </c>
      <c r="I1213" s="85" t="s">
        <v>567</v>
      </c>
      <c r="J1213" s="351">
        <v>10185.01</v>
      </c>
      <c r="K1213" s="112">
        <v>10</v>
      </c>
      <c r="L1213" s="101">
        <f>IF(K1213=0,"N/A",+J1214/K1213)</f>
        <v>733.96</v>
      </c>
      <c r="M1213" s="101">
        <f>IF(K1217=0,"N/A",+L1217/12)</f>
        <v>95.89466666666668</v>
      </c>
      <c r="N1213" s="101">
        <f>+M1212+M1213</f>
        <v>95.89466666666668</v>
      </c>
      <c r="O1213" s="102">
        <v>1</v>
      </c>
      <c r="P1213" s="102">
        <v>2</v>
      </c>
    </row>
    <row r="1214" spans="1:16" ht="15" x14ac:dyDescent="0.3">
      <c r="A1214" s="85" t="s">
        <v>1106</v>
      </c>
      <c r="B1214" s="85">
        <v>61</v>
      </c>
      <c r="C1214" s="85" t="s">
        <v>1106</v>
      </c>
      <c r="D1214" s="85"/>
      <c r="E1214" s="85">
        <v>1</v>
      </c>
      <c r="F1214" s="96" t="s">
        <v>1023</v>
      </c>
      <c r="G1214" s="85"/>
      <c r="H1214" s="85"/>
      <c r="I1214" s="85" t="s">
        <v>307</v>
      </c>
      <c r="J1214" s="111">
        <v>7339.6</v>
      </c>
      <c r="K1214" s="112">
        <v>3</v>
      </c>
      <c r="L1214" s="101">
        <f>+J1215/36*P1210</f>
        <v>553.77805555555551</v>
      </c>
      <c r="M1214" s="101">
        <f>IF(K1218=0,"N/A",+L1218/12)</f>
        <v>17.7</v>
      </c>
      <c r="N1214" s="101"/>
      <c r="O1214" s="187">
        <v>1</v>
      </c>
      <c r="P1214" s="187">
        <v>6</v>
      </c>
    </row>
    <row r="1215" spans="1:16" ht="15" x14ac:dyDescent="0.3">
      <c r="A1215" s="85" t="s">
        <v>1106</v>
      </c>
      <c r="B1215" s="85">
        <v>61</v>
      </c>
      <c r="C1215" s="85" t="s">
        <v>1106</v>
      </c>
      <c r="D1215" s="85"/>
      <c r="E1215" s="85">
        <v>1</v>
      </c>
      <c r="F1215" s="96" t="s">
        <v>1293</v>
      </c>
      <c r="G1215" s="85"/>
      <c r="H1215" s="85" t="s">
        <v>134</v>
      </c>
      <c r="I1215" s="85" t="s">
        <v>307</v>
      </c>
      <c r="J1215" s="111">
        <v>19936.009999999998</v>
      </c>
      <c r="K1215" s="112">
        <v>3</v>
      </c>
      <c r="L1215" s="103">
        <f>+J1216/36*P1211</f>
        <v>848.75083333333328</v>
      </c>
      <c r="M1215" s="101"/>
      <c r="N1215" s="101"/>
      <c r="O1215" s="187"/>
      <c r="P1215" s="187">
        <v>3</v>
      </c>
    </row>
    <row r="1216" spans="1:16" ht="15" customHeight="1" x14ac:dyDescent="0.3">
      <c r="A1216" s="85" t="s">
        <v>1106</v>
      </c>
      <c r="B1216" s="85">
        <v>61</v>
      </c>
      <c r="C1216" s="85" t="s">
        <v>1106</v>
      </c>
      <c r="D1216" s="85"/>
      <c r="E1216" s="85">
        <v>1</v>
      </c>
      <c r="F1216" s="96" t="s">
        <v>1327</v>
      </c>
      <c r="G1216" s="85" t="s">
        <v>1302</v>
      </c>
      <c r="H1216" s="85" t="s">
        <v>1303</v>
      </c>
      <c r="I1216" s="85" t="s">
        <v>307</v>
      </c>
      <c r="J1216" s="111">
        <v>10185.01</v>
      </c>
      <c r="K1216" s="112">
        <v>3</v>
      </c>
      <c r="L1216" s="101">
        <f>+J1217/36*P1212</f>
        <v>224.5841666666667</v>
      </c>
      <c r="M1216" s="101">
        <f>IF(K1220=0,"N/A",+L1220/12)</f>
        <v>76.194444444444443</v>
      </c>
      <c r="N1216" s="101">
        <f>+M1216</f>
        <v>76.194444444444443</v>
      </c>
      <c r="O1216" s="187"/>
      <c r="P1216" s="187">
        <v>5</v>
      </c>
    </row>
    <row r="1217" spans="1:16" ht="15" customHeight="1" x14ac:dyDescent="0.3">
      <c r="A1217" s="85" t="s">
        <v>1106</v>
      </c>
      <c r="B1217" s="85">
        <v>61</v>
      </c>
      <c r="C1217" s="85" t="s">
        <v>1106</v>
      </c>
      <c r="D1217" s="85"/>
      <c r="E1217" s="85">
        <v>1</v>
      </c>
      <c r="F1217" s="96" t="s">
        <v>30</v>
      </c>
      <c r="G1217" s="85"/>
      <c r="H1217" s="85" t="s">
        <v>129</v>
      </c>
      <c r="I1217" s="85" t="s">
        <v>307</v>
      </c>
      <c r="J1217" s="111">
        <v>2695.01</v>
      </c>
      <c r="K1217" s="112">
        <v>10</v>
      </c>
      <c r="L1217" s="101">
        <f>IF(K1217=0,"N/A",+J1218/K1217)</f>
        <v>1150.7360000000001</v>
      </c>
      <c r="M1217" s="101"/>
      <c r="N1217" s="101"/>
      <c r="O1217" s="187"/>
      <c r="P1217" s="187">
        <v>8</v>
      </c>
    </row>
    <row r="1218" spans="1:16" ht="15" x14ac:dyDescent="0.3">
      <c r="A1218" s="85" t="s">
        <v>1106</v>
      </c>
      <c r="B1218" s="85">
        <v>61</v>
      </c>
      <c r="C1218" s="85" t="s">
        <v>1106</v>
      </c>
      <c r="D1218" s="85"/>
      <c r="E1218" s="85">
        <v>1</v>
      </c>
      <c r="F1218" s="96" t="s">
        <v>1023</v>
      </c>
      <c r="G1218" s="85"/>
      <c r="H1218" s="85"/>
      <c r="I1218" s="85" t="s">
        <v>307</v>
      </c>
      <c r="J1218" s="111">
        <v>11507.36</v>
      </c>
      <c r="K1218" s="112">
        <v>10</v>
      </c>
      <c r="L1218" s="101">
        <f>IF(K1218=0,"N/A",+J1219/K1218)</f>
        <v>212.4</v>
      </c>
      <c r="M1218" s="101"/>
      <c r="N1218" s="101"/>
      <c r="O1218" s="187"/>
      <c r="P1218" s="187">
        <v>8</v>
      </c>
    </row>
    <row r="1219" spans="1:16" ht="15" customHeight="1" x14ac:dyDescent="0.3">
      <c r="A1219" s="85" t="s">
        <v>1106</v>
      </c>
      <c r="B1219" s="85">
        <v>61</v>
      </c>
      <c r="C1219" s="85" t="s">
        <v>1106</v>
      </c>
      <c r="D1219" s="192"/>
      <c r="E1219" s="86">
        <v>1</v>
      </c>
      <c r="F1219" s="192" t="s">
        <v>1067</v>
      </c>
      <c r="G1219" s="192"/>
      <c r="H1219" s="86"/>
      <c r="I1219" s="85" t="s">
        <v>855</v>
      </c>
      <c r="J1219" s="111">
        <v>2124</v>
      </c>
      <c r="K1219" s="85">
        <v>3</v>
      </c>
      <c r="L1219" s="101">
        <f>+J1220/36*P1215</f>
        <v>1198.1675</v>
      </c>
      <c r="M1219" s="708"/>
      <c r="N1219" s="708"/>
      <c r="O1219" s="708"/>
      <c r="P1219" s="708"/>
    </row>
    <row r="1220" spans="1:16" ht="15" customHeight="1" x14ac:dyDescent="0.3">
      <c r="A1220" s="85" t="s">
        <v>1106</v>
      </c>
      <c r="B1220" s="85">
        <v>61</v>
      </c>
      <c r="C1220" s="85" t="s">
        <v>1106</v>
      </c>
      <c r="D1220" s="85"/>
      <c r="E1220" s="85">
        <v>1</v>
      </c>
      <c r="F1220" s="96" t="s">
        <v>1330</v>
      </c>
      <c r="G1220" s="373"/>
      <c r="H1220" s="260" t="s">
        <v>167</v>
      </c>
      <c r="I1220" s="85" t="s">
        <v>398</v>
      </c>
      <c r="J1220" s="97">
        <v>14378.01</v>
      </c>
      <c r="K1220" s="85">
        <v>3</v>
      </c>
      <c r="L1220" s="101">
        <f>IF(K1220=0,"N/A",+J1221/K1220)</f>
        <v>914.33333333333337</v>
      </c>
      <c r="M1220" s="101">
        <f>IF(K1230=0,"N/A",+L1230/12)</f>
        <v>45.113833333333332</v>
      </c>
      <c r="N1220" s="101">
        <f>+M1220</f>
        <v>45.113833333333332</v>
      </c>
      <c r="O1220" s="187"/>
      <c r="P1220" s="187"/>
    </row>
    <row r="1221" spans="1:16" ht="15" x14ac:dyDescent="0.3">
      <c r="A1221" s="85" t="s">
        <v>1106</v>
      </c>
      <c r="B1221" s="85">
        <v>61</v>
      </c>
      <c r="C1221" s="85" t="s">
        <v>1106</v>
      </c>
      <c r="D1221" s="85"/>
      <c r="E1221" s="85">
        <v>1</v>
      </c>
      <c r="F1221" s="96" t="s">
        <v>1291</v>
      </c>
      <c r="G1221" s="373"/>
      <c r="H1221" s="260" t="s">
        <v>129</v>
      </c>
      <c r="I1221" s="85" t="s">
        <v>398</v>
      </c>
      <c r="J1221" s="97">
        <v>2743</v>
      </c>
      <c r="K1221" s="112">
        <v>3</v>
      </c>
      <c r="L1221" s="101">
        <f>+J1222/36*P1217</f>
        <v>628.89111111111117</v>
      </c>
      <c r="M1221" s="707"/>
      <c r="N1221" s="707"/>
      <c r="O1221" s="707"/>
      <c r="P1221" s="707"/>
    </row>
    <row r="1222" spans="1:16" ht="15" x14ac:dyDescent="0.3">
      <c r="A1222" s="85" t="s">
        <v>1106</v>
      </c>
      <c r="B1222" s="85">
        <v>61</v>
      </c>
      <c r="C1222" s="85" t="s">
        <v>1106</v>
      </c>
      <c r="D1222" s="85"/>
      <c r="E1222" s="85">
        <v>1</v>
      </c>
      <c r="F1222" s="87" t="s">
        <v>1280</v>
      </c>
      <c r="G1222" s="85"/>
      <c r="H1222" s="85"/>
      <c r="I1222" s="85" t="s">
        <v>198</v>
      </c>
      <c r="J1222" s="111">
        <v>2830.01</v>
      </c>
      <c r="K1222" s="112">
        <v>3</v>
      </c>
      <c r="L1222" s="101">
        <f>+J1223/36*P1218</f>
        <v>628.89111111111117</v>
      </c>
      <c r="M1222" s="101"/>
      <c r="N1222" s="313">
        <f>+M1220+M1222</f>
        <v>45.113833333333332</v>
      </c>
      <c r="O1222" s="187"/>
      <c r="P1222" s="187">
        <v>9</v>
      </c>
    </row>
    <row r="1223" spans="1:16" ht="15" x14ac:dyDescent="0.3">
      <c r="A1223" s="85" t="s">
        <v>1106</v>
      </c>
      <c r="B1223" s="85">
        <v>61</v>
      </c>
      <c r="C1223" s="85" t="s">
        <v>1106</v>
      </c>
      <c r="D1223" s="85"/>
      <c r="E1223" s="85">
        <v>1</v>
      </c>
      <c r="F1223" s="87" t="s">
        <v>1280</v>
      </c>
      <c r="G1223" s="85"/>
      <c r="H1223" s="85"/>
      <c r="I1223" s="85" t="s">
        <v>1281</v>
      </c>
      <c r="J1223" s="111">
        <v>2830.01</v>
      </c>
      <c r="K1223" s="85">
        <v>5</v>
      </c>
      <c r="L1223" s="101">
        <f>IF(K1223=0,"N/A",+J1230/K1223)</f>
        <v>11564</v>
      </c>
      <c r="M1223" s="101">
        <f>IF(K1224=0,"N/A",+L1224/12)</f>
        <v>57.125</v>
      </c>
      <c r="N1223" s="101">
        <f>+M1223+M1222+M1221+M1215+M1214+M1212+M1211+M1210</f>
        <v>74.825000000000003</v>
      </c>
      <c r="O1223" s="187"/>
      <c r="P1223" s="187">
        <v>9</v>
      </c>
    </row>
    <row r="1224" spans="1:16" ht="15" x14ac:dyDescent="0.3">
      <c r="A1224" s="85" t="s">
        <v>1187</v>
      </c>
      <c r="B1224" s="85">
        <v>61</v>
      </c>
      <c r="C1224" s="85" t="s">
        <v>1106</v>
      </c>
      <c r="D1224" s="84"/>
      <c r="E1224" s="86">
        <v>1</v>
      </c>
      <c r="F1224" s="96" t="s">
        <v>30</v>
      </c>
      <c r="G1224" s="227"/>
      <c r="H1224" s="85" t="s">
        <v>129</v>
      </c>
      <c r="I1224" s="85" t="s">
        <v>1188</v>
      </c>
      <c r="J1224" s="351">
        <v>2743</v>
      </c>
      <c r="K1224" s="112">
        <v>3</v>
      </c>
      <c r="L1224" s="101">
        <f>+J1225/36*P1223</f>
        <v>685.5</v>
      </c>
      <c r="M1224" s="101">
        <f>IF(K1236=0,"N/A",+L1236/12)</f>
        <v>296.96666666666664</v>
      </c>
      <c r="N1224" s="101">
        <f>+M1224</f>
        <v>296.96666666666664</v>
      </c>
      <c r="O1224" s="187"/>
      <c r="P1224" s="187"/>
    </row>
    <row r="1225" spans="1:16" ht="15" customHeight="1" x14ac:dyDescent="0.3">
      <c r="A1225" s="85" t="s">
        <v>1187</v>
      </c>
      <c r="B1225" s="85">
        <v>61</v>
      </c>
      <c r="C1225" s="85" t="s">
        <v>1106</v>
      </c>
      <c r="D1225" s="260"/>
      <c r="E1225" s="85">
        <v>1</v>
      </c>
      <c r="F1225" s="87" t="s">
        <v>1211</v>
      </c>
      <c r="G1225" s="260"/>
      <c r="H1225" s="85" t="s">
        <v>129</v>
      </c>
      <c r="I1225" s="85" t="s">
        <v>175</v>
      </c>
      <c r="J1225" s="97">
        <v>2742</v>
      </c>
      <c r="K1225" s="112">
        <v>5</v>
      </c>
      <c r="L1225" s="101">
        <f>+J1226/60*P1230</f>
        <v>200.80050000000003</v>
      </c>
      <c r="M1225" s="393"/>
      <c r="N1225" s="393"/>
      <c r="O1225" s="459"/>
      <c r="P1225" s="459">
        <v>9</v>
      </c>
    </row>
    <row r="1226" spans="1:16" ht="15" customHeight="1" x14ac:dyDescent="0.3">
      <c r="A1226" s="85" t="s">
        <v>1187</v>
      </c>
      <c r="B1226" s="85">
        <v>61</v>
      </c>
      <c r="C1226" s="85" t="s">
        <v>1106</v>
      </c>
      <c r="D1226" s="85"/>
      <c r="E1226" s="85">
        <v>1</v>
      </c>
      <c r="F1226" s="96" t="s">
        <v>1328</v>
      </c>
      <c r="G1226" s="85"/>
      <c r="H1226" s="85" t="s">
        <v>28</v>
      </c>
      <c r="I1226" s="85" t="s">
        <v>307</v>
      </c>
      <c r="J1226" s="111">
        <v>4016.01</v>
      </c>
      <c r="K1226" s="112">
        <v>10</v>
      </c>
      <c r="L1226" s="101">
        <f>IF(K1226=0,"N/A",+J1235/K1226)</f>
        <v>120</v>
      </c>
      <c r="M1226" s="393"/>
      <c r="N1226" s="393"/>
      <c r="O1226" s="459"/>
      <c r="P1226" s="459">
        <v>5</v>
      </c>
    </row>
    <row r="1227" spans="1:16" ht="15" customHeight="1" x14ac:dyDescent="0.3">
      <c r="A1227" s="85" t="s">
        <v>1212</v>
      </c>
      <c r="B1227" s="85">
        <v>61</v>
      </c>
      <c r="C1227" s="85" t="s">
        <v>1106</v>
      </c>
      <c r="D1227" s="260"/>
      <c r="E1227" s="85">
        <v>1</v>
      </c>
      <c r="F1227" s="87" t="s">
        <v>1213</v>
      </c>
      <c r="G1227" s="260"/>
      <c r="H1227" s="85"/>
      <c r="I1227" s="85" t="s">
        <v>175</v>
      </c>
      <c r="J1227" s="97">
        <v>9756.24</v>
      </c>
      <c r="K1227" s="85">
        <v>5</v>
      </c>
      <c r="L1227" s="101">
        <f>+J1296/120*P1292</f>
        <v>60.475000000000001</v>
      </c>
      <c r="M1227" s="393"/>
      <c r="N1227" s="393"/>
      <c r="O1227" s="459"/>
      <c r="P1227" s="102">
        <v>8</v>
      </c>
    </row>
    <row r="1228" spans="1:16" ht="15" customHeight="1" x14ac:dyDescent="0.3">
      <c r="A1228" s="85" t="s">
        <v>1221</v>
      </c>
      <c r="B1228" s="190">
        <v>61</v>
      </c>
      <c r="C1228" s="85" t="s">
        <v>1221</v>
      </c>
      <c r="D1228" s="326"/>
      <c r="E1228" s="326">
        <v>1</v>
      </c>
      <c r="F1228" s="192" t="s">
        <v>1222</v>
      </c>
      <c r="G1228" s="326"/>
      <c r="H1228" s="86"/>
      <c r="I1228" s="85" t="s">
        <v>1223</v>
      </c>
      <c r="J1228" s="517">
        <v>41300</v>
      </c>
      <c r="K1228" s="112">
        <v>10</v>
      </c>
      <c r="L1228" s="101">
        <f>+J1277/120*P1349</f>
        <v>883.33333333333337</v>
      </c>
      <c r="M1228" s="101"/>
      <c r="N1228" s="101"/>
      <c r="O1228" s="100"/>
      <c r="P1228" s="100">
        <v>1</v>
      </c>
    </row>
    <row r="1229" spans="1:16" ht="15" customHeight="1" x14ac:dyDescent="0.3">
      <c r="A1229" s="657"/>
      <c r="B1229" s="657"/>
      <c r="C1229" s="657"/>
      <c r="D1229" s="657"/>
      <c r="E1229" s="657"/>
      <c r="F1229" s="663" t="s">
        <v>1346</v>
      </c>
      <c r="G1229" s="657"/>
      <c r="H1229" s="657"/>
      <c r="I1229" s="657"/>
      <c r="J1229" s="664"/>
      <c r="K1229" s="665"/>
      <c r="L1229" s="666">
        <f>SUM(L1120:L1228)</f>
        <v>360954.92119444441</v>
      </c>
      <c r="M1229" s="393"/>
      <c r="N1229" s="393"/>
      <c r="O1229" s="459"/>
      <c r="P1229" s="459"/>
    </row>
    <row r="1230" spans="1:16" ht="15" customHeight="1" x14ac:dyDescent="0.3">
      <c r="A1230" s="85" t="s">
        <v>1332</v>
      </c>
      <c r="B1230" s="85">
        <v>61</v>
      </c>
      <c r="C1230" s="85" t="s">
        <v>1332</v>
      </c>
      <c r="D1230" s="85"/>
      <c r="E1230" s="85">
        <v>1</v>
      </c>
      <c r="F1230" s="96" t="s">
        <v>1181</v>
      </c>
      <c r="G1230" s="86" t="s">
        <v>1182</v>
      </c>
      <c r="H1230" s="86" t="s">
        <v>303</v>
      </c>
      <c r="I1230" s="185" t="s">
        <v>697</v>
      </c>
      <c r="J1230" s="271">
        <v>57820</v>
      </c>
      <c r="K1230" s="112">
        <v>5</v>
      </c>
      <c r="L1230" s="101">
        <f>IF(K1230=0,"N/A",+J1232/K1230)</f>
        <v>541.36599999999999</v>
      </c>
      <c r="M1230" s="101"/>
      <c r="N1230" s="101"/>
      <c r="O1230" s="102"/>
      <c r="P1230" s="102">
        <v>3</v>
      </c>
    </row>
    <row r="1231" spans="1:16" ht="15" customHeight="1" x14ac:dyDescent="0.3">
      <c r="A1231" s="657"/>
      <c r="B1231" s="657"/>
      <c r="C1231" s="657"/>
      <c r="D1231" s="657"/>
      <c r="E1231" s="657"/>
      <c r="F1231" s="663" t="s">
        <v>1347</v>
      </c>
      <c r="G1231" s="657"/>
      <c r="H1231" s="657"/>
      <c r="I1231" s="657"/>
      <c r="J1231" s="664"/>
      <c r="K1231" s="665"/>
      <c r="L1231" s="662">
        <f>SUM(L1230)</f>
        <v>541.36599999999999</v>
      </c>
      <c r="M1231" s="393"/>
      <c r="N1231" s="393"/>
      <c r="O1231" s="459"/>
      <c r="P1231" s="459"/>
    </row>
    <row r="1232" spans="1:16" ht="15" customHeight="1" x14ac:dyDescent="0.3">
      <c r="A1232" s="235" t="s">
        <v>1333</v>
      </c>
      <c r="B1232" s="235">
        <v>61</v>
      </c>
      <c r="C1232" s="235" t="s">
        <v>1333</v>
      </c>
      <c r="D1232" s="99"/>
      <c r="E1232" s="99">
        <v>1</v>
      </c>
      <c r="F1232" s="96" t="s">
        <v>1170</v>
      </c>
      <c r="G1232" s="85"/>
      <c r="H1232" s="85"/>
      <c r="I1232" s="85" t="s">
        <v>1154</v>
      </c>
      <c r="J1232" s="97">
        <v>2706.83</v>
      </c>
      <c r="K1232" s="86">
        <v>5</v>
      </c>
      <c r="L1232" s="103">
        <f>IF(K1232=0,"N/A",+J1233/K1232)</f>
        <v>1911.6</v>
      </c>
      <c r="M1232" s="101">
        <f>IF(K1226=0,"N/A",+L1226/12)</f>
        <v>10</v>
      </c>
      <c r="N1232" s="101"/>
      <c r="O1232" s="102">
        <v>1</v>
      </c>
      <c r="P1232" s="102">
        <v>1</v>
      </c>
    </row>
    <row r="1233" spans="1:16" ht="15" customHeight="1" x14ac:dyDescent="0.3">
      <c r="A1233" s="85" t="s">
        <v>1333</v>
      </c>
      <c r="B1233" s="85">
        <v>61</v>
      </c>
      <c r="C1233" s="85" t="s">
        <v>1333</v>
      </c>
      <c r="D1233" s="85"/>
      <c r="E1233" s="85">
        <v>1</v>
      </c>
      <c r="F1233" s="96" t="s">
        <v>1183</v>
      </c>
      <c r="G1233" s="86" t="s">
        <v>1184</v>
      </c>
      <c r="H1233" s="86"/>
      <c r="I1233" s="185" t="s">
        <v>697</v>
      </c>
      <c r="J1233" s="271">
        <v>9558</v>
      </c>
      <c r="K1233" s="86">
        <v>3</v>
      </c>
      <c r="L1233" s="101">
        <f>+J1224/36*P1222</f>
        <v>685.75</v>
      </c>
      <c r="M1233" s="22"/>
      <c r="N1233" s="22"/>
      <c r="O1233" s="22"/>
      <c r="P1233" s="22"/>
    </row>
    <row r="1234" spans="1:16" s="687" customFormat="1" ht="15" customHeight="1" x14ac:dyDescent="0.3">
      <c r="A1234" s="657"/>
      <c r="B1234" s="657"/>
      <c r="C1234" s="657"/>
      <c r="D1234" s="657"/>
      <c r="E1234" s="657"/>
      <c r="F1234" s="663" t="s">
        <v>1348</v>
      </c>
      <c r="G1234" s="657"/>
      <c r="H1234" s="657"/>
      <c r="I1234" s="657"/>
      <c r="J1234" s="664"/>
      <c r="K1234" s="665"/>
      <c r="L1234" s="666">
        <f>SUM(L1232:L1233)</f>
        <v>2597.35</v>
      </c>
      <c r="M1234" s="693"/>
      <c r="N1234" s="693"/>
      <c r="O1234" s="694"/>
      <c r="P1234" s="694"/>
    </row>
    <row r="1235" spans="1:16" ht="15" x14ac:dyDescent="0.3">
      <c r="A1235" s="235" t="s">
        <v>1127</v>
      </c>
      <c r="B1235" s="86">
        <v>61</v>
      </c>
      <c r="C1235" s="235" t="s">
        <v>1127</v>
      </c>
      <c r="D1235" s="87"/>
      <c r="E1235" s="85">
        <v>3</v>
      </c>
      <c r="F1235" s="87" t="s">
        <v>1031</v>
      </c>
      <c r="G1235" s="85" t="s">
        <v>1033</v>
      </c>
      <c r="H1235" s="85" t="s">
        <v>1034</v>
      </c>
      <c r="I1235" s="85" t="s">
        <v>363</v>
      </c>
      <c r="J1235" s="351">
        <v>1200</v>
      </c>
      <c r="K1235" s="170">
        <v>10</v>
      </c>
      <c r="L1235" s="161">
        <f>IF(K1235=0,"N/A",+J1236/K1235)</f>
        <v>4366</v>
      </c>
      <c r="M1235" s="22"/>
      <c r="N1235" s="22"/>
      <c r="O1235" s="22"/>
      <c r="P1235" s="22"/>
    </row>
    <row r="1236" spans="1:16" ht="15" customHeight="1" x14ac:dyDescent="0.3">
      <c r="A1236" s="147" t="s">
        <v>1108</v>
      </c>
      <c r="B1236" s="147">
        <v>61</v>
      </c>
      <c r="C1236" s="147" t="s">
        <v>1108</v>
      </c>
      <c r="D1236" s="147"/>
      <c r="E1236" s="147">
        <v>1</v>
      </c>
      <c r="F1236" s="148" t="s">
        <v>1052</v>
      </c>
      <c r="G1236" s="147"/>
      <c r="H1236" s="147" t="s">
        <v>240</v>
      </c>
      <c r="I1236" s="85" t="s">
        <v>1104</v>
      </c>
      <c r="J1236" s="169">
        <v>43660</v>
      </c>
      <c r="K1236" s="112">
        <v>5</v>
      </c>
      <c r="L1236" s="101">
        <f>IF(K1236=0,"N/A",+J1237/K1236)</f>
        <v>3563.6</v>
      </c>
      <c r="M1236" s="22"/>
      <c r="N1236" s="22"/>
      <c r="O1236" s="22"/>
      <c r="P1236" s="22"/>
    </row>
    <row r="1237" spans="1:16" ht="15" customHeight="1" x14ac:dyDescent="0.3">
      <c r="A1237" s="235" t="s">
        <v>1108</v>
      </c>
      <c r="B1237" s="235">
        <v>61</v>
      </c>
      <c r="C1237" s="235" t="s">
        <v>1108</v>
      </c>
      <c r="D1237" s="99"/>
      <c r="E1237" s="99">
        <v>1</v>
      </c>
      <c r="F1237" s="96" t="s">
        <v>1162</v>
      </c>
      <c r="G1237" s="85"/>
      <c r="H1237" s="85"/>
      <c r="I1237" s="85" t="s">
        <v>1154</v>
      </c>
      <c r="J1237" s="97">
        <v>17818</v>
      </c>
      <c r="K1237" s="392">
        <v>5</v>
      </c>
      <c r="L1237" s="393">
        <f>+J1238/60*9</f>
        <v>435.9</v>
      </c>
      <c r="M1237" s="610"/>
      <c r="N1237" s="610"/>
      <c r="O1237" s="610"/>
      <c r="P1237" s="610"/>
    </row>
    <row r="1238" spans="1:16" ht="15.75" x14ac:dyDescent="0.3">
      <c r="A1238" s="451" t="s">
        <v>1108</v>
      </c>
      <c r="B1238" s="451">
        <v>61</v>
      </c>
      <c r="C1238" s="451" t="s">
        <v>1108</v>
      </c>
      <c r="D1238" s="450"/>
      <c r="E1238" s="451">
        <v>1</v>
      </c>
      <c r="F1238" s="390" t="s">
        <v>1172</v>
      </c>
      <c r="G1238" s="389"/>
      <c r="H1238" s="389" t="s">
        <v>129</v>
      </c>
      <c r="I1238" s="389" t="s">
        <v>181</v>
      </c>
      <c r="J1238" s="391">
        <v>2906</v>
      </c>
      <c r="K1238" s="392">
        <v>3</v>
      </c>
      <c r="L1238" s="393">
        <f>+J1239/36*5</f>
        <v>1152.7944444444445</v>
      </c>
      <c r="M1238" s="208">
        <f>IF(K1242=0,"N/A",+L1242/12)</f>
        <v>111.21625</v>
      </c>
      <c r="N1238" s="208"/>
      <c r="O1238" s="256">
        <v>1</v>
      </c>
      <c r="P1238" s="256">
        <v>2</v>
      </c>
    </row>
    <row r="1239" spans="1:16" ht="15.75" x14ac:dyDescent="0.3">
      <c r="A1239" s="451" t="s">
        <v>1108</v>
      </c>
      <c r="B1239" s="451">
        <v>61</v>
      </c>
      <c r="C1239" s="451" t="s">
        <v>1108</v>
      </c>
      <c r="D1239" s="450"/>
      <c r="E1239" s="451">
        <v>2</v>
      </c>
      <c r="F1239" s="390" t="s">
        <v>1173</v>
      </c>
      <c r="G1239" s="389" t="s">
        <v>961</v>
      </c>
      <c r="H1239" s="389" t="s">
        <v>42</v>
      </c>
      <c r="I1239" s="389" t="s">
        <v>181</v>
      </c>
      <c r="J1239" s="391">
        <v>8300.1200000000008</v>
      </c>
      <c r="K1239" s="170">
        <v>10</v>
      </c>
      <c r="L1239" s="161">
        <f>IF(K1239=0,"N/A",+J1240/K1239)</f>
        <v>5664</v>
      </c>
      <c r="M1239" s="101">
        <f>IF(K1243=0,"N/A",+L1243/12)</f>
        <v>19.4815</v>
      </c>
      <c r="N1239" s="101"/>
      <c r="O1239" s="187">
        <v>1</v>
      </c>
      <c r="P1239" s="187">
        <v>2</v>
      </c>
    </row>
    <row r="1240" spans="1:16" ht="15" x14ac:dyDescent="0.3">
      <c r="A1240" s="147" t="s">
        <v>1108</v>
      </c>
      <c r="B1240" s="147">
        <v>61</v>
      </c>
      <c r="C1240" s="147" t="s">
        <v>1108</v>
      </c>
      <c r="D1240" s="147"/>
      <c r="E1240" s="147">
        <v>1</v>
      </c>
      <c r="F1240" s="148" t="s">
        <v>1052</v>
      </c>
      <c r="G1240" s="147"/>
      <c r="H1240" s="147" t="s">
        <v>240</v>
      </c>
      <c r="I1240" s="407" t="s">
        <v>440</v>
      </c>
      <c r="J1240" s="169">
        <v>56640</v>
      </c>
      <c r="K1240" s="605">
        <v>10</v>
      </c>
      <c r="L1240" s="608">
        <f>IF(K1240=0,"N/A",+J1241/K1240)</f>
        <v>899.5</v>
      </c>
      <c r="M1240" s="101">
        <f>IF(K1244=0,"N/A",+L1244/12)</f>
        <v>3.5937291666666673</v>
      </c>
      <c r="N1240" s="101"/>
      <c r="O1240" s="187"/>
      <c r="P1240" s="187">
        <v>3</v>
      </c>
    </row>
    <row r="1241" spans="1:16" ht="15" x14ac:dyDescent="0.3">
      <c r="A1241" s="373" t="s">
        <v>1108</v>
      </c>
      <c r="B1241" s="373">
        <v>61</v>
      </c>
      <c r="C1241" s="373" t="s">
        <v>1108</v>
      </c>
      <c r="D1241" s="326"/>
      <c r="E1241" s="326">
        <v>1</v>
      </c>
      <c r="F1241" s="403" t="s">
        <v>101</v>
      </c>
      <c r="G1241" s="373" t="s">
        <v>996</v>
      </c>
      <c r="H1241" s="512" t="s">
        <v>910</v>
      </c>
      <c r="I1241" s="373" t="s">
        <v>103</v>
      </c>
      <c r="J1241" s="406">
        <v>8995</v>
      </c>
      <c r="K1241" s="400">
        <v>10</v>
      </c>
      <c r="L1241" s="401">
        <f>IF(K1241=0,"N/A",+J1242/K1241)</f>
        <v>225</v>
      </c>
      <c r="M1241" s="101">
        <f>IF(K1245=0,"N/A",+L1245/12)</f>
        <v>11.922916666666667</v>
      </c>
      <c r="N1241" s="101"/>
      <c r="O1241" s="187"/>
      <c r="P1241" s="187">
        <v>3</v>
      </c>
    </row>
    <row r="1242" spans="1:16" ht="15" x14ac:dyDescent="0.3">
      <c r="A1242" s="512" t="s">
        <v>1108</v>
      </c>
      <c r="B1242" s="373">
        <v>61</v>
      </c>
      <c r="C1242" s="512" t="s">
        <v>1108</v>
      </c>
      <c r="D1242" s="475"/>
      <c r="E1242" s="475">
        <v>1</v>
      </c>
      <c r="F1242" s="546" t="s">
        <v>115</v>
      </c>
      <c r="G1242" s="475" t="s">
        <v>997</v>
      </c>
      <c r="H1242" s="641" t="s">
        <v>998</v>
      </c>
      <c r="I1242" s="326" t="s">
        <v>103</v>
      </c>
      <c r="J1242" s="649">
        <v>2250</v>
      </c>
      <c r="K1242" s="130">
        <v>10</v>
      </c>
      <c r="L1242" s="208">
        <f>IF(K1242=0,"N/A",+J1243/K1242)</f>
        <v>1334.595</v>
      </c>
      <c r="M1242" s="101"/>
      <c r="N1242" s="101"/>
      <c r="O1242" s="187"/>
      <c r="P1242" s="187">
        <v>3</v>
      </c>
    </row>
    <row r="1243" spans="1:16" ht="15" x14ac:dyDescent="0.3">
      <c r="A1243" s="105" t="s">
        <v>1108</v>
      </c>
      <c r="B1243" s="85">
        <v>61</v>
      </c>
      <c r="C1243" s="105" t="s">
        <v>1108</v>
      </c>
      <c r="D1243" s="563"/>
      <c r="E1243" s="563">
        <v>1</v>
      </c>
      <c r="F1243" s="106" t="s">
        <v>1011</v>
      </c>
      <c r="G1243" s="563" t="s">
        <v>1012</v>
      </c>
      <c r="H1243" s="86" t="s">
        <v>796</v>
      </c>
      <c r="I1243" s="85" t="s">
        <v>201</v>
      </c>
      <c r="J1243" s="534">
        <v>13345.95</v>
      </c>
      <c r="K1243" s="112">
        <v>10</v>
      </c>
      <c r="L1243" s="101">
        <f>IF(K1243=0,"N/A",+J1244/K1243)</f>
        <v>233.77800000000002</v>
      </c>
      <c r="M1243" s="101"/>
      <c r="N1243" s="101"/>
      <c r="O1243" s="187"/>
      <c r="P1243" s="187">
        <v>3</v>
      </c>
    </row>
    <row r="1244" spans="1:16" ht="15" x14ac:dyDescent="0.3">
      <c r="A1244" s="85" t="s">
        <v>1108</v>
      </c>
      <c r="B1244" s="85">
        <v>61</v>
      </c>
      <c r="C1244" s="85" t="s">
        <v>1108</v>
      </c>
      <c r="D1244" s="86"/>
      <c r="E1244" s="86">
        <v>2</v>
      </c>
      <c r="F1244" s="87" t="s">
        <v>1013</v>
      </c>
      <c r="G1244" s="86"/>
      <c r="H1244" s="86" t="s">
        <v>203</v>
      </c>
      <c r="I1244" s="85" t="s">
        <v>201</v>
      </c>
      <c r="J1244" s="111">
        <v>2337.7800000000002</v>
      </c>
      <c r="K1244" s="112">
        <v>10</v>
      </c>
      <c r="L1244" s="101">
        <f>+J1245/120*P1240</f>
        <v>43.124750000000006</v>
      </c>
      <c r="M1244" s="101"/>
      <c r="N1244" s="101"/>
      <c r="O1244" s="187"/>
      <c r="P1244" s="187">
        <v>4</v>
      </c>
    </row>
    <row r="1245" spans="1:16" ht="15" x14ac:dyDescent="0.3">
      <c r="A1245" s="85" t="s">
        <v>1108</v>
      </c>
      <c r="B1245" s="85">
        <v>61</v>
      </c>
      <c r="C1245" s="85" t="s">
        <v>1108</v>
      </c>
      <c r="D1245" s="192"/>
      <c r="E1245" s="85">
        <v>1</v>
      </c>
      <c r="F1245" s="87" t="s">
        <v>1189</v>
      </c>
      <c r="G1245" s="87"/>
      <c r="H1245" s="85"/>
      <c r="I1245" s="85" t="s">
        <v>1190</v>
      </c>
      <c r="J1245" s="88">
        <v>1724.99</v>
      </c>
      <c r="K1245" s="112">
        <v>10</v>
      </c>
      <c r="L1245" s="101">
        <f>+J1246/120*P1241</f>
        <v>143.07500000000002</v>
      </c>
      <c r="M1245" s="101">
        <f>IF(K1249=0,"N/A",+L1249/12)</f>
        <v>2183</v>
      </c>
      <c r="N1245" s="101"/>
      <c r="O1245" s="187">
        <v>1</v>
      </c>
      <c r="P1245" s="187">
        <v>9</v>
      </c>
    </row>
    <row r="1246" spans="1:16" ht="15" x14ac:dyDescent="0.3">
      <c r="A1246" s="85" t="s">
        <v>1108</v>
      </c>
      <c r="B1246" s="85">
        <v>61</v>
      </c>
      <c r="C1246" s="85" t="s">
        <v>1108</v>
      </c>
      <c r="D1246" s="192"/>
      <c r="E1246" s="85">
        <v>1</v>
      </c>
      <c r="F1246" s="87" t="s">
        <v>1191</v>
      </c>
      <c r="G1246" s="87"/>
      <c r="H1246" s="85"/>
      <c r="I1246" s="85" t="s">
        <v>1190</v>
      </c>
      <c r="J1246" s="88">
        <v>5723</v>
      </c>
      <c r="K1246" s="112">
        <v>10</v>
      </c>
      <c r="L1246" s="101">
        <f>+J1247/10*P1242</f>
        <v>2743.5</v>
      </c>
      <c r="M1246" s="101">
        <f>IF(K1250=0,"N/A",+L1250/12)</f>
        <v>559.30099999999993</v>
      </c>
      <c r="N1246" s="101"/>
      <c r="O1246" s="187">
        <v>1</v>
      </c>
      <c r="P1246" s="187">
        <v>2</v>
      </c>
    </row>
    <row r="1247" spans="1:16" ht="15" x14ac:dyDescent="0.3">
      <c r="A1247" s="85" t="s">
        <v>1108</v>
      </c>
      <c r="B1247" s="85">
        <v>61</v>
      </c>
      <c r="C1247" s="85" t="s">
        <v>1108</v>
      </c>
      <c r="D1247" s="192"/>
      <c r="E1247" s="85">
        <v>1</v>
      </c>
      <c r="F1247" s="87" t="s">
        <v>1192</v>
      </c>
      <c r="G1247" s="87"/>
      <c r="H1247" s="85"/>
      <c r="I1247" s="85" t="s">
        <v>1190</v>
      </c>
      <c r="J1247" s="88">
        <v>9145</v>
      </c>
      <c r="K1247" s="112">
        <v>10</v>
      </c>
      <c r="L1247" s="101">
        <f>+J1248/120*P1243</f>
        <v>94.399999999999991</v>
      </c>
      <c r="M1247" s="101">
        <f>IF(K1251=0,"N/A",+L1251/12)</f>
        <v>164.83333333333334</v>
      </c>
      <c r="N1247" s="101"/>
      <c r="O1247" s="187">
        <v>1</v>
      </c>
      <c r="P1247" s="187">
        <v>2</v>
      </c>
    </row>
    <row r="1248" spans="1:16" ht="15" x14ac:dyDescent="0.3">
      <c r="A1248" s="85" t="s">
        <v>1108</v>
      </c>
      <c r="B1248" s="85">
        <v>61</v>
      </c>
      <c r="C1248" s="85" t="s">
        <v>1108</v>
      </c>
      <c r="D1248" s="192"/>
      <c r="E1248" s="85">
        <v>1</v>
      </c>
      <c r="F1248" s="87" t="s">
        <v>115</v>
      </c>
      <c r="G1248" s="87"/>
      <c r="H1248" s="85" t="s">
        <v>116</v>
      </c>
      <c r="I1248" s="85" t="s">
        <v>1190</v>
      </c>
      <c r="J1248" s="88">
        <v>3776</v>
      </c>
      <c r="K1248" s="112">
        <v>10</v>
      </c>
      <c r="L1248" s="101">
        <f>+J1249/120*P1244</f>
        <v>2090</v>
      </c>
      <c r="M1248" s="22"/>
      <c r="N1248" s="22"/>
      <c r="O1248" s="22"/>
      <c r="P1248" s="22"/>
    </row>
    <row r="1249" spans="1:16" ht="15" x14ac:dyDescent="0.3">
      <c r="A1249" s="85" t="s">
        <v>1108</v>
      </c>
      <c r="B1249" s="85">
        <v>61</v>
      </c>
      <c r="C1249" s="85" t="s">
        <v>1108</v>
      </c>
      <c r="D1249" s="192"/>
      <c r="E1249" s="85">
        <v>1</v>
      </c>
      <c r="F1249" s="87" t="s">
        <v>1197</v>
      </c>
      <c r="G1249" s="87"/>
      <c r="H1249" s="85" t="s">
        <v>240</v>
      </c>
      <c r="I1249" s="85" t="s">
        <v>454</v>
      </c>
      <c r="J1249" s="88">
        <v>62700</v>
      </c>
      <c r="K1249" s="112">
        <v>10</v>
      </c>
      <c r="L1249" s="101">
        <f t="shared" ref="L1249:L1254" si="33">IF(K1249=0,"N/A",+J1250/K1249)</f>
        <v>26196</v>
      </c>
      <c r="M1249" s="22"/>
      <c r="N1249" s="22"/>
      <c r="O1249" s="22"/>
      <c r="P1249" s="22"/>
    </row>
    <row r="1250" spans="1:16" ht="15" x14ac:dyDescent="0.3">
      <c r="A1250" s="85" t="s">
        <v>1108</v>
      </c>
      <c r="B1250" s="85">
        <v>61</v>
      </c>
      <c r="C1250" s="85" t="s">
        <v>1108</v>
      </c>
      <c r="D1250" s="87"/>
      <c r="E1250" s="85">
        <v>3</v>
      </c>
      <c r="F1250" s="87" t="s">
        <v>1017</v>
      </c>
      <c r="G1250" s="85"/>
      <c r="H1250" s="85" t="s">
        <v>240</v>
      </c>
      <c r="I1250" s="85" t="s">
        <v>699</v>
      </c>
      <c r="J1250" s="111">
        <v>261960</v>
      </c>
      <c r="K1250" s="112">
        <v>10</v>
      </c>
      <c r="L1250" s="101">
        <f t="shared" si="33"/>
        <v>6711.6119999999992</v>
      </c>
      <c r="M1250" s="22"/>
      <c r="N1250" s="22"/>
      <c r="O1250" s="22"/>
      <c r="P1250" s="22"/>
    </row>
    <row r="1251" spans="1:16" ht="15" x14ac:dyDescent="0.3">
      <c r="A1251" s="85" t="s">
        <v>1108</v>
      </c>
      <c r="B1251" s="85">
        <v>61</v>
      </c>
      <c r="C1251" s="85" t="s">
        <v>1108</v>
      </c>
      <c r="D1251" s="85"/>
      <c r="E1251" s="85">
        <v>12</v>
      </c>
      <c r="F1251" s="87" t="s">
        <v>1019</v>
      </c>
      <c r="G1251" s="85"/>
      <c r="H1251" s="85"/>
      <c r="I1251" s="85" t="s">
        <v>124</v>
      </c>
      <c r="J1251" s="111">
        <v>67116.12</v>
      </c>
      <c r="K1251" s="112">
        <v>10</v>
      </c>
      <c r="L1251" s="101">
        <f t="shared" si="33"/>
        <v>1978</v>
      </c>
      <c r="M1251" s="101"/>
      <c r="N1251" s="101"/>
      <c r="O1251" s="187"/>
      <c r="P1251" s="187">
        <v>4</v>
      </c>
    </row>
    <row r="1252" spans="1:16" ht="15" x14ac:dyDescent="0.3">
      <c r="A1252" s="85" t="s">
        <v>1108</v>
      </c>
      <c r="B1252" s="85">
        <v>61</v>
      </c>
      <c r="C1252" s="85" t="s">
        <v>1108</v>
      </c>
      <c r="D1252" s="85"/>
      <c r="E1252" s="85">
        <v>4</v>
      </c>
      <c r="F1252" s="87" t="s">
        <v>1018</v>
      </c>
      <c r="G1252" s="85"/>
      <c r="H1252" s="85"/>
      <c r="I1252" s="85" t="s">
        <v>124</v>
      </c>
      <c r="J1252" s="111">
        <v>19780</v>
      </c>
      <c r="K1252" s="112">
        <v>10</v>
      </c>
      <c r="L1252" s="101">
        <f t="shared" si="33"/>
        <v>30798</v>
      </c>
      <c r="M1252" s="101"/>
      <c r="N1252" s="101"/>
      <c r="O1252" s="187"/>
      <c r="P1252" s="187">
        <v>3</v>
      </c>
    </row>
    <row r="1253" spans="1:16" ht="15" x14ac:dyDescent="0.3">
      <c r="A1253" s="85" t="s">
        <v>1108</v>
      </c>
      <c r="B1253" s="85">
        <v>61</v>
      </c>
      <c r="C1253" s="85" t="s">
        <v>1108</v>
      </c>
      <c r="D1253" s="260"/>
      <c r="E1253" s="85">
        <v>3</v>
      </c>
      <c r="F1253" s="87" t="s">
        <v>1095</v>
      </c>
      <c r="G1253" s="373"/>
      <c r="H1253" s="85" t="s">
        <v>240</v>
      </c>
      <c r="I1253" s="85" t="s">
        <v>551</v>
      </c>
      <c r="J1253" s="111">
        <v>307980</v>
      </c>
      <c r="K1253" s="112">
        <v>10</v>
      </c>
      <c r="L1253" s="101">
        <f t="shared" si="33"/>
        <v>249.5</v>
      </c>
      <c r="M1253" s="101"/>
      <c r="N1253" s="101"/>
      <c r="O1253" s="187"/>
      <c r="P1253" s="187">
        <v>3</v>
      </c>
    </row>
    <row r="1254" spans="1:16" ht="15" x14ac:dyDescent="0.3">
      <c r="A1254" s="85" t="s">
        <v>1108</v>
      </c>
      <c r="B1254" s="85">
        <v>61</v>
      </c>
      <c r="C1254" s="85" t="s">
        <v>1108</v>
      </c>
      <c r="D1254" s="85"/>
      <c r="E1254" s="85">
        <v>1</v>
      </c>
      <c r="F1254" s="96" t="s">
        <v>115</v>
      </c>
      <c r="G1254" s="85"/>
      <c r="H1254" s="85" t="s">
        <v>116</v>
      </c>
      <c r="I1254" s="85" t="s">
        <v>201</v>
      </c>
      <c r="J1254" s="111">
        <v>2495</v>
      </c>
      <c r="K1254" s="112">
        <v>10</v>
      </c>
      <c r="L1254" s="101">
        <f t="shared" si="33"/>
        <v>295.46300000000002</v>
      </c>
      <c r="M1254" s="101"/>
      <c r="N1254" s="101"/>
      <c r="O1254" s="187"/>
      <c r="P1254" s="187">
        <v>3</v>
      </c>
    </row>
    <row r="1255" spans="1:16" ht="15" x14ac:dyDescent="0.3">
      <c r="A1255" s="85" t="s">
        <v>1108</v>
      </c>
      <c r="B1255" s="85">
        <v>61</v>
      </c>
      <c r="C1255" s="85" t="s">
        <v>1108</v>
      </c>
      <c r="D1255" s="85"/>
      <c r="E1255" s="85">
        <v>1</v>
      </c>
      <c r="F1255" s="96" t="s">
        <v>1094</v>
      </c>
      <c r="G1255" s="85"/>
      <c r="H1255" s="85" t="s">
        <v>203</v>
      </c>
      <c r="I1255" s="85" t="s">
        <v>201</v>
      </c>
      <c r="J1255" s="111">
        <v>2954.63</v>
      </c>
      <c r="K1255" s="112">
        <v>10</v>
      </c>
      <c r="L1255" s="101">
        <f>+J1256/120*P1251</f>
        <v>1650</v>
      </c>
      <c r="M1255" s="101"/>
      <c r="N1255" s="101"/>
      <c r="O1255" s="187"/>
      <c r="P1255" s="187">
        <v>3</v>
      </c>
    </row>
    <row r="1256" spans="1:16" ht="15" x14ac:dyDescent="0.3">
      <c r="A1256" s="235" t="s">
        <v>1108</v>
      </c>
      <c r="B1256" s="235">
        <v>61</v>
      </c>
      <c r="C1256" s="235" t="s">
        <v>1108</v>
      </c>
      <c r="D1256" s="85"/>
      <c r="E1256" s="85">
        <v>1</v>
      </c>
      <c r="F1256" s="87" t="s">
        <v>1237</v>
      </c>
      <c r="G1256" s="85"/>
      <c r="H1256" s="85" t="s">
        <v>240</v>
      </c>
      <c r="I1256" s="86" t="s">
        <v>349</v>
      </c>
      <c r="J1256" s="111">
        <v>49500</v>
      </c>
      <c r="K1256" s="112">
        <v>5</v>
      </c>
      <c r="L1256" s="101">
        <f>+J1257/60*P1252</f>
        <v>710.94999999999993</v>
      </c>
      <c r="M1256" s="101"/>
      <c r="N1256" s="101"/>
      <c r="O1256" s="187"/>
      <c r="P1256" s="187">
        <v>3</v>
      </c>
    </row>
    <row r="1257" spans="1:16" ht="15" x14ac:dyDescent="0.3">
      <c r="A1257" s="235" t="s">
        <v>1108</v>
      </c>
      <c r="B1257" s="235">
        <v>61</v>
      </c>
      <c r="C1257" s="235" t="s">
        <v>1108</v>
      </c>
      <c r="D1257" s="85"/>
      <c r="E1257" s="85">
        <v>2</v>
      </c>
      <c r="F1257" s="87" t="s">
        <v>23</v>
      </c>
      <c r="G1257" s="85"/>
      <c r="H1257" s="85"/>
      <c r="I1257" s="86" t="s">
        <v>1238</v>
      </c>
      <c r="J1257" s="111">
        <v>14219</v>
      </c>
      <c r="K1257" s="112">
        <v>5</v>
      </c>
      <c r="L1257" s="101">
        <f>+J1258/60*P1253</f>
        <v>649</v>
      </c>
      <c r="M1257" s="101"/>
      <c r="N1257" s="101"/>
      <c r="O1257" s="187"/>
      <c r="P1257" s="187">
        <v>3</v>
      </c>
    </row>
    <row r="1258" spans="1:16" ht="15" x14ac:dyDescent="0.3">
      <c r="A1258" s="235" t="s">
        <v>1108</v>
      </c>
      <c r="B1258" s="235">
        <v>61</v>
      </c>
      <c r="C1258" s="235" t="s">
        <v>1108</v>
      </c>
      <c r="D1258" s="85"/>
      <c r="E1258" s="85">
        <v>1</v>
      </c>
      <c r="F1258" s="87" t="s">
        <v>1240</v>
      </c>
      <c r="G1258" s="85"/>
      <c r="H1258" s="85" t="s">
        <v>728</v>
      </c>
      <c r="I1258" s="86" t="s">
        <v>201</v>
      </c>
      <c r="J1258" s="111">
        <v>12980</v>
      </c>
      <c r="K1258" s="112">
        <v>5</v>
      </c>
      <c r="L1258" s="101">
        <f>+J1259/60*P1254</f>
        <v>755.14099999999996</v>
      </c>
      <c r="M1258" s="101"/>
      <c r="N1258" s="101"/>
      <c r="O1258" s="187"/>
      <c r="P1258" s="187">
        <v>3</v>
      </c>
    </row>
    <row r="1259" spans="1:16" ht="15" x14ac:dyDescent="0.3">
      <c r="A1259" s="235" t="s">
        <v>1108</v>
      </c>
      <c r="B1259" s="235">
        <v>61</v>
      </c>
      <c r="C1259" s="235" t="s">
        <v>1108</v>
      </c>
      <c r="D1259" s="85"/>
      <c r="E1259" s="85">
        <v>1</v>
      </c>
      <c r="F1259" s="87" t="s">
        <v>1241</v>
      </c>
      <c r="G1259" s="85"/>
      <c r="H1259" s="85" t="s">
        <v>1242</v>
      </c>
      <c r="I1259" s="86" t="s">
        <v>201</v>
      </c>
      <c r="J1259" s="111">
        <v>15102.82</v>
      </c>
      <c r="K1259" s="112">
        <v>10</v>
      </c>
      <c r="L1259" s="101">
        <f>+J1260/120*P1255</f>
        <v>531</v>
      </c>
      <c r="M1259" s="101"/>
      <c r="N1259" s="101"/>
      <c r="O1259" s="187"/>
      <c r="P1259" s="187">
        <v>3</v>
      </c>
    </row>
    <row r="1260" spans="1:16" ht="15" x14ac:dyDescent="0.3">
      <c r="A1260" s="235" t="s">
        <v>1108</v>
      </c>
      <c r="B1260" s="235">
        <v>61</v>
      </c>
      <c r="C1260" s="235" t="s">
        <v>1108</v>
      </c>
      <c r="D1260" s="85"/>
      <c r="E1260" s="85">
        <v>1</v>
      </c>
      <c r="F1260" s="87" t="s">
        <v>1243</v>
      </c>
      <c r="G1260" s="85"/>
      <c r="H1260" s="85" t="s">
        <v>728</v>
      </c>
      <c r="I1260" s="86" t="s">
        <v>201</v>
      </c>
      <c r="J1260" s="111">
        <v>21240</v>
      </c>
      <c r="K1260" s="112">
        <v>5</v>
      </c>
      <c r="L1260" s="101">
        <f>+J1261/60*P1256</f>
        <v>394.71</v>
      </c>
      <c r="M1260" s="101"/>
      <c r="N1260" s="101"/>
      <c r="O1260" s="187"/>
      <c r="P1260" s="187"/>
    </row>
    <row r="1261" spans="1:16" ht="15" x14ac:dyDescent="0.3">
      <c r="A1261" s="235" t="s">
        <v>1108</v>
      </c>
      <c r="B1261" s="235">
        <v>61</v>
      </c>
      <c r="C1261" s="235" t="s">
        <v>1108</v>
      </c>
      <c r="D1261" s="85"/>
      <c r="E1261" s="85">
        <v>1</v>
      </c>
      <c r="F1261" s="87" t="s">
        <v>799</v>
      </c>
      <c r="G1261" s="85"/>
      <c r="H1261" s="85" t="s">
        <v>116</v>
      </c>
      <c r="I1261" s="86" t="s">
        <v>201</v>
      </c>
      <c r="J1261" s="111">
        <v>7894.2</v>
      </c>
      <c r="K1261" s="112">
        <v>5</v>
      </c>
      <c r="L1261" s="101">
        <f>+J1262/60*P1257</f>
        <v>914.5</v>
      </c>
      <c r="M1261" s="101"/>
      <c r="N1261" s="101"/>
      <c r="O1261" s="102"/>
      <c r="P1261" s="102">
        <v>3</v>
      </c>
    </row>
    <row r="1262" spans="1:16" ht="15" x14ac:dyDescent="0.3">
      <c r="A1262" s="235" t="s">
        <v>1108</v>
      </c>
      <c r="B1262" s="235">
        <v>61</v>
      </c>
      <c r="C1262" s="235" t="s">
        <v>1108</v>
      </c>
      <c r="D1262" s="85"/>
      <c r="E1262" s="85">
        <v>2</v>
      </c>
      <c r="F1262" s="87" t="s">
        <v>1192</v>
      </c>
      <c r="G1262" s="85"/>
      <c r="H1262" s="85"/>
      <c r="I1262" s="86" t="s">
        <v>349</v>
      </c>
      <c r="J1262" s="111">
        <v>18290</v>
      </c>
      <c r="K1262" s="112">
        <v>5</v>
      </c>
      <c r="L1262" s="101">
        <f>+J1263/60*P1258</f>
        <v>741.63</v>
      </c>
      <c r="M1262" s="101">
        <f t="shared" ref="M1262:M1269" si="34">IF(K1266=0,"N/A",+L1266/12)</f>
        <v>1711</v>
      </c>
      <c r="N1262" s="101"/>
      <c r="O1262" s="187">
        <v>1</v>
      </c>
      <c r="P1262" s="187">
        <v>9</v>
      </c>
    </row>
    <row r="1263" spans="1:16" ht="15" x14ac:dyDescent="0.3">
      <c r="A1263" s="235" t="s">
        <v>1108</v>
      </c>
      <c r="B1263" s="235">
        <v>61</v>
      </c>
      <c r="C1263" s="235" t="s">
        <v>1108</v>
      </c>
      <c r="D1263" s="85"/>
      <c r="E1263" s="85">
        <v>3</v>
      </c>
      <c r="F1263" s="87" t="s">
        <v>55</v>
      </c>
      <c r="G1263" s="85"/>
      <c r="H1263" s="85"/>
      <c r="I1263" s="86" t="s">
        <v>349</v>
      </c>
      <c r="J1263" s="111">
        <v>14832.6</v>
      </c>
      <c r="K1263" s="112">
        <v>10</v>
      </c>
      <c r="L1263" s="101">
        <f>+J1264/120*P1259</f>
        <v>115.05500000000001</v>
      </c>
      <c r="M1263" s="101">
        <f t="shared" si="34"/>
        <v>855.5</v>
      </c>
      <c r="N1263" s="101"/>
      <c r="O1263" s="187">
        <v>1</v>
      </c>
      <c r="P1263" s="187">
        <v>9</v>
      </c>
    </row>
    <row r="1264" spans="1:16" ht="15" x14ac:dyDescent="0.3">
      <c r="A1264" s="235" t="s">
        <v>1108</v>
      </c>
      <c r="B1264" s="235">
        <v>61</v>
      </c>
      <c r="C1264" s="235" t="s">
        <v>1108</v>
      </c>
      <c r="D1264" s="85"/>
      <c r="E1264" s="85">
        <v>1</v>
      </c>
      <c r="F1264" s="87" t="s">
        <v>1220</v>
      </c>
      <c r="G1264" s="85"/>
      <c r="H1264" s="85"/>
      <c r="I1264" s="86" t="s">
        <v>349</v>
      </c>
      <c r="J1264" s="111">
        <v>4602.2</v>
      </c>
      <c r="K1264" s="112">
        <v>10</v>
      </c>
      <c r="L1264" s="101"/>
      <c r="M1264" s="101">
        <f t="shared" si="34"/>
        <v>855.5</v>
      </c>
      <c r="N1264" s="101"/>
      <c r="O1264" s="187">
        <v>1</v>
      </c>
      <c r="P1264" s="187">
        <v>9</v>
      </c>
    </row>
    <row r="1265" spans="1:16" ht="15" x14ac:dyDescent="0.3">
      <c r="A1265" s="85" t="s">
        <v>1108</v>
      </c>
      <c r="B1265" s="99">
        <v>61</v>
      </c>
      <c r="C1265" s="85" t="s">
        <v>1108</v>
      </c>
      <c r="D1265" s="85"/>
      <c r="E1265" s="85">
        <v>1</v>
      </c>
      <c r="F1265" s="96" t="s">
        <v>1252</v>
      </c>
      <c r="G1265" s="85"/>
      <c r="H1265" s="85" t="s">
        <v>240</v>
      </c>
      <c r="I1265" s="85" t="s">
        <v>372</v>
      </c>
      <c r="J1265" s="97">
        <v>24500</v>
      </c>
      <c r="K1265" s="86">
        <v>10</v>
      </c>
      <c r="L1265" s="101">
        <f>+J1266/120*P1261</f>
        <v>228.625</v>
      </c>
      <c r="M1265" s="101">
        <f t="shared" si="34"/>
        <v>855.5</v>
      </c>
      <c r="N1265" s="101"/>
      <c r="O1265" s="187">
        <v>1</v>
      </c>
      <c r="P1265" s="187">
        <v>9</v>
      </c>
    </row>
    <row r="1266" spans="1:16" ht="15" x14ac:dyDescent="0.3">
      <c r="A1266" s="235" t="s">
        <v>1108</v>
      </c>
      <c r="B1266" s="99">
        <v>61</v>
      </c>
      <c r="C1266" s="235" t="s">
        <v>1108</v>
      </c>
      <c r="D1266" s="86"/>
      <c r="E1266" s="86">
        <v>1</v>
      </c>
      <c r="F1266" s="96" t="s">
        <v>1266</v>
      </c>
      <c r="G1266" s="85"/>
      <c r="H1266" s="85"/>
      <c r="I1266" s="86" t="s">
        <v>567</v>
      </c>
      <c r="J1266" s="271">
        <v>9145</v>
      </c>
      <c r="K1266" s="112">
        <v>10</v>
      </c>
      <c r="L1266" s="101">
        <f t="shared" ref="L1266:L1271" si="35">IF(K1266=0,"N/A",+J1267/K1266)</f>
        <v>20532</v>
      </c>
      <c r="M1266" s="101">
        <f t="shared" si="34"/>
        <v>855.5</v>
      </c>
      <c r="N1266" s="101"/>
      <c r="O1266" s="187">
        <v>1</v>
      </c>
      <c r="P1266" s="187">
        <v>9</v>
      </c>
    </row>
    <row r="1267" spans="1:16" ht="15" x14ac:dyDescent="0.3">
      <c r="A1267" s="85" t="s">
        <v>1108</v>
      </c>
      <c r="B1267" s="85">
        <v>61</v>
      </c>
      <c r="C1267" s="85" t="s">
        <v>1108</v>
      </c>
      <c r="D1267" s="85"/>
      <c r="E1267" s="85">
        <v>2</v>
      </c>
      <c r="F1267" s="87" t="s">
        <v>1079</v>
      </c>
      <c r="G1267" s="85"/>
      <c r="H1267" s="85" t="s">
        <v>240</v>
      </c>
      <c r="I1267" s="85" t="s">
        <v>320</v>
      </c>
      <c r="J1267" s="351">
        <v>205320</v>
      </c>
      <c r="K1267" s="112">
        <v>10</v>
      </c>
      <c r="L1267" s="101">
        <f t="shared" si="35"/>
        <v>10266</v>
      </c>
      <c r="M1267" s="101">
        <f t="shared" si="34"/>
        <v>224.95833333333334</v>
      </c>
      <c r="N1267" s="101"/>
      <c r="O1267" s="187">
        <v>1</v>
      </c>
      <c r="P1267" s="187">
        <v>6</v>
      </c>
    </row>
    <row r="1268" spans="1:16" ht="15" x14ac:dyDescent="0.3">
      <c r="A1268" s="85" t="s">
        <v>1108</v>
      </c>
      <c r="B1268" s="85">
        <v>61</v>
      </c>
      <c r="C1268" s="85" t="s">
        <v>1108</v>
      </c>
      <c r="D1268" s="85"/>
      <c r="E1268" s="85">
        <v>1</v>
      </c>
      <c r="F1268" s="87" t="s">
        <v>1077</v>
      </c>
      <c r="G1268" s="85"/>
      <c r="H1268" s="85"/>
      <c r="I1268" s="85" t="s">
        <v>324</v>
      </c>
      <c r="J1268" s="351">
        <v>102660</v>
      </c>
      <c r="K1268" s="112">
        <v>10</v>
      </c>
      <c r="L1268" s="101">
        <f t="shared" si="35"/>
        <v>10266</v>
      </c>
      <c r="M1268" s="101">
        <f t="shared" si="34"/>
        <v>44.25</v>
      </c>
      <c r="N1268" s="101"/>
      <c r="O1268" s="187"/>
      <c r="P1268" s="187">
        <v>3</v>
      </c>
    </row>
    <row r="1269" spans="1:16" ht="15" x14ac:dyDescent="0.3">
      <c r="A1269" s="85" t="s">
        <v>1108</v>
      </c>
      <c r="B1269" s="85">
        <v>61</v>
      </c>
      <c r="C1269" s="85" t="s">
        <v>1108</v>
      </c>
      <c r="D1269" s="85"/>
      <c r="E1269" s="85">
        <v>1</v>
      </c>
      <c r="F1269" s="87" t="s">
        <v>1077</v>
      </c>
      <c r="G1269" s="85"/>
      <c r="H1269" s="85"/>
      <c r="I1269" s="85" t="s">
        <v>325</v>
      </c>
      <c r="J1269" s="351">
        <v>102660</v>
      </c>
      <c r="K1269" s="112">
        <v>10</v>
      </c>
      <c r="L1269" s="101">
        <f t="shared" si="35"/>
        <v>10266</v>
      </c>
      <c r="M1269" s="101">
        <f t="shared" si="34"/>
        <v>19.76433333333333</v>
      </c>
      <c r="N1269" s="101"/>
      <c r="O1269" s="187">
        <v>1</v>
      </c>
      <c r="P1269" s="187">
        <v>9</v>
      </c>
    </row>
    <row r="1270" spans="1:16" ht="15" x14ac:dyDescent="0.3">
      <c r="A1270" s="85" t="s">
        <v>1108</v>
      </c>
      <c r="B1270" s="85">
        <v>61</v>
      </c>
      <c r="C1270" s="85" t="s">
        <v>1108</v>
      </c>
      <c r="D1270" s="85"/>
      <c r="E1270" s="85">
        <v>1</v>
      </c>
      <c r="F1270" s="87" t="s">
        <v>1077</v>
      </c>
      <c r="G1270" s="85"/>
      <c r="H1270" s="85"/>
      <c r="I1270" s="85" t="s">
        <v>326</v>
      </c>
      <c r="J1270" s="351">
        <v>102660</v>
      </c>
      <c r="K1270" s="95">
        <v>10</v>
      </c>
      <c r="L1270" s="101">
        <f t="shared" si="35"/>
        <v>10266</v>
      </c>
      <c r="M1270" s="101"/>
      <c r="N1270" s="101"/>
      <c r="O1270" s="187"/>
      <c r="P1270" s="187">
        <v>4</v>
      </c>
    </row>
    <row r="1271" spans="1:16" ht="15" x14ac:dyDescent="0.3">
      <c r="A1271" s="85" t="s">
        <v>1108</v>
      </c>
      <c r="B1271" s="92">
        <v>61</v>
      </c>
      <c r="C1271" s="85" t="s">
        <v>1108</v>
      </c>
      <c r="D1271" s="92"/>
      <c r="E1271" s="92">
        <v>1</v>
      </c>
      <c r="F1271" s="93" t="s">
        <v>1077</v>
      </c>
      <c r="G1271" s="92"/>
      <c r="H1271" s="92" t="s">
        <v>322</v>
      </c>
      <c r="I1271" s="85" t="s">
        <v>327</v>
      </c>
      <c r="J1271" s="322">
        <v>102660</v>
      </c>
      <c r="K1271" s="95">
        <v>10</v>
      </c>
      <c r="L1271" s="101">
        <f t="shared" si="35"/>
        <v>2699.5</v>
      </c>
      <c r="M1271" s="101"/>
      <c r="N1271" s="101"/>
      <c r="O1271" s="187"/>
      <c r="P1271" s="187">
        <v>9</v>
      </c>
    </row>
    <row r="1272" spans="1:16" ht="15" x14ac:dyDescent="0.3">
      <c r="A1272" s="85" t="s">
        <v>1108</v>
      </c>
      <c r="B1272" s="92">
        <v>61</v>
      </c>
      <c r="C1272" s="85" t="s">
        <v>1108</v>
      </c>
      <c r="D1272" s="92"/>
      <c r="E1272" s="92">
        <v>1</v>
      </c>
      <c r="F1272" s="93" t="s">
        <v>1073</v>
      </c>
      <c r="G1272" s="92" t="s">
        <v>1074</v>
      </c>
      <c r="H1272" s="92" t="s">
        <v>24</v>
      </c>
      <c r="I1272" s="85" t="s">
        <v>334</v>
      </c>
      <c r="J1272" s="94">
        <v>26995</v>
      </c>
      <c r="K1272" s="112">
        <v>10</v>
      </c>
      <c r="L1272" s="101">
        <f>+J1273/120*P1268</f>
        <v>531</v>
      </c>
      <c r="M1272" s="22"/>
      <c r="N1272" s="22"/>
      <c r="O1272" s="22"/>
      <c r="P1272" s="22"/>
    </row>
    <row r="1273" spans="1:16" ht="15" x14ac:dyDescent="0.3">
      <c r="A1273" s="85" t="s">
        <v>1108</v>
      </c>
      <c r="B1273" s="85">
        <v>61</v>
      </c>
      <c r="C1273" s="85" t="s">
        <v>1108</v>
      </c>
      <c r="D1273" s="85"/>
      <c r="E1273" s="85">
        <v>1</v>
      </c>
      <c r="F1273" s="87" t="s">
        <v>1279</v>
      </c>
      <c r="G1273" s="85"/>
      <c r="H1273" s="85" t="s">
        <v>728</v>
      </c>
      <c r="I1273" s="190" t="s">
        <v>201</v>
      </c>
      <c r="J1273" s="111">
        <v>21240</v>
      </c>
      <c r="K1273" s="112">
        <v>10</v>
      </c>
      <c r="L1273" s="101">
        <f>IF(K1273=0,"N/A",+J1274/K1273)</f>
        <v>237.17199999999997</v>
      </c>
      <c r="M1273" s="101">
        <f>IF(K1284=0,"N/A",+L1284/12)</f>
        <v>62.343333333333334</v>
      </c>
      <c r="N1273" s="101"/>
      <c r="O1273" s="187">
        <v>1</v>
      </c>
      <c r="P1273" s="187">
        <v>11</v>
      </c>
    </row>
    <row r="1274" spans="1:16" ht="15" x14ac:dyDescent="0.3">
      <c r="A1274" s="85" t="s">
        <v>1108</v>
      </c>
      <c r="B1274" s="85">
        <v>61</v>
      </c>
      <c r="C1274" s="85" t="s">
        <v>1108</v>
      </c>
      <c r="D1274" s="85"/>
      <c r="E1274" s="85">
        <v>1</v>
      </c>
      <c r="F1274" s="96" t="s">
        <v>202</v>
      </c>
      <c r="G1274" s="85" t="s">
        <v>1071</v>
      </c>
      <c r="H1274" s="85"/>
      <c r="I1274" s="85" t="s">
        <v>201</v>
      </c>
      <c r="J1274" s="111">
        <v>2371.7199999999998</v>
      </c>
      <c r="K1274" s="112">
        <v>10</v>
      </c>
      <c r="L1274" s="101">
        <f>+J1275/120*P1270</f>
        <v>1266.6666666666667</v>
      </c>
      <c r="M1274" s="101">
        <f>IF(K1285=0,"N/A",+L1285/12)</f>
        <v>187.81666666666669</v>
      </c>
      <c r="N1274" s="101"/>
      <c r="O1274" s="187">
        <v>1</v>
      </c>
      <c r="P1274" s="188"/>
    </row>
    <row r="1275" spans="1:16" ht="15" x14ac:dyDescent="0.3">
      <c r="A1275" s="85" t="s">
        <v>1108</v>
      </c>
      <c r="B1275" s="85">
        <v>61</v>
      </c>
      <c r="C1275" s="85" t="s">
        <v>1108</v>
      </c>
      <c r="D1275" s="192"/>
      <c r="E1275" s="86">
        <v>1</v>
      </c>
      <c r="F1275" s="192" t="s">
        <v>1278</v>
      </c>
      <c r="G1275" s="192"/>
      <c r="H1275" s="86" t="s">
        <v>240</v>
      </c>
      <c r="I1275" s="86" t="s">
        <v>855</v>
      </c>
      <c r="J1275" s="111">
        <v>38000</v>
      </c>
      <c r="K1275" s="86">
        <v>10</v>
      </c>
      <c r="L1275" s="101">
        <f>+J1276/120*P1271</f>
        <v>3355.92</v>
      </c>
      <c r="M1275" s="101">
        <f>IF(K1286=0,"N/A",+L1286/12)</f>
        <v>4.0152777777777775</v>
      </c>
      <c r="N1275" s="101"/>
      <c r="O1275" s="187"/>
      <c r="P1275" s="187">
        <v>1</v>
      </c>
    </row>
    <row r="1276" spans="1:16" ht="15" x14ac:dyDescent="0.3">
      <c r="A1276" s="85" t="s">
        <v>1108</v>
      </c>
      <c r="B1276" s="85">
        <v>61</v>
      </c>
      <c r="C1276" s="85" t="s">
        <v>1108</v>
      </c>
      <c r="D1276" s="85"/>
      <c r="E1276" s="85">
        <v>1</v>
      </c>
      <c r="F1276" s="96" t="s">
        <v>1283</v>
      </c>
      <c r="G1276" s="373" t="s">
        <v>1284</v>
      </c>
      <c r="H1276" s="260"/>
      <c r="I1276" s="85" t="s">
        <v>1282</v>
      </c>
      <c r="J1276" s="97">
        <v>44745.599999999999</v>
      </c>
      <c r="K1276" s="112">
        <v>10</v>
      </c>
      <c r="L1276" s="101">
        <f>IF(K1276=0,"N/A",+J1284/K1276)</f>
        <v>2253.8000000000002</v>
      </c>
      <c r="M1276" s="101">
        <f>IF(K1287=0,"N/A",+L1287/12)</f>
        <v>8.030555555555555</v>
      </c>
      <c r="N1276" s="101"/>
      <c r="O1276" s="187"/>
      <c r="P1276" s="187">
        <v>1</v>
      </c>
    </row>
    <row r="1277" spans="1:16" ht="15" x14ac:dyDescent="0.3">
      <c r="A1277" s="85" t="s">
        <v>1226</v>
      </c>
      <c r="B1277" s="85">
        <v>61</v>
      </c>
      <c r="C1277" s="85" t="s">
        <v>1226</v>
      </c>
      <c r="D1277" s="260"/>
      <c r="E1277" s="85">
        <v>1</v>
      </c>
      <c r="F1277" s="87" t="s">
        <v>1227</v>
      </c>
      <c r="G1277" s="85"/>
      <c r="H1277" s="85" t="s">
        <v>240</v>
      </c>
      <c r="I1277" s="85" t="s">
        <v>934</v>
      </c>
      <c r="J1277" s="97">
        <v>26500</v>
      </c>
      <c r="K1277" s="112">
        <v>3</v>
      </c>
      <c r="L1277" s="101">
        <f>+J1278/36*P1350</f>
        <v>299.91666666666669</v>
      </c>
      <c r="M1277" s="101"/>
      <c r="N1277" s="101"/>
      <c r="O1277" s="100"/>
      <c r="P1277" s="100">
        <v>7</v>
      </c>
    </row>
    <row r="1278" spans="1:16" ht="15" x14ac:dyDescent="0.3">
      <c r="A1278" s="235" t="s">
        <v>1226</v>
      </c>
      <c r="B1278" s="235">
        <v>61</v>
      </c>
      <c r="C1278" s="235" t="s">
        <v>1226</v>
      </c>
      <c r="D1278" s="85"/>
      <c r="E1278" s="85">
        <v>1</v>
      </c>
      <c r="F1278" s="87" t="s">
        <v>1239</v>
      </c>
      <c r="G1278" s="85"/>
      <c r="H1278" s="85" t="s">
        <v>116</v>
      </c>
      <c r="I1278" s="86" t="s">
        <v>201</v>
      </c>
      <c r="J1278" s="111">
        <v>3599</v>
      </c>
      <c r="K1278" s="112">
        <v>10</v>
      </c>
      <c r="L1278" s="101">
        <f>+J1278/120*P1278</f>
        <v>89.974999999999994</v>
      </c>
      <c r="M1278" s="101"/>
      <c r="N1278" s="101"/>
      <c r="O1278" s="100"/>
      <c r="P1278" s="100">
        <v>3</v>
      </c>
    </row>
    <row r="1279" spans="1:16" ht="15" x14ac:dyDescent="0.3">
      <c r="A1279" s="85"/>
      <c r="B1279" s="85">
        <v>61</v>
      </c>
      <c r="C1279" s="85" t="s">
        <v>1108</v>
      </c>
      <c r="D1279" s="87"/>
      <c r="E1279" s="85">
        <v>1</v>
      </c>
      <c r="F1279" s="87" t="s">
        <v>1208</v>
      </c>
      <c r="G1279" s="85"/>
      <c r="H1279" s="85" t="s">
        <v>1209</v>
      </c>
      <c r="I1279" s="85" t="s">
        <v>194</v>
      </c>
      <c r="J1279" s="111">
        <v>7894.2</v>
      </c>
      <c r="K1279" s="112">
        <v>3</v>
      </c>
      <c r="L1279" s="101">
        <f>+J1279/36*P1279</f>
        <v>657.85</v>
      </c>
      <c r="M1279" s="22"/>
      <c r="N1279" s="22"/>
      <c r="O1279" s="100"/>
      <c r="P1279" s="100">
        <v>3</v>
      </c>
    </row>
    <row r="1280" spans="1:16" ht="15" x14ac:dyDescent="0.3">
      <c r="A1280" s="85"/>
      <c r="B1280" s="85">
        <v>61</v>
      </c>
      <c r="C1280" s="85" t="s">
        <v>1108</v>
      </c>
      <c r="D1280" s="260"/>
      <c r="E1280" s="85">
        <v>1</v>
      </c>
      <c r="F1280" s="87" t="s">
        <v>1225</v>
      </c>
      <c r="G1280" s="85"/>
      <c r="H1280" s="85" t="s">
        <v>129</v>
      </c>
      <c r="I1280" s="85" t="s">
        <v>934</v>
      </c>
      <c r="J1280" s="97">
        <v>2906</v>
      </c>
      <c r="K1280" s="86">
        <v>10</v>
      </c>
      <c r="L1280" s="101">
        <f>+J1280/120*P1280</f>
        <v>217.95</v>
      </c>
      <c r="M1280" s="101"/>
      <c r="N1280" s="101"/>
      <c r="O1280" s="187"/>
      <c r="P1280" s="187">
        <v>9</v>
      </c>
    </row>
    <row r="1281" spans="1:16" ht="15" x14ac:dyDescent="0.3">
      <c r="A1281" s="85"/>
      <c r="B1281" s="85">
        <v>61</v>
      </c>
      <c r="C1281" s="85" t="s">
        <v>1108</v>
      </c>
      <c r="D1281" s="85"/>
      <c r="E1281" s="85">
        <v>1</v>
      </c>
      <c r="F1281" s="96" t="s">
        <v>1192</v>
      </c>
      <c r="G1281" s="373"/>
      <c r="H1281" s="260"/>
      <c r="I1281" s="85" t="s">
        <v>398</v>
      </c>
      <c r="J1281" s="97">
        <v>9145</v>
      </c>
      <c r="K1281" s="86">
        <v>10</v>
      </c>
      <c r="L1281" s="101">
        <f>+J1281/120*P1281</f>
        <v>228.625</v>
      </c>
      <c r="M1281" s="101"/>
      <c r="N1281" s="101"/>
      <c r="O1281" s="187"/>
      <c r="P1281" s="187">
        <v>3</v>
      </c>
    </row>
    <row r="1282" spans="1:16" ht="15" x14ac:dyDescent="0.3">
      <c r="A1282" s="85"/>
      <c r="B1282" s="85">
        <v>61</v>
      </c>
      <c r="C1282" s="85" t="s">
        <v>1108</v>
      </c>
      <c r="D1282" s="85"/>
      <c r="E1282" s="85">
        <v>1</v>
      </c>
      <c r="F1282" s="96" t="s">
        <v>799</v>
      </c>
      <c r="G1282" s="373"/>
      <c r="H1282" s="260" t="s">
        <v>116</v>
      </c>
      <c r="I1282" s="85" t="s">
        <v>398</v>
      </c>
      <c r="J1282" s="97">
        <v>7894.2</v>
      </c>
      <c r="K1282" s="86">
        <v>10</v>
      </c>
      <c r="L1282" s="101">
        <f>+J1282/120*P1282</f>
        <v>197.35499999999999</v>
      </c>
      <c r="M1282" s="101"/>
      <c r="N1282" s="101"/>
      <c r="O1282" s="187"/>
      <c r="P1282" s="187">
        <v>3</v>
      </c>
    </row>
    <row r="1283" spans="1:16" s="687" customFormat="1" ht="15" x14ac:dyDescent="0.3">
      <c r="A1283" s="657"/>
      <c r="B1283" s="657"/>
      <c r="C1283" s="657"/>
      <c r="D1283" s="657"/>
      <c r="E1283" s="657"/>
      <c r="F1283" s="663" t="s">
        <v>1349</v>
      </c>
      <c r="G1283" s="695"/>
      <c r="H1283" s="696"/>
      <c r="I1283" s="657"/>
      <c r="J1283" s="697"/>
      <c r="K1283" s="665"/>
      <c r="L1283" s="666">
        <f>SUM(L1235:L1282)</f>
        <v>169540.18352777782</v>
      </c>
      <c r="M1283" s="666"/>
      <c r="N1283" s="666"/>
      <c r="O1283" s="698"/>
      <c r="P1283" s="698"/>
    </row>
    <row r="1284" spans="1:16" ht="15" x14ac:dyDescent="0.3">
      <c r="A1284" s="235" t="s">
        <v>1115</v>
      </c>
      <c r="B1284" s="235">
        <v>61</v>
      </c>
      <c r="C1284" s="235" t="s">
        <v>1115</v>
      </c>
      <c r="D1284" s="87"/>
      <c r="E1284" s="85">
        <v>1</v>
      </c>
      <c r="F1284" s="87" t="s">
        <v>1133</v>
      </c>
      <c r="G1284" s="85"/>
      <c r="H1284" s="85" t="s">
        <v>1024</v>
      </c>
      <c r="I1284" s="85" t="s">
        <v>1104</v>
      </c>
      <c r="J1284" s="111">
        <v>22538</v>
      </c>
      <c r="K1284" s="112">
        <v>10</v>
      </c>
      <c r="L1284" s="101">
        <f>IF(K1284=0,"N/A",+J1285/K1284)</f>
        <v>748.12</v>
      </c>
      <c r="M1284" s="101">
        <f>IF(K1288=0,"N/A",+L1288/12)</f>
        <v>18.319500000000001</v>
      </c>
      <c r="N1284" s="101"/>
      <c r="O1284" s="187"/>
      <c r="P1284" s="187"/>
    </row>
    <row r="1285" spans="1:16" ht="15" x14ac:dyDescent="0.3">
      <c r="A1285" s="85" t="s">
        <v>1115</v>
      </c>
      <c r="B1285" s="85">
        <v>61</v>
      </c>
      <c r="C1285" s="85" t="s">
        <v>1115</v>
      </c>
      <c r="D1285" s="87"/>
      <c r="E1285" s="85">
        <v>2</v>
      </c>
      <c r="F1285" s="87" t="s">
        <v>960</v>
      </c>
      <c r="G1285" s="85" t="s">
        <v>961</v>
      </c>
      <c r="H1285" s="85" t="s">
        <v>42</v>
      </c>
      <c r="I1285" s="85" t="s">
        <v>702</v>
      </c>
      <c r="J1285" s="111">
        <v>7481.2</v>
      </c>
      <c r="K1285" s="112">
        <v>10</v>
      </c>
      <c r="L1285" s="101">
        <f>IF(K1285=0,"N/A",+J1286/K1285)</f>
        <v>2253.8000000000002</v>
      </c>
      <c r="M1285" s="101">
        <f>IF(K1289=0,"N/A",+L1289/12)</f>
        <v>100.95191666666666</v>
      </c>
      <c r="N1285" s="101"/>
      <c r="O1285" s="187"/>
      <c r="P1285" s="187"/>
    </row>
    <row r="1286" spans="1:16" ht="15" x14ac:dyDescent="0.3">
      <c r="A1286" s="235" t="s">
        <v>1115</v>
      </c>
      <c r="B1286" s="235">
        <v>61</v>
      </c>
      <c r="C1286" s="235" t="s">
        <v>1115</v>
      </c>
      <c r="D1286" s="87"/>
      <c r="E1286" s="85">
        <v>1</v>
      </c>
      <c r="F1286" s="87" t="s">
        <v>1133</v>
      </c>
      <c r="G1286" s="85"/>
      <c r="H1286" s="85" t="s">
        <v>1024</v>
      </c>
      <c r="I1286" s="85" t="s">
        <v>194</v>
      </c>
      <c r="J1286" s="111">
        <v>22538</v>
      </c>
      <c r="K1286" s="112">
        <v>10</v>
      </c>
      <c r="L1286" s="101">
        <f>+J1287/120*P1275</f>
        <v>48.18333333333333</v>
      </c>
      <c r="M1286" s="101">
        <f>IF(K1290=0,"N/A",+L1290/12)</f>
        <v>187.81666666666669</v>
      </c>
      <c r="N1286" s="101"/>
      <c r="O1286" s="187">
        <v>1</v>
      </c>
      <c r="P1286" s="187"/>
    </row>
    <row r="1287" spans="1:16" ht="15" x14ac:dyDescent="0.3">
      <c r="A1287" s="85" t="s">
        <v>1115</v>
      </c>
      <c r="B1287" s="85">
        <v>61</v>
      </c>
      <c r="C1287" s="85" t="s">
        <v>1115</v>
      </c>
      <c r="D1287" s="260"/>
      <c r="E1287" s="85">
        <v>1</v>
      </c>
      <c r="F1287" s="87" t="s">
        <v>139</v>
      </c>
      <c r="G1287" s="85" t="s">
        <v>1224</v>
      </c>
      <c r="H1287" s="85" t="s">
        <v>42</v>
      </c>
      <c r="I1287" s="85" t="s">
        <v>934</v>
      </c>
      <c r="J1287" s="97">
        <v>5782</v>
      </c>
      <c r="K1287" s="112">
        <v>5</v>
      </c>
      <c r="L1287" s="101">
        <f>+J1288/60*P1276</f>
        <v>96.36666666666666</v>
      </c>
      <c r="M1287" s="101">
        <f>IF(K1291=0,"N/A",+L1291/12)</f>
        <v>57.033333333333331</v>
      </c>
      <c r="N1287" s="101">
        <f>+M1287</f>
        <v>57.033333333333331</v>
      </c>
      <c r="O1287" s="187">
        <v>1</v>
      </c>
      <c r="P1287" s="188">
        <v>5</v>
      </c>
    </row>
    <row r="1288" spans="1:16" ht="15" x14ac:dyDescent="0.3">
      <c r="A1288" s="85" t="s">
        <v>1115</v>
      </c>
      <c r="B1288" s="85">
        <v>61</v>
      </c>
      <c r="C1288" s="85" t="s">
        <v>1115</v>
      </c>
      <c r="D1288" s="86"/>
      <c r="E1288" s="85">
        <v>1</v>
      </c>
      <c r="F1288" s="87" t="s">
        <v>1174</v>
      </c>
      <c r="G1288" s="192"/>
      <c r="H1288" s="85" t="s">
        <v>42</v>
      </c>
      <c r="I1288" s="85" t="s">
        <v>443</v>
      </c>
      <c r="J1288" s="111">
        <v>5782</v>
      </c>
      <c r="K1288" s="112">
        <v>10</v>
      </c>
      <c r="L1288" s="101">
        <f>IF(K1288=0,"N/A",+J1289/K1288)</f>
        <v>219.834</v>
      </c>
      <c r="M1288" s="101"/>
      <c r="N1288" s="101"/>
      <c r="O1288" s="187"/>
      <c r="P1288" s="187">
        <v>3</v>
      </c>
    </row>
    <row r="1289" spans="1:16" ht="15" customHeight="1" x14ac:dyDescent="0.3">
      <c r="A1289" s="85" t="s">
        <v>1115</v>
      </c>
      <c r="B1289" s="85">
        <v>61</v>
      </c>
      <c r="C1289" s="85" t="s">
        <v>1115</v>
      </c>
      <c r="D1289" s="86"/>
      <c r="E1289" s="85">
        <v>1</v>
      </c>
      <c r="F1289" s="87" t="s">
        <v>39</v>
      </c>
      <c r="G1289" s="192"/>
      <c r="H1289" s="85"/>
      <c r="I1289" s="85" t="s">
        <v>443</v>
      </c>
      <c r="J1289" s="111">
        <v>2198.34</v>
      </c>
      <c r="K1289" s="112">
        <v>10</v>
      </c>
      <c r="L1289" s="101">
        <f>IF(K1289=0,"N/A",+J1290/K1289)</f>
        <v>1211.423</v>
      </c>
      <c r="M1289" s="101">
        <f>IF(K1293=0,"N/A",+L1293/12)</f>
        <v>24.583333333333332</v>
      </c>
      <c r="N1289" s="101"/>
      <c r="O1289" s="187">
        <v>1</v>
      </c>
      <c r="P1289" s="187">
        <v>6</v>
      </c>
    </row>
    <row r="1290" spans="1:16" ht="15" x14ac:dyDescent="0.3">
      <c r="A1290" s="85" t="s">
        <v>1115</v>
      </c>
      <c r="B1290" s="85">
        <v>61</v>
      </c>
      <c r="C1290" s="85" t="s">
        <v>1115</v>
      </c>
      <c r="D1290" s="86"/>
      <c r="E1290" s="85">
        <v>1</v>
      </c>
      <c r="F1290" s="87" t="s">
        <v>1292</v>
      </c>
      <c r="G1290" s="192"/>
      <c r="H1290" s="85"/>
      <c r="I1290" s="85" t="s">
        <v>443</v>
      </c>
      <c r="J1290" s="111">
        <v>12114.23</v>
      </c>
      <c r="K1290" s="112">
        <v>10</v>
      </c>
      <c r="L1290" s="101">
        <f>IF(K1290=0,"N/A",+J1291/K1290)</f>
        <v>2253.8000000000002</v>
      </c>
      <c r="M1290" s="101"/>
      <c r="N1290" s="101"/>
      <c r="O1290" s="187"/>
      <c r="P1290" s="187">
        <v>1</v>
      </c>
    </row>
    <row r="1291" spans="1:16" ht="15" x14ac:dyDescent="0.3">
      <c r="A1291" s="85" t="s">
        <v>1115</v>
      </c>
      <c r="B1291" s="85">
        <v>61</v>
      </c>
      <c r="C1291" s="85" t="s">
        <v>1115</v>
      </c>
      <c r="D1291" s="260"/>
      <c r="E1291" s="85">
        <v>1</v>
      </c>
      <c r="F1291" s="87" t="s">
        <v>1092</v>
      </c>
      <c r="G1291" s="85"/>
      <c r="H1291" s="85"/>
      <c r="I1291" s="85" t="s">
        <v>936</v>
      </c>
      <c r="J1291" s="111">
        <v>22538</v>
      </c>
      <c r="K1291" s="112">
        <v>5</v>
      </c>
      <c r="L1291" s="101">
        <f>IF(K1291=0,"N/A",+J1292/K1291)</f>
        <v>684.4</v>
      </c>
      <c r="M1291" s="101">
        <f>IF(K1295=0,"N/A",+L1295/12)</f>
        <v>47.42616666666666</v>
      </c>
      <c r="N1291" s="101">
        <f>+M1291+M1290+M1289+M1276+M1275+M1273+M1272+M1271</f>
        <v>146.39866666666666</v>
      </c>
      <c r="O1291" s="187"/>
      <c r="P1291" s="187">
        <v>7</v>
      </c>
    </row>
    <row r="1292" spans="1:16" ht="15" x14ac:dyDescent="0.3">
      <c r="A1292" s="85" t="s">
        <v>1115</v>
      </c>
      <c r="B1292" s="85">
        <v>61</v>
      </c>
      <c r="C1292" s="85" t="s">
        <v>1115</v>
      </c>
      <c r="D1292" s="87"/>
      <c r="E1292" s="85">
        <v>1</v>
      </c>
      <c r="F1292" s="87" t="s">
        <v>893</v>
      </c>
      <c r="G1292" s="85"/>
      <c r="H1292" s="85" t="s">
        <v>1045</v>
      </c>
      <c r="I1292" s="85" t="s">
        <v>1044</v>
      </c>
      <c r="J1292" s="111">
        <v>3422</v>
      </c>
      <c r="K1292" s="112">
        <v>5</v>
      </c>
      <c r="L1292" s="101">
        <f>+J1293/60*P1288</f>
        <v>4130</v>
      </c>
      <c r="M1292" s="101"/>
      <c r="N1292" s="101"/>
      <c r="O1292" s="102"/>
      <c r="P1292" s="102">
        <v>5</v>
      </c>
    </row>
    <row r="1293" spans="1:16" ht="15" x14ac:dyDescent="0.3">
      <c r="A1293" s="85" t="s">
        <v>1115</v>
      </c>
      <c r="B1293" s="99">
        <v>61</v>
      </c>
      <c r="C1293" s="85" t="s">
        <v>1115</v>
      </c>
      <c r="D1293" s="85"/>
      <c r="E1293" s="85">
        <v>2</v>
      </c>
      <c r="F1293" s="96" t="s">
        <v>1259</v>
      </c>
      <c r="G1293" s="85"/>
      <c r="H1293" s="85"/>
      <c r="I1293" s="85" t="s">
        <v>372</v>
      </c>
      <c r="J1293" s="97">
        <v>82600</v>
      </c>
      <c r="K1293" s="112">
        <v>10</v>
      </c>
      <c r="L1293" s="101">
        <f>IF(K1293=0,"N/A",+J1294/K1293)</f>
        <v>295</v>
      </c>
      <c r="M1293" s="22"/>
      <c r="N1293" s="22"/>
      <c r="O1293" s="22"/>
      <c r="P1293" s="22"/>
    </row>
    <row r="1294" spans="1:16" ht="15" x14ac:dyDescent="0.3">
      <c r="A1294" s="85" t="s">
        <v>1115</v>
      </c>
      <c r="B1294" s="85">
        <v>61</v>
      </c>
      <c r="C1294" s="85" t="s">
        <v>1115</v>
      </c>
      <c r="D1294" s="85"/>
      <c r="E1294" s="85">
        <v>1</v>
      </c>
      <c r="F1294" s="87" t="s">
        <v>93</v>
      </c>
      <c r="G1294" s="85" t="s">
        <v>961</v>
      </c>
      <c r="H1294" s="85"/>
      <c r="I1294" s="85" t="s">
        <v>336</v>
      </c>
      <c r="J1294" s="111">
        <v>2950</v>
      </c>
      <c r="K1294" s="112">
        <v>3</v>
      </c>
      <c r="L1294" s="101">
        <f>+J1295/36*P1290</f>
        <v>66.666666666666671</v>
      </c>
      <c r="M1294" s="101">
        <f>IF(K1298=0,"N/A",+L1298/12)</f>
        <v>353.01666666666665</v>
      </c>
      <c r="N1294" s="101">
        <f>+M1294</f>
        <v>353.01666666666665</v>
      </c>
      <c r="O1294" s="187"/>
      <c r="P1294" s="187"/>
    </row>
    <row r="1295" spans="1:16" ht="15" customHeight="1" x14ac:dyDescent="0.3">
      <c r="A1295" s="85" t="s">
        <v>1228</v>
      </c>
      <c r="B1295" s="85">
        <v>61</v>
      </c>
      <c r="C1295" s="85" t="s">
        <v>1115</v>
      </c>
      <c r="D1295" s="260"/>
      <c r="E1295" s="85">
        <v>2</v>
      </c>
      <c r="F1295" s="87" t="s">
        <v>539</v>
      </c>
      <c r="G1295" s="85"/>
      <c r="H1295" s="85"/>
      <c r="I1295" s="85" t="s">
        <v>936</v>
      </c>
      <c r="J1295" s="111">
        <v>2400</v>
      </c>
      <c r="K1295" s="112">
        <v>10</v>
      </c>
      <c r="L1295" s="101">
        <f>+J1227/120*P1291</f>
        <v>569.11399999999992</v>
      </c>
      <c r="M1295" s="101">
        <f>IF(K1299=0,"N/A",+L1299/12)</f>
        <v>162.5275</v>
      </c>
      <c r="N1295" s="101">
        <f>+M1295</f>
        <v>162.5275</v>
      </c>
      <c r="O1295" s="187">
        <v>1</v>
      </c>
      <c r="P1295" s="187">
        <v>6</v>
      </c>
    </row>
    <row r="1296" spans="1:16" ht="15" customHeight="1" x14ac:dyDescent="0.3">
      <c r="A1296" s="235" t="s">
        <v>1267</v>
      </c>
      <c r="B1296" s="99">
        <v>61</v>
      </c>
      <c r="C1296" s="235" t="s">
        <v>1115</v>
      </c>
      <c r="D1296" s="86"/>
      <c r="E1296" s="86">
        <v>2</v>
      </c>
      <c r="F1296" s="96" t="s">
        <v>539</v>
      </c>
      <c r="G1296" s="85"/>
      <c r="H1296" s="85"/>
      <c r="I1296" s="86" t="s">
        <v>567</v>
      </c>
      <c r="J1296" s="271">
        <v>1451.4</v>
      </c>
      <c r="K1296" s="112">
        <v>5</v>
      </c>
      <c r="L1296" s="101">
        <f>IF(K1296=0,"N/A",+J1298/K1296)</f>
        <v>1345.2</v>
      </c>
      <c r="M1296" s="101">
        <f>IF(K1302=0,"N/A",+L1302/12)</f>
        <v>975.4666666666667</v>
      </c>
      <c r="N1296" s="101">
        <f>+M1296</f>
        <v>975.4666666666667</v>
      </c>
      <c r="O1296" s="187">
        <v>1</v>
      </c>
      <c r="P1296" s="187">
        <v>1</v>
      </c>
    </row>
    <row r="1297" spans="1:16" s="687" customFormat="1" ht="15" customHeight="1" x14ac:dyDescent="0.3">
      <c r="A1297" s="657"/>
      <c r="B1297" s="657"/>
      <c r="C1297" s="657"/>
      <c r="D1297" s="657"/>
      <c r="E1297" s="657"/>
      <c r="F1297" s="663" t="s">
        <v>1350</v>
      </c>
      <c r="G1297" s="695"/>
      <c r="H1297" s="657"/>
      <c r="I1297" s="657"/>
      <c r="J1297" s="664"/>
      <c r="K1297" s="665"/>
      <c r="L1297" s="666">
        <f>SUM(L1284:L1296)</f>
        <v>13921.907666666666</v>
      </c>
      <c r="M1297" s="666"/>
      <c r="N1297" s="666"/>
      <c r="O1297" s="698"/>
      <c r="P1297" s="698"/>
    </row>
    <row r="1298" spans="1:16" ht="15" x14ac:dyDescent="0.3">
      <c r="A1298" s="85" t="s">
        <v>1116</v>
      </c>
      <c r="B1298" s="85">
        <v>61</v>
      </c>
      <c r="C1298" s="85" t="s">
        <v>1116</v>
      </c>
      <c r="D1298" s="85"/>
      <c r="E1298" s="85">
        <v>1</v>
      </c>
      <c r="F1298" s="87" t="s">
        <v>1049</v>
      </c>
      <c r="G1298" s="85"/>
      <c r="H1298" s="85" t="s">
        <v>463</v>
      </c>
      <c r="I1298" s="85" t="s">
        <v>1104</v>
      </c>
      <c r="J1298" s="111">
        <v>6726</v>
      </c>
      <c r="K1298" s="112">
        <v>5</v>
      </c>
      <c r="L1298" s="101">
        <f>IF(K1298=0,"N/A",+J1299/K1298)</f>
        <v>4236.2</v>
      </c>
      <c r="M1298" s="101">
        <f>IF(K1303=0,"N/A",+L1303/12)</f>
        <v>98.633333333333326</v>
      </c>
      <c r="N1298" s="101">
        <f>+M1298</f>
        <v>98.633333333333326</v>
      </c>
      <c r="O1298" s="187">
        <v>1</v>
      </c>
      <c r="P1298" s="188">
        <v>2</v>
      </c>
    </row>
    <row r="1299" spans="1:16" ht="15" x14ac:dyDescent="0.3">
      <c r="A1299" s="235" t="s">
        <v>1116</v>
      </c>
      <c r="B1299" s="235">
        <v>61</v>
      </c>
      <c r="C1299" s="235" t="s">
        <v>1116</v>
      </c>
      <c r="D1299" s="99"/>
      <c r="E1299" s="99">
        <v>1</v>
      </c>
      <c r="F1299" s="96" t="s">
        <v>1163</v>
      </c>
      <c r="G1299" s="85"/>
      <c r="H1299" s="85"/>
      <c r="I1299" s="85" t="s">
        <v>1154</v>
      </c>
      <c r="J1299" s="97">
        <v>21181</v>
      </c>
      <c r="K1299" s="112">
        <v>3</v>
      </c>
      <c r="L1299" s="101">
        <f>IF(K1299=0,"N/A",+J1301/K1299)</f>
        <v>1950.33</v>
      </c>
      <c r="M1299" s="101">
        <f>IF(K1304=0,"N/A",+L1304/12)</f>
        <v>637.19999999999993</v>
      </c>
      <c r="N1299" s="101">
        <f>+M1299</f>
        <v>637.19999999999993</v>
      </c>
      <c r="O1299" s="187">
        <v>1</v>
      </c>
      <c r="P1299" s="187">
        <v>2</v>
      </c>
    </row>
    <row r="1300" spans="1:16" ht="15" x14ac:dyDescent="0.3">
      <c r="A1300" s="657"/>
      <c r="B1300" s="657"/>
      <c r="C1300" s="657"/>
      <c r="D1300" s="657"/>
      <c r="E1300" s="657"/>
      <c r="F1300" s="663" t="s">
        <v>1351</v>
      </c>
      <c r="G1300" s="657"/>
      <c r="H1300" s="657"/>
      <c r="I1300" s="657"/>
      <c r="J1300" s="697"/>
      <c r="K1300" s="665"/>
      <c r="L1300" s="666">
        <f>SUM(L1298:L1299)</f>
        <v>6186.53</v>
      </c>
      <c r="M1300" s="101"/>
      <c r="N1300" s="101"/>
      <c r="O1300" s="187"/>
      <c r="P1300" s="187"/>
    </row>
    <row r="1301" spans="1:16" ht="15" x14ac:dyDescent="0.3">
      <c r="A1301" s="235" t="s">
        <v>1113</v>
      </c>
      <c r="B1301" s="235">
        <v>61</v>
      </c>
      <c r="C1301" s="235" t="s">
        <v>1113</v>
      </c>
      <c r="D1301" s="99"/>
      <c r="E1301" s="99">
        <v>1</v>
      </c>
      <c r="F1301" s="96" t="s">
        <v>981</v>
      </c>
      <c r="G1301" s="85" t="s">
        <v>982</v>
      </c>
      <c r="H1301" s="85" t="s">
        <v>303</v>
      </c>
      <c r="I1301" s="85" t="s">
        <v>165</v>
      </c>
      <c r="J1301" s="97">
        <v>5850.99</v>
      </c>
      <c r="K1301" s="112">
        <v>5</v>
      </c>
      <c r="L1301" s="101">
        <f>+J1302/60*8</f>
        <v>2281.3333333333335</v>
      </c>
      <c r="M1301" s="101">
        <f>IF(K1306=0,"N/A",+L1306/12)</f>
        <v>227.5</v>
      </c>
      <c r="N1301" s="101"/>
      <c r="O1301" s="102">
        <v>1</v>
      </c>
      <c r="P1301" s="102"/>
    </row>
    <row r="1302" spans="1:16" ht="15" customHeight="1" x14ac:dyDescent="0.3">
      <c r="A1302" s="85" t="s">
        <v>1113</v>
      </c>
      <c r="B1302" s="85">
        <v>61</v>
      </c>
      <c r="C1302" s="85" t="s">
        <v>1113</v>
      </c>
      <c r="D1302" s="85"/>
      <c r="E1302" s="85">
        <v>1</v>
      </c>
      <c r="F1302" s="87" t="s">
        <v>1178</v>
      </c>
      <c r="G1302" s="85"/>
      <c r="H1302" s="85"/>
      <c r="I1302" s="85" t="s">
        <v>1179</v>
      </c>
      <c r="J1302" s="111">
        <v>17110</v>
      </c>
      <c r="K1302" s="112">
        <v>5</v>
      </c>
      <c r="L1302" s="101">
        <f>IF(K1302=0,"N/A",+J1303/K1302)</f>
        <v>11705.6</v>
      </c>
      <c r="M1302" s="530">
        <v>1306536.56</v>
      </c>
      <c r="N1302" s="392">
        <v>5</v>
      </c>
      <c r="O1302" s="393">
        <f>IF(N1302=0,"N/A",+M1302/N1302)</f>
        <v>261307.31200000001</v>
      </c>
      <c r="P1302" s="393">
        <f>IF(N1302=0,"N/A",+O1302/12)</f>
        <v>21775.609333333334</v>
      </c>
    </row>
    <row r="1303" spans="1:16" ht="15" x14ac:dyDescent="0.3">
      <c r="A1303" s="85" t="s">
        <v>1113</v>
      </c>
      <c r="B1303" s="85">
        <v>61</v>
      </c>
      <c r="C1303" s="85" t="s">
        <v>1113</v>
      </c>
      <c r="D1303" s="260"/>
      <c r="E1303" s="85">
        <v>8</v>
      </c>
      <c r="F1303" s="87" t="s">
        <v>1089</v>
      </c>
      <c r="G1303" s="85" t="s">
        <v>1087</v>
      </c>
      <c r="H1303" s="85" t="s">
        <v>1088</v>
      </c>
      <c r="I1303" s="85" t="s">
        <v>936</v>
      </c>
      <c r="J1303" s="111">
        <v>58528</v>
      </c>
      <c r="K1303" s="112">
        <v>5</v>
      </c>
      <c r="L1303" s="101">
        <f>IF(K1303=0,"N/A",+J1304/K1303)</f>
        <v>1183.5999999999999</v>
      </c>
      <c r="M1303" s="101"/>
      <c r="N1303" s="101"/>
      <c r="O1303" s="187"/>
      <c r="P1303" s="187">
        <v>8</v>
      </c>
    </row>
    <row r="1304" spans="1:16" ht="15" x14ac:dyDescent="0.3">
      <c r="A1304" s="235" t="s">
        <v>1113</v>
      </c>
      <c r="B1304" s="235">
        <v>61</v>
      </c>
      <c r="C1304" s="235" t="s">
        <v>1113</v>
      </c>
      <c r="D1304" s="87"/>
      <c r="E1304" s="85">
        <v>1</v>
      </c>
      <c r="F1304" s="87" t="s">
        <v>981</v>
      </c>
      <c r="G1304" s="85" t="s">
        <v>982</v>
      </c>
      <c r="H1304" s="85" t="s">
        <v>303</v>
      </c>
      <c r="I1304" s="85" t="s">
        <v>1044</v>
      </c>
      <c r="J1304" s="111">
        <v>5918</v>
      </c>
      <c r="K1304" s="112">
        <v>5</v>
      </c>
      <c r="L1304" s="101">
        <f>IF(K1304=0,"N/A",+J1306/K1304)</f>
        <v>7646.4</v>
      </c>
      <c r="M1304" s="101"/>
      <c r="N1304" s="101"/>
      <c r="O1304" s="187"/>
      <c r="P1304" s="187">
        <v>8</v>
      </c>
    </row>
    <row r="1305" spans="1:16" ht="15" x14ac:dyDescent="0.3">
      <c r="A1305" s="657"/>
      <c r="B1305" s="657"/>
      <c r="C1305" s="657"/>
      <c r="D1305" s="657"/>
      <c r="E1305" s="657"/>
      <c r="F1305" s="663" t="s">
        <v>1352</v>
      </c>
      <c r="G1305" s="657"/>
      <c r="H1305" s="657"/>
      <c r="I1305" s="657"/>
      <c r="J1305" s="664"/>
      <c r="K1305" s="665"/>
      <c r="L1305" s="666">
        <f>SUM(L1301:L1304)</f>
        <v>22816.933333333334</v>
      </c>
      <c r="M1305" s="101"/>
      <c r="N1305" s="101"/>
      <c r="O1305" s="187"/>
      <c r="P1305" s="187"/>
    </row>
    <row r="1306" spans="1:16" ht="15" x14ac:dyDescent="0.3">
      <c r="A1306" s="235" t="s">
        <v>1114</v>
      </c>
      <c r="B1306" s="86">
        <v>61</v>
      </c>
      <c r="C1306" s="235" t="s">
        <v>1114</v>
      </c>
      <c r="D1306" s="87"/>
      <c r="E1306" s="86">
        <v>1</v>
      </c>
      <c r="F1306" s="87" t="s">
        <v>1032</v>
      </c>
      <c r="G1306" s="86"/>
      <c r="H1306" s="86" t="s">
        <v>1035</v>
      </c>
      <c r="I1306" s="86" t="s">
        <v>727</v>
      </c>
      <c r="J1306" s="111">
        <v>38232</v>
      </c>
      <c r="K1306" s="112">
        <v>10</v>
      </c>
      <c r="L1306" s="101">
        <f>IF(K1306=0,"N/A",+J1307/K1306)</f>
        <v>2730</v>
      </c>
      <c r="M1306" s="101"/>
      <c r="N1306" s="101"/>
      <c r="O1306" s="187"/>
      <c r="P1306" s="187">
        <v>8</v>
      </c>
    </row>
    <row r="1307" spans="1:16" ht="15.75" x14ac:dyDescent="0.3">
      <c r="A1307" s="235" t="s">
        <v>1114</v>
      </c>
      <c r="B1307" s="86">
        <v>61</v>
      </c>
      <c r="C1307" s="235" t="s">
        <v>1114</v>
      </c>
      <c r="D1307" s="192"/>
      <c r="E1307" s="86">
        <v>1</v>
      </c>
      <c r="F1307" s="87" t="s">
        <v>1032</v>
      </c>
      <c r="G1307" s="86"/>
      <c r="H1307" s="86"/>
      <c r="I1307" s="86" t="s">
        <v>363</v>
      </c>
      <c r="J1307" s="271">
        <v>27300</v>
      </c>
      <c r="K1307" s="457" t="s">
        <v>1057</v>
      </c>
      <c r="L1307" s="389"/>
      <c r="M1307" s="101"/>
      <c r="N1307" s="101"/>
      <c r="O1307" s="187"/>
      <c r="P1307" s="187">
        <v>5</v>
      </c>
    </row>
    <row r="1308" spans="1:16" s="687" customFormat="1" ht="15.75" x14ac:dyDescent="0.3">
      <c r="A1308" s="657"/>
      <c r="B1308" s="657"/>
      <c r="C1308" s="657"/>
      <c r="D1308" s="657"/>
      <c r="E1308" s="657"/>
      <c r="F1308" s="663" t="s">
        <v>1353</v>
      </c>
      <c r="G1308" s="657"/>
      <c r="H1308" s="657"/>
      <c r="I1308" s="657"/>
      <c r="J1308" s="702"/>
      <c r="K1308" s="668"/>
      <c r="L1308" s="706">
        <f>SUM(L1306:L1307)</f>
        <v>2730</v>
      </c>
      <c r="M1308" s="666"/>
      <c r="N1308" s="666"/>
      <c r="O1308" s="698"/>
      <c r="P1308" s="698"/>
    </row>
    <row r="1309" spans="1:16" ht="15.75" x14ac:dyDescent="0.3">
      <c r="A1309" s="389" t="s">
        <v>1110</v>
      </c>
      <c r="B1309" s="389">
        <v>61</v>
      </c>
      <c r="C1309" s="389" t="s">
        <v>1110</v>
      </c>
      <c r="D1309" s="389"/>
      <c r="E1309" s="389">
        <v>1</v>
      </c>
      <c r="F1309" s="457" t="s">
        <v>1058</v>
      </c>
      <c r="G1309" s="529" t="s">
        <v>1055</v>
      </c>
      <c r="H1309" s="390"/>
      <c r="I1309" s="389"/>
      <c r="J1309" s="389" t="s">
        <v>1056</v>
      </c>
      <c r="K1309" s="86">
        <v>10</v>
      </c>
      <c r="L1309" s="101">
        <f>+J1311/120*8</f>
        <v>647.42666666666662</v>
      </c>
      <c r="M1309" s="101">
        <f>IF(K1314=0,"N/A",+L1314/12)</f>
        <v>59.075166666666668</v>
      </c>
      <c r="N1309" s="101">
        <f>+M1309</f>
        <v>59.075166666666668</v>
      </c>
      <c r="O1309" s="187">
        <v>1</v>
      </c>
      <c r="P1309" s="187">
        <v>2</v>
      </c>
    </row>
    <row r="1310" spans="1:16" s="687" customFormat="1" ht="15.75" x14ac:dyDescent="0.3">
      <c r="A1310" s="657"/>
      <c r="B1310" s="657"/>
      <c r="C1310" s="657"/>
      <c r="D1310" s="657"/>
      <c r="E1310" s="657"/>
      <c r="F1310" s="663" t="s">
        <v>1354</v>
      </c>
      <c r="G1310" s="667"/>
      <c r="H1310" s="683"/>
      <c r="I1310" s="669"/>
      <c r="J1310" s="669"/>
      <c r="K1310" s="657"/>
      <c r="L1310" s="666">
        <f>SUM(L1309)</f>
        <v>647.42666666666662</v>
      </c>
      <c r="M1310" s="666"/>
      <c r="N1310" s="666"/>
      <c r="O1310" s="698"/>
      <c r="P1310" s="698"/>
    </row>
    <row r="1311" spans="1:16" ht="15" customHeight="1" x14ac:dyDescent="0.3">
      <c r="A1311" s="85" t="s">
        <v>1285</v>
      </c>
      <c r="B1311" s="85">
        <v>61</v>
      </c>
      <c r="C1311" s="85" t="s">
        <v>1285</v>
      </c>
      <c r="D1311" s="85"/>
      <c r="E1311" s="85">
        <v>2</v>
      </c>
      <c r="F1311" s="96" t="s">
        <v>1080</v>
      </c>
      <c r="G1311" s="373"/>
      <c r="H1311" s="260"/>
      <c r="I1311" s="85" t="s">
        <v>1282</v>
      </c>
      <c r="J1311" s="97">
        <v>9711.4</v>
      </c>
      <c r="K1311" s="86">
        <v>10</v>
      </c>
      <c r="L1311" s="101">
        <f>+J1312/120*8</f>
        <v>612.02666666666664</v>
      </c>
      <c r="M1311" s="530">
        <v>250000</v>
      </c>
      <c r="N1311" s="392">
        <v>5</v>
      </c>
      <c r="O1311" s="393">
        <f>IF(N1311=0,"N/A",+M1311/N1311)</f>
        <v>50000</v>
      </c>
      <c r="P1311" s="393">
        <f>IF(N1311=0,"N/A",+O1311/12)</f>
        <v>4166.666666666667</v>
      </c>
    </row>
    <row r="1312" spans="1:16" ht="15" customHeight="1" x14ac:dyDescent="0.3">
      <c r="A1312" s="85" t="s">
        <v>1285</v>
      </c>
      <c r="B1312" s="85">
        <v>61</v>
      </c>
      <c r="C1312" s="85" t="s">
        <v>1285</v>
      </c>
      <c r="D1312" s="85"/>
      <c r="E1312" s="85">
        <v>2</v>
      </c>
      <c r="F1312" s="96" t="s">
        <v>1286</v>
      </c>
      <c r="G1312" s="373"/>
      <c r="H1312" s="260"/>
      <c r="I1312" s="85" t="s">
        <v>1282</v>
      </c>
      <c r="J1312" s="97">
        <v>9180.4</v>
      </c>
      <c r="K1312" s="86">
        <v>10</v>
      </c>
      <c r="L1312" s="101">
        <f>+J1313/120*8</f>
        <v>679.68000000000006</v>
      </c>
      <c r="M1312" s="530">
        <v>250000</v>
      </c>
      <c r="N1312" s="392">
        <v>5</v>
      </c>
      <c r="O1312" s="393">
        <f>IF(N1312=0,"N/A",+M1312/N1312)</f>
        <v>50000</v>
      </c>
      <c r="P1312" s="393">
        <f>IF(N1312=0,"N/A",+O1312/12)</f>
        <v>4166.666666666667</v>
      </c>
    </row>
    <row r="1313" spans="1:16" ht="15" x14ac:dyDescent="0.3">
      <c r="A1313" s="85" t="s">
        <v>1285</v>
      </c>
      <c r="B1313" s="85">
        <v>61</v>
      </c>
      <c r="C1313" s="85" t="s">
        <v>1285</v>
      </c>
      <c r="D1313" s="85"/>
      <c r="E1313" s="85">
        <v>2</v>
      </c>
      <c r="F1313" s="96" t="s">
        <v>1287</v>
      </c>
      <c r="G1313" s="373"/>
      <c r="H1313" s="260"/>
      <c r="I1313" s="85" t="s">
        <v>1282</v>
      </c>
      <c r="J1313" s="97">
        <v>10195.200000000001</v>
      </c>
      <c r="K1313" s="268">
        <v>10</v>
      </c>
      <c r="L1313" s="101">
        <f>+J1314/120*P1307</f>
        <v>956.58666666666682</v>
      </c>
      <c r="M1313" s="101"/>
      <c r="N1313" s="101"/>
      <c r="O1313" s="102"/>
      <c r="P1313" s="102">
        <v>6</v>
      </c>
    </row>
    <row r="1314" spans="1:16" ht="15" x14ac:dyDescent="0.3">
      <c r="A1314" s="98" t="s">
        <v>1285</v>
      </c>
      <c r="B1314" s="98">
        <v>61</v>
      </c>
      <c r="C1314" s="98" t="s">
        <v>1285</v>
      </c>
      <c r="D1314" s="98"/>
      <c r="E1314" s="98">
        <v>1</v>
      </c>
      <c r="F1314" s="311" t="s">
        <v>1080</v>
      </c>
      <c r="G1314" s="581"/>
      <c r="H1314" s="537"/>
      <c r="I1314" s="85" t="s">
        <v>398</v>
      </c>
      <c r="J1314" s="325">
        <v>22958.080000000002</v>
      </c>
      <c r="K1314" s="268">
        <v>10</v>
      </c>
      <c r="L1314" s="101">
        <f>IF(K1314=0,"N/A",+J1317/K1314)</f>
        <v>708.90200000000004</v>
      </c>
      <c r="M1314" s="103"/>
      <c r="N1314" s="103"/>
      <c r="O1314" s="100"/>
      <c r="P1314" s="100">
        <v>1</v>
      </c>
    </row>
    <row r="1315" spans="1:16" ht="15" x14ac:dyDescent="0.3">
      <c r="A1315" s="98"/>
      <c r="B1315" s="190">
        <v>61</v>
      </c>
      <c r="C1315" s="85" t="s">
        <v>1285</v>
      </c>
      <c r="D1315" s="326"/>
      <c r="E1315" s="326">
        <v>2</v>
      </c>
      <c r="F1315" s="192" t="s">
        <v>1218</v>
      </c>
      <c r="G1315" s="326"/>
      <c r="H1315" s="86" t="s">
        <v>1219</v>
      </c>
      <c r="I1315" s="86" t="s">
        <v>1216</v>
      </c>
      <c r="J1315" s="303">
        <v>66670</v>
      </c>
      <c r="K1315" s="112">
        <v>10</v>
      </c>
      <c r="L1315" s="101">
        <f>+J1354/120*P1278</f>
        <v>115.05000000000001</v>
      </c>
      <c r="M1315" s="101"/>
      <c r="N1315" s="101"/>
      <c r="O1315" s="232"/>
      <c r="P1315" s="232">
        <v>3</v>
      </c>
    </row>
    <row r="1316" spans="1:16" s="687" customFormat="1" ht="15" x14ac:dyDescent="0.3">
      <c r="A1316" s="657"/>
      <c r="B1316" s="657"/>
      <c r="C1316" s="657"/>
      <c r="D1316" s="657"/>
      <c r="E1316" s="657"/>
      <c r="F1316" s="663" t="s">
        <v>1355</v>
      </c>
      <c r="G1316" s="703"/>
      <c r="H1316" s="704"/>
      <c r="I1316" s="657"/>
      <c r="J1316" s="689"/>
      <c r="K1316" s="661"/>
      <c r="L1316" s="666">
        <f>SUM(L1311:L1315)</f>
        <v>3072.2453333333337</v>
      </c>
      <c r="M1316" s="662"/>
      <c r="N1316" s="662"/>
      <c r="O1316" s="700"/>
      <c r="P1316" s="700"/>
    </row>
    <row r="1317" spans="1:16" ht="15.75" x14ac:dyDescent="0.3">
      <c r="A1317" s="98" t="s">
        <v>1126</v>
      </c>
      <c r="B1317" s="98">
        <v>61</v>
      </c>
      <c r="C1317" s="98" t="s">
        <v>1126</v>
      </c>
      <c r="D1317" s="98"/>
      <c r="E1317" s="98">
        <v>1</v>
      </c>
      <c r="F1317" s="311" t="s">
        <v>1288</v>
      </c>
      <c r="G1317" s="581" t="s">
        <v>1081</v>
      </c>
      <c r="H1317" s="537"/>
      <c r="I1317" s="85" t="s">
        <v>768</v>
      </c>
      <c r="J1317" s="325">
        <v>7089.02</v>
      </c>
      <c r="K1317" s="630" t="s">
        <v>812</v>
      </c>
      <c r="L1317" s="389"/>
      <c r="M1317" s="101">
        <f>IF(K1323=0,"N/A",+L1323/12)</f>
        <v>731.6</v>
      </c>
      <c r="N1317" s="101"/>
      <c r="O1317" s="102">
        <v>1</v>
      </c>
      <c r="P1317" s="102">
        <v>9</v>
      </c>
    </row>
    <row r="1318" spans="1:16" s="687" customFormat="1" ht="15.75" x14ac:dyDescent="0.3">
      <c r="A1318" s="657"/>
      <c r="B1318" s="657"/>
      <c r="C1318" s="657"/>
      <c r="D1318" s="657"/>
      <c r="E1318" s="657"/>
      <c r="F1318" s="663" t="s">
        <v>1356</v>
      </c>
      <c r="G1318" s="703"/>
      <c r="H1318" s="704"/>
      <c r="I1318" s="657"/>
      <c r="J1318" s="689"/>
      <c r="K1318" s="705"/>
      <c r="L1318" s="669">
        <v>0</v>
      </c>
      <c r="M1318" s="666"/>
      <c r="N1318" s="666"/>
      <c r="O1318" s="701"/>
      <c r="P1318" s="701"/>
    </row>
    <row r="1319" spans="1:16" ht="15.75" x14ac:dyDescent="0.3">
      <c r="A1319" s="562" t="s">
        <v>1111</v>
      </c>
      <c r="B1319" s="562">
        <v>61</v>
      </c>
      <c r="C1319" s="562" t="s">
        <v>1111</v>
      </c>
      <c r="D1319" s="562"/>
      <c r="E1319" s="562">
        <v>1</v>
      </c>
      <c r="F1319" s="630" t="s">
        <v>1059</v>
      </c>
      <c r="G1319" s="635" t="s">
        <v>1061</v>
      </c>
      <c r="H1319" s="577"/>
      <c r="I1319" s="389"/>
      <c r="J1319" s="562">
        <v>2373697</v>
      </c>
      <c r="K1319" s="457" t="s">
        <v>812</v>
      </c>
      <c r="L1319" s="389"/>
      <c r="M1319" s="101"/>
      <c r="N1319" s="101"/>
      <c r="O1319" s="102"/>
      <c r="P1319" s="102">
        <v>5</v>
      </c>
    </row>
    <row r="1320" spans="1:16" ht="15.75" x14ac:dyDescent="0.3">
      <c r="A1320" s="389" t="s">
        <v>1111</v>
      </c>
      <c r="B1320" s="562">
        <v>61</v>
      </c>
      <c r="C1320" s="389" t="s">
        <v>1111</v>
      </c>
      <c r="D1320" s="389"/>
      <c r="E1320" s="389">
        <v>1</v>
      </c>
      <c r="F1320" s="457" t="s">
        <v>1060</v>
      </c>
      <c r="G1320" s="529" t="s">
        <v>1061</v>
      </c>
      <c r="H1320" s="390"/>
      <c r="I1320" s="389"/>
      <c r="J1320" s="389">
        <v>2373698</v>
      </c>
      <c r="K1320" s="86">
        <v>10</v>
      </c>
      <c r="L1320" s="101">
        <f>+J1322/120*P1313</f>
        <v>5569.6</v>
      </c>
      <c r="M1320" s="101"/>
      <c r="N1320" s="101"/>
      <c r="O1320" s="102"/>
      <c r="P1320" s="102">
        <v>6</v>
      </c>
    </row>
    <row r="1321" spans="1:16" s="687" customFormat="1" ht="15.75" x14ac:dyDescent="0.3">
      <c r="A1321" s="657"/>
      <c r="B1321" s="657"/>
      <c r="C1321" s="657"/>
      <c r="D1321" s="657"/>
      <c r="E1321" s="657"/>
      <c r="F1321" s="663" t="s">
        <v>1357</v>
      </c>
      <c r="G1321" s="667"/>
      <c r="H1321" s="683"/>
      <c r="I1321" s="669"/>
      <c r="J1321" s="669"/>
      <c r="K1321" s="661"/>
      <c r="L1321" s="662">
        <f>SUM(L1319:L1320)</f>
        <v>5569.6</v>
      </c>
      <c r="M1321" s="666"/>
      <c r="N1321" s="666"/>
      <c r="O1321" s="701"/>
      <c r="P1321" s="701"/>
    </row>
    <row r="1322" spans="1:16" ht="15" x14ac:dyDescent="0.3">
      <c r="A1322" s="235" t="s">
        <v>1112</v>
      </c>
      <c r="B1322" s="317">
        <v>61</v>
      </c>
      <c r="C1322" s="235" t="s">
        <v>1112</v>
      </c>
      <c r="D1322" s="86"/>
      <c r="E1322" s="86">
        <v>4</v>
      </c>
      <c r="F1322" s="96" t="s">
        <v>1262</v>
      </c>
      <c r="G1322" s="85" t="s">
        <v>1263</v>
      </c>
      <c r="H1322" s="85"/>
      <c r="I1322" s="86" t="s">
        <v>1264</v>
      </c>
      <c r="J1322" s="271">
        <v>111392</v>
      </c>
      <c r="K1322" s="268">
        <v>10</v>
      </c>
      <c r="L1322" s="103">
        <f>+J1323/120*P1314</f>
        <v>731.6</v>
      </c>
      <c r="M1322" s="101"/>
      <c r="N1322" s="101"/>
      <c r="O1322" s="102"/>
      <c r="P1322" s="102">
        <v>6</v>
      </c>
    </row>
    <row r="1323" spans="1:16" ht="15" x14ac:dyDescent="0.3">
      <c r="A1323" s="516" t="s">
        <v>1112</v>
      </c>
      <c r="B1323" s="317">
        <v>61</v>
      </c>
      <c r="C1323" s="516" t="s">
        <v>1112</v>
      </c>
      <c r="D1323" s="268"/>
      <c r="E1323" s="268">
        <v>3</v>
      </c>
      <c r="F1323" s="311" t="s">
        <v>1265</v>
      </c>
      <c r="G1323" s="98"/>
      <c r="H1323" s="98" t="s">
        <v>344</v>
      </c>
      <c r="I1323" s="268" t="s">
        <v>1264</v>
      </c>
      <c r="J1323" s="267">
        <v>87792</v>
      </c>
      <c r="K1323" s="86">
        <v>10</v>
      </c>
      <c r="L1323" s="101">
        <f>IF(K1323=0,"N/A",+J1323/K1323)</f>
        <v>8779.2000000000007</v>
      </c>
      <c r="M1323" s="101"/>
      <c r="N1323" s="101"/>
      <c r="O1323" s="102"/>
      <c r="P1323" s="102">
        <v>6</v>
      </c>
    </row>
    <row r="1324" spans="1:16" ht="15" x14ac:dyDescent="0.3">
      <c r="A1324" s="235" t="s">
        <v>1112</v>
      </c>
      <c r="B1324" s="317">
        <v>61</v>
      </c>
      <c r="C1324" s="235" t="s">
        <v>1112</v>
      </c>
      <c r="D1324" s="86"/>
      <c r="E1324" s="86">
        <v>1</v>
      </c>
      <c r="F1324" s="185" t="s">
        <v>925</v>
      </c>
      <c r="G1324" s="86" t="s">
        <v>975</v>
      </c>
      <c r="H1324" s="86" t="s">
        <v>344</v>
      </c>
      <c r="I1324" s="86" t="s">
        <v>567</v>
      </c>
      <c r="J1324" s="271">
        <v>3738.7</v>
      </c>
      <c r="K1324" s="86">
        <v>10</v>
      </c>
      <c r="L1324" s="101">
        <f>+J1324:J1326/120*P1319</f>
        <v>155.77916666666664</v>
      </c>
      <c r="M1324" s="101"/>
      <c r="N1324" s="101"/>
      <c r="O1324" s="102"/>
      <c r="P1324" s="102">
        <v>6</v>
      </c>
    </row>
    <row r="1325" spans="1:16" s="687" customFormat="1" ht="15" x14ac:dyDescent="0.3">
      <c r="A1325" s="657"/>
      <c r="B1325" s="657"/>
      <c r="C1325" s="657"/>
      <c r="D1325" s="657"/>
      <c r="E1325" s="657"/>
      <c r="F1325" s="663" t="s">
        <v>1358</v>
      </c>
      <c r="G1325" s="657"/>
      <c r="H1325" s="657"/>
      <c r="I1325" s="657"/>
      <c r="J1325" s="702"/>
      <c r="K1325" s="657"/>
      <c r="L1325" s="666">
        <f>SUM(L1322:L1324)</f>
        <v>9666.5791666666682</v>
      </c>
      <c r="M1325" s="666"/>
      <c r="N1325" s="666"/>
      <c r="O1325" s="701"/>
      <c r="P1325" s="701"/>
    </row>
    <row r="1326" spans="1:16" ht="15" x14ac:dyDescent="0.3">
      <c r="A1326" s="235" t="s">
        <v>1125</v>
      </c>
      <c r="B1326" s="317">
        <v>61</v>
      </c>
      <c r="C1326" s="235" t="s">
        <v>1125</v>
      </c>
      <c r="D1326" s="86"/>
      <c r="E1326" s="86">
        <v>2</v>
      </c>
      <c r="F1326" s="96" t="s">
        <v>1268</v>
      </c>
      <c r="G1326" s="85"/>
      <c r="H1326" s="85"/>
      <c r="I1326" s="86" t="s">
        <v>1264</v>
      </c>
      <c r="J1326" s="271">
        <v>113537.1</v>
      </c>
      <c r="K1326" s="86">
        <v>10</v>
      </c>
      <c r="L1326" s="101">
        <f>+J1327/120*P1320</f>
        <v>5111.0580000000009</v>
      </c>
      <c r="M1326" s="101">
        <f>IF(K1330=0,"N/A",+L1330/12)</f>
        <v>227.64466666666667</v>
      </c>
      <c r="N1326" s="101"/>
      <c r="O1326" s="187">
        <v>1</v>
      </c>
      <c r="P1326" s="187"/>
    </row>
    <row r="1327" spans="1:16" ht="15" x14ac:dyDescent="0.3">
      <c r="A1327" s="235" t="s">
        <v>1125</v>
      </c>
      <c r="B1327" s="317">
        <v>61</v>
      </c>
      <c r="C1327" s="235" t="s">
        <v>1125</v>
      </c>
      <c r="D1327" s="86"/>
      <c r="E1327" s="86">
        <v>2</v>
      </c>
      <c r="F1327" s="96" t="s">
        <v>1270</v>
      </c>
      <c r="G1327" s="85"/>
      <c r="H1327" s="85"/>
      <c r="I1327" s="86" t="s">
        <v>1264</v>
      </c>
      <c r="J1327" s="271">
        <v>102221.16</v>
      </c>
      <c r="K1327" s="86">
        <v>10</v>
      </c>
      <c r="L1327" s="101">
        <f>J1328/120*P1322</f>
        <v>3100.5314999999996</v>
      </c>
      <c r="M1327" s="101">
        <f>IF(K1331=0,"N/A",+L1331/12)</f>
        <v>113.82225</v>
      </c>
      <c r="N1327" s="101">
        <f>+M1327+M1326</f>
        <v>341.46691666666663</v>
      </c>
      <c r="O1327" s="187">
        <v>1</v>
      </c>
      <c r="P1327" s="187"/>
    </row>
    <row r="1328" spans="1:16" ht="15" x14ac:dyDescent="0.3">
      <c r="A1328" s="235" t="s">
        <v>1125</v>
      </c>
      <c r="B1328" s="317">
        <v>61</v>
      </c>
      <c r="C1328" s="235" t="s">
        <v>1125</v>
      </c>
      <c r="D1328" s="86"/>
      <c r="E1328" s="86">
        <v>1</v>
      </c>
      <c r="F1328" s="96" t="s">
        <v>1269</v>
      </c>
      <c r="G1328" s="85"/>
      <c r="H1328" s="85"/>
      <c r="I1328" s="86" t="s">
        <v>1264</v>
      </c>
      <c r="J1328" s="271">
        <v>62010.63</v>
      </c>
      <c r="K1328" s="86">
        <v>10</v>
      </c>
      <c r="L1328" s="101">
        <f>J1329/120*P1323</f>
        <v>3100.5314999999996</v>
      </c>
      <c r="M1328" s="101"/>
      <c r="N1328" s="101"/>
      <c r="O1328" s="102"/>
      <c r="P1328" s="102">
        <v>6</v>
      </c>
    </row>
    <row r="1329" spans="1:16" ht="15" x14ac:dyDescent="0.3">
      <c r="A1329" s="235" t="s">
        <v>1125</v>
      </c>
      <c r="B1329" s="317">
        <v>61</v>
      </c>
      <c r="C1329" s="235" t="s">
        <v>1125</v>
      </c>
      <c r="D1329" s="86"/>
      <c r="E1329" s="86">
        <v>1</v>
      </c>
      <c r="F1329" s="96" t="s">
        <v>1271</v>
      </c>
      <c r="G1329" s="85"/>
      <c r="H1329" s="85"/>
      <c r="I1329" s="86" t="s">
        <v>1264</v>
      </c>
      <c r="J1329" s="271">
        <v>62010.63</v>
      </c>
      <c r="K1329" s="86">
        <v>10</v>
      </c>
      <c r="L1329" s="101">
        <f>J1330/120*P1324</f>
        <v>1917.4964999999997</v>
      </c>
      <c r="M1329" s="161"/>
      <c r="N1329" s="161"/>
      <c r="O1329" s="533"/>
      <c r="P1329" s="163">
        <v>8</v>
      </c>
    </row>
    <row r="1330" spans="1:16" ht="15" x14ac:dyDescent="0.3">
      <c r="A1330" s="235" t="s">
        <v>1125</v>
      </c>
      <c r="B1330" s="317">
        <v>61</v>
      </c>
      <c r="C1330" s="235" t="s">
        <v>1125</v>
      </c>
      <c r="D1330" s="86"/>
      <c r="E1330" s="86">
        <v>1</v>
      </c>
      <c r="F1330" s="96" t="s">
        <v>1272</v>
      </c>
      <c r="G1330" s="85"/>
      <c r="H1330" s="85"/>
      <c r="I1330" s="86" t="s">
        <v>1264</v>
      </c>
      <c r="J1330" s="271">
        <v>38349.93</v>
      </c>
      <c r="K1330" s="86">
        <v>10</v>
      </c>
      <c r="L1330" s="101">
        <f>IF(K1330=0,"N/A",+J1331/K1330)</f>
        <v>2731.7359999999999</v>
      </c>
      <c r="M1330" s="161">
        <f>IF(K1336=0,"N/A",+L1336/12)</f>
        <v>970.1388888888888</v>
      </c>
      <c r="N1330" s="161"/>
      <c r="O1330" s="533"/>
      <c r="P1330" s="163"/>
    </row>
    <row r="1331" spans="1:16" ht="15" x14ac:dyDescent="0.3">
      <c r="A1331" s="85" t="s">
        <v>1125</v>
      </c>
      <c r="B1331" s="317">
        <v>61</v>
      </c>
      <c r="C1331" s="85" t="s">
        <v>1125</v>
      </c>
      <c r="D1331" s="85"/>
      <c r="E1331" s="85">
        <v>2</v>
      </c>
      <c r="F1331" s="96" t="s">
        <v>977</v>
      </c>
      <c r="G1331" s="260"/>
      <c r="H1331" s="260"/>
      <c r="I1331" s="85" t="s">
        <v>1043</v>
      </c>
      <c r="J1331" s="97">
        <v>27317.360000000001</v>
      </c>
      <c r="K1331" s="86">
        <v>10</v>
      </c>
      <c r="L1331" s="101">
        <f>IF(K1331=0,"N/A",+J1332/K1331)</f>
        <v>1365.867</v>
      </c>
      <c r="M1331" s="101"/>
      <c r="N1331" s="101">
        <f>+M1331</f>
        <v>0</v>
      </c>
      <c r="O1331" s="187"/>
      <c r="P1331" s="187">
        <v>1</v>
      </c>
    </row>
    <row r="1332" spans="1:16" ht="15" x14ac:dyDescent="0.3">
      <c r="A1332" s="85" t="s">
        <v>1125</v>
      </c>
      <c r="B1332" s="317">
        <v>61</v>
      </c>
      <c r="C1332" s="85" t="s">
        <v>1125</v>
      </c>
      <c r="D1332" s="85"/>
      <c r="E1332" s="85">
        <v>1</v>
      </c>
      <c r="F1332" s="96" t="s">
        <v>977</v>
      </c>
      <c r="G1332" s="260"/>
      <c r="H1332" s="260"/>
      <c r="I1332" s="85" t="s">
        <v>1042</v>
      </c>
      <c r="J1332" s="97">
        <v>13658.67</v>
      </c>
      <c r="K1332" s="86">
        <v>10</v>
      </c>
      <c r="L1332" s="101">
        <f>J1334/120*P1328</f>
        <v>897.38549999999987</v>
      </c>
      <c r="M1332" s="101"/>
      <c r="N1332" s="101"/>
      <c r="O1332" s="102"/>
      <c r="P1332" s="102"/>
    </row>
    <row r="1333" spans="1:16" s="687" customFormat="1" ht="15" x14ac:dyDescent="0.3">
      <c r="A1333" s="657"/>
      <c r="B1333" s="657"/>
      <c r="C1333" s="657"/>
      <c r="D1333" s="657"/>
      <c r="E1333" s="657"/>
      <c r="F1333" s="663" t="s">
        <v>1359</v>
      </c>
      <c r="G1333" s="696"/>
      <c r="H1333" s="696"/>
      <c r="I1333" s="657"/>
      <c r="J1333" s="697"/>
      <c r="K1333" s="657"/>
      <c r="L1333" s="666">
        <f>SUM(L1326:L1332)</f>
        <v>18224.605999999996</v>
      </c>
      <c r="M1333" s="666"/>
      <c r="N1333" s="666"/>
      <c r="O1333" s="701"/>
      <c r="P1333" s="701"/>
    </row>
    <row r="1334" spans="1:16" ht="15" x14ac:dyDescent="0.3">
      <c r="A1334" s="235" t="s">
        <v>1273</v>
      </c>
      <c r="B1334" s="317">
        <v>61</v>
      </c>
      <c r="C1334" s="235" t="s">
        <v>1273</v>
      </c>
      <c r="D1334" s="86"/>
      <c r="E1334" s="86">
        <v>1</v>
      </c>
      <c r="F1334" s="96" t="s">
        <v>1274</v>
      </c>
      <c r="G1334" s="85"/>
      <c r="H1334" s="85"/>
      <c r="I1334" s="86" t="s">
        <v>1264</v>
      </c>
      <c r="J1334" s="271">
        <v>17947.71</v>
      </c>
      <c r="K1334" s="170">
        <v>5</v>
      </c>
      <c r="L1334" s="161">
        <f>+J1336/60*8</f>
        <v>1940.5106666666666</v>
      </c>
      <c r="M1334" s="101"/>
      <c r="N1334" s="101"/>
      <c r="O1334" s="187"/>
      <c r="P1334" s="187">
        <v>8</v>
      </c>
    </row>
    <row r="1335" spans="1:16" s="687" customFormat="1" ht="15" x14ac:dyDescent="0.3">
      <c r="A1335" s="657"/>
      <c r="B1335" s="657"/>
      <c r="C1335" s="657"/>
      <c r="D1335" s="657"/>
      <c r="E1335" s="657"/>
      <c r="F1335" s="663" t="s">
        <v>1360</v>
      </c>
      <c r="G1335" s="657"/>
      <c r="H1335" s="657"/>
      <c r="I1335" s="657"/>
      <c r="J1335" s="702"/>
      <c r="K1335" s="675"/>
      <c r="L1335" s="676">
        <f>SUM(L1334)</f>
        <v>1940.5106666666666</v>
      </c>
      <c r="M1335" s="666"/>
      <c r="N1335" s="666"/>
      <c r="O1335" s="698"/>
      <c r="P1335" s="698"/>
    </row>
    <row r="1336" spans="1:16" ht="15" x14ac:dyDescent="0.3">
      <c r="A1336" s="85" t="s">
        <v>1146</v>
      </c>
      <c r="B1336" s="159">
        <v>61</v>
      </c>
      <c r="C1336" s="85" t="s">
        <v>1146</v>
      </c>
      <c r="D1336" s="500"/>
      <c r="E1336" s="147">
        <v>1</v>
      </c>
      <c r="F1336" s="148" t="s">
        <v>1147</v>
      </c>
      <c r="G1336" s="500"/>
      <c r="H1336" s="147"/>
      <c r="I1336" s="147" t="s">
        <v>927</v>
      </c>
      <c r="J1336" s="169">
        <v>14553.83</v>
      </c>
      <c r="K1336" s="170">
        <v>3</v>
      </c>
      <c r="L1336" s="161">
        <f>IF(K1336=0,"N/A",+J1337/K1336)</f>
        <v>11641.666666666666</v>
      </c>
      <c r="M1336" s="101"/>
      <c r="N1336" s="101"/>
      <c r="O1336" s="187"/>
      <c r="P1336" s="187">
        <v>5</v>
      </c>
    </row>
    <row r="1337" spans="1:16" ht="15" x14ac:dyDescent="0.3">
      <c r="A1337" s="85" t="s">
        <v>1146</v>
      </c>
      <c r="B1337" s="159">
        <v>61</v>
      </c>
      <c r="C1337" s="85" t="s">
        <v>1146</v>
      </c>
      <c r="D1337" s="500"/>
      <c r="E1337" s="147">
        <v>1</v>
      </c>
      <c r="F1337" s="148" t="s">
        <v>1148</v>
      </c>
      <c r="G1337" s="500"/>
      <c r="H1337" s="147" t="s">
        <v>1149</v>
      </c>
      <c r="I1337" s="147" t="s">
        <v>927</v>
      </c>
      <c r="J1337" s="169">
        <v>34925</v>
      </c>
      <c r="K1337" s="112">
        <v>3</v>
      </c>
      <c r="L1337" s="101">
        <f>+J1338/36*1</f>
        <v>75.388888888888886</v>
      </c>
      <c r="M1337" s="101"/>
      <c r="N1337" s="101"/>
      <c r="O1337" s="187"/>
      <c r="P1337" s="187">
        <v>4</v>
      </c>
    </row>
    <row r="1338" spans="1:16" ht="15" customHeight="1" x14ac:dyDescent="0.3">
      <c r="A1338" s="235" t="s">
        <v>1146</v>
      </c>
      <c r="B1338" s="516">
        <v>61</v>
      </c>
      <c r="C1338" s="235" t="s">
        <v>1146</v>
      </c>
      <c r="D1338" s="99"/>
      <c r="E1338" s="99">
        <v>1</v>
      </c>
      <c r="F1338" s="96" t="s">
        <v>1159</v>
      </c>
      <c r="G1338" s="85" t="s">
        <v>1160</v>
      </c>
      <c r="H1338" s="85" t="s">
        <v>1161</v>
      </c>
      <c r="I1338" s="85" t="s">
        <v>1154</v>
      </c>
      <c r="J1338" s="97">
        <v>2714</v>
      </c>
      <c r="K1338" s="112">
        <v>3</v>
      </c>
      <c r="L1338" s="101"/>
      <c r="M1338" s="101"/>
      <c r="N1338" s="101"/>
      <c r="O1338" s="187"/>
      <c r="P1338" s="187">
        <v>4</v>
      </c>
    </row>
    <row r="1339" spans="1:16" ht="15" customHeight="1" x14ac:dyDescent="0.3">
      <c r="A1339" s="85" t="s">
        <v>1146</v>
      </c>
      <c r="B1339" s="85">
        <v>61</v>
      </c>
      <c r="C1339" s="85" t="s">
        <v>1146</v>
      </c>
      <c r="D1339" s="85"/>
      <c r="E1339" s="85">
        <v>10</v>
      </c>
      <c r="F1339" s="87" t="s">
        <v>1177</v>
      </c>
      <c r="G1339" s="85"/>
      <c r="H1339" s="85" t="s">
        <v>98</v>
      </c>
      <c r="I1339" s="85" t="s">
        <v>87</v>
      </c>
      <c r="J1339" s="111">
        <v>44819</v>
      </c>
      <c r="K1339" s="112">
        <v>5</v>
      </c>
      <c r="L1339" s="101">
        <f>+J1340/60*P1334</f>
        <v>2822.56</v>
      </c>
      <c r="M1339" s="101"/>
      <c r="N1339" s="101"/>
      <c r="O1339" s="102"/>
      <c r="P1339" s="102">
        <v>5</v>
      </c>
    </row>
    <row r="1340" spans="1:16" ht="15" customHeight="1" x14ac:dyDescent="0.3">
      <c r="A1340" s="85" t="s">
        <v>1146</v>
      </c>
      <c r="B1340" s="85">
        <v>61</v>
      </c>
      <c r="C1340" s="85" t="s">
        <v>1146</v>
      </c>
      <c r="D1340" s="260"/>
      <c r="E1340" s="85">
        <v>1</v>
      </c>
      <c r="F1340" s="87" t="s">
        <v>1233</v>
      </c>
      <c r="G1340" s="85"/>
      <c r="H1340" s="85"/>
      <c r="I1340" s="85" t="s">
        <v>936</v>
      </c>
      <c r="J1340" s="111">
        <v>21169.200000000001</v>
      </c>
      <c r="K1340" s="112">
        <v>3</v>
      </c>
      <c r="L1340" s="101">
        <f>+J1342/36*P1336</f>
        <v>4162.7777777777774</v>
      </c>
      <c r="M1340" s="101"/>
      <c r="N1340" s="101"/>
      <c r="O1340" s="102"/>
      <c r="P1340" s="102">
        <v>5</v>
      </c>
    </row>
    <row r="1341" spans="1:16" s="687" customFormat="1" ht="15" customHeight="1" x14ac:dyDescent="0.3">
      <c r="A1341" s="657"/>
      <c r="B1341" s="657"/>
      <c r="C1341" s="657"/>
      <c r="D1341" s="657"/>
      <c r="E1341" s="657"/>
      <c r="F1341" s="663" t="s">
        <v>1361</v>
      </c>
      <c r="G1341" s="657"/>
      <c r="H1341" s="657"/>
      <c r="I1341" s="657"/>
      <c r="J1341" s="664"/>
      <c r="K1341" s="665"/>
      <c r="L1341" s="666">
        <f>SUM(L1336:L1340)</f>
        <v>18702.393333333333</v>
      </c>
      <c r="M1341" s="666"/>
      <c r="N1341" s="666"/>
      <c r="O1341" s="701"/>
      <c r="P1341" s="701"/>
    </row>
    <row r="1342" spans="1:16" ht="15" customHeight="1" x14ac:dyDescent="0.3">
      <c r="A1342" s="85" t="s">
        <v>1249</v>
      </c>
      <c r="B1342" s="85">
        <v>61</v>
      </c>
      <c r="C1342" s="85" t="s">
        <v>1249</v>
      </c>
      <c r="D1342" s="87"/>
      <c r="E1342" s="85">
        <v>4</v>
      </c>
      <c r="F1342" s="87" t="s">
        <v>1300</v>
      </c>
      <c r="G1342" s="85"/>
      <c r="H1342" s="85" t="s">
        <v>760</v>
      </c>
      <c r="I1342" s="85" t="s">
        <v>194</v>
      </c>
      <c r="J1342" s="111">
        <v>29972</v>
      </c>
      <c r="K1342" s="112">
        <v>5</v>
      </c>
      <c r="L1342" s="101">
        <f>+J1343/60*P1337</f>
        <v>3066.6666666666665</v>
      </c>
      <c r="M1342" s="101">
        <f>IF(K1346=0,"N/A",+L1346/12)</f>
        <v>200.70816666666667</v>
      </c>
      <c r="N1342" s="101">
        <f>+M1342</f>
        <v>200.70816666666667</v>
      </c>
      <c r="O1342" s="187"/>
      <c r="P1342" s="187"/>
    </row>
    <row r="1343" spans="1:16" ht="15" customHeight="1" x14ac:dyDescent="0.3">
      <c r="A1343" s="85" t="s">
        <v>1249</v>
      </c>
      <c r="B1343" s="99">
        <v>61</v>
      </c>
      <c r="C1343" s="85" t="s">
        <v>1249</v>
      </c>
      <c r="D1343" s="85"/>
      <c r="E1343" s="85">
        <v>1</v>
      </c>
      <c r="F1343" s="96" t="s">
        <v>1250</v>
      </c>
      <c r="G1343" s="85"/>
      <c r="H1343" s="85" t="s">
        <v>1251</v>
      </c>
      <c r="I1343" s="85" t="s">
        <v>372</v>
      </c>
      <c r="J1343" s="97">
        <v>46000</v>
      </c>
      <c r="K1343" s="112">
        <v>5</v>
      </c>
      <c r="L1343" s="101">
        <f>+J1344/60*P1338</f>
        <v>3466.1353333333332</v>
      </c>
      <c r="M1343" s="101">
        <f>IF(K1347=0,"N/A",+L1347/12)</f>
        <v>134.10008333333334</v>
      </c>
      <c r="N1343" s="101"/>
      <c r="O1343" s="187"/>
      <c r="P1343" s="187"/>
    </row>
    <row r="1344" spans="1:16" ht="15" customHeight="1" x14ac:dyDescent="0.3">
      <c r="A1344" s="85" t="s">
        <v>1249</v>
      </c>
      <c r="B1344" s="99">
        <v>61</v>
      </c>
      <c r="C1344" s="85" t="s">
        <v>1249</v>
      </c>
      <c r="D1344" s="85"/>
      <c r="E1344" s="85">
        <v>8</v>
      </c>
      <c r="F1344" s="96" t="s">
        <v>759</v>
      </c>
      <c r="G1344" s="85"/>
      <c r="H1344" s="85" t="s">
        <v>760</v>
      </c>
      <c r="I1344" s="85" t="s">
        <v>372</v>
      </c>
      <c r="J1344" s="97">
        <v>51992.03</v>
      </c>
      <c r="K1344" s="112">
        <v>3</v>
      </c>
      <c r="L1344" s="101">
        <f>+J1345/36*P1339</f>
        <v>8325.5555555555547</v>
      </c>
      <c r="M1344" s="101">
        <f>IF(K1349=0,"N/A",+L1349/12)</f>
        <v>53.765499999999996</v>
      </c>
      <c r="N1344" s="101"/>
      <c r="O1344" s="187"/>
      <c r="P1344" s="187"/>
    </row>
    <row r="1345" spans="1:16" ht="15" customHeight="1" x14ac:dyDescent="0.3">
      <c r="A1345" s="85" t="s">
        <v>1249</v>
      </c>
      <c r="B1345" s="85">
        <v>61</v>
      </c>
      <c r="C1345" s="85" t="s">
        <v>1249</v>
      </c>
      <c r="D1345" s="85"/>
      <c r="E1345" s="85">
        <v>8</v>
      </c>
      <c r="F1345" s="96" t="s">
        <v>1300</v>
      </c>
      <c r="G1345" s="85"/>
      <c r="H1345" s="85" t="s">
        <v>760</v>
      </c>
      <c r="I1345" s="85" t="s">
        <v>307</v>
      </c>
      <c r="J1345" s="111">
        <v>59944</v>
      </c>
      <c r="K1345" s="112">
        <v>3</v>
      </c>
      <c r="L1345" s="101">
        <f>+J1346/36*P1340</f>
        <v>8325.5555555555547</v>
      </c>
      <c r="M1345" s="101">
        <f>IF(K1350=0,"N/A",+L1350/12)</f>
        <v>97.225000000000009</v>
      </c>
      <c r="N1345" s="101">
        <f>+M1345</f>
        <v>97.225000000000009</v>
      </c>
      <c r="O1345" s="187"/>
      <c r="P1345" s="187">
        <v>5</v>
      </c>
    </row>
    <row r="1346" spans="1:16" ht="15" customHeight="1" x14ac:dyDescent="0.3">
      <c r="A1346" s="85" t="s">
        <v>1249</v>
      </c>
      <c r="B1346" s="85">
        <v>61</v>
      </c>
      <c r="C1346" s="85" t="s">
        <v>1249</v>
      </c>
      <c r="D1346" s="85"/>
      <c r="E1346" s="85">
        <v>8</v>
      </c>
      <c r="F1346" s="96" t="s">
        <v>1300</v>
      </c>
      <c r="G1346" s="85"/>
      <c r="H1346" s="85" t="s">
        <v>760</v>
      </c>
      <c r="I1346" s="85" t="s">
        <v>1329</v>
      </c>
      <c r="J1346" s="111">
        <v>59944</v>
      </c>
      <c r="K1346" s="86">
        <v>10</v>
      </c>
      <c r="L1346" s="101">
        <f>IF(K1346=0,"N/A",+J1347/K1346)</f>
        <v>2408.498</v>
      </c>
      <c r="M1346" s="101">
        <f>IF(K1351=0,"N/A",+L1351/12)</f>
        <v>326.95833333333331</v>
      </c>
      <c r="N1346" s="101"/>
      <c r="O1346" s="102"/>
      <c r="P1346" s="102">
        <v>7</v>
      </c>
    </row>
    <row r="1347" spans="1:16" ht="15" customHeight="1" x14ac:dyDescent="0.3">
      <c r="A1347" s="85" t="s">
        <v>1249</v>
      </c>
      <c r="B1347" s="85">
        <v>61</v>
      </c>
      <c r="C1347" s="85" t="s">
        <v>1249</v>
      </c>
      <c r="D1347" s="85"/>
      <c r="E1347" s="85">
        <v>1</v>
      </c>
      <c r="F1347" s="96" t="s">
        <v>1289</v>
      </c>
      <c r="G1347" s="373"/>
      <c r="H1347" s="260"/>
      <c r="I1347" s="85" t="s">
        <v>398</v>
      </c>
      <c r="J1347" s="97">
        <v>24084.98</v>
      </c>
      <c r="K1347" s="112">
        <v>10</v>
      </c>
      <c r="L1347" s="101">
        <f>IF(K1347=0,"N/A",+J1349/K1347)</f>
        <v>1609.201</v>
      </c>
      <c r="M1347" s="101"/>
      <c r="N1347" s="101"/>
      <c r="O1347" s="100"/>
      <c r="P1347" s="100">
        <v>8</v>
      </c>
    </row>
    <row r="1348" spans="1:16" s="687" customFormat="1" ht="15" customHeight="1" x14ac:dyDescent="0.3">
      <c r="A1348" s="657"/>
      <c r="B1348" s="657"/>
      <c r="C1348" s="657"/>
      <c r="D1348" s="657"/>
      <c r="E1348" s="657"/>
      <c r="F1348" s="663" t="s">
        <v>1362</v>
      </c>
      <c r="G1348" s="695"/>
      <c r="H1348" s="696"/>
      <c r="I1348" s="657"/>
      <c r="J1348" s="697"/>
      <c r="K1348" s="665"/>
      <c r="L1348" s="666">
        <f>SUM(L1342:L1347)</f>
        <v>27201.61211111111</v>
      </c>
      <c r="M1348" s="666"/>
      <c r="N1348" s="666"/>
      <c r="O1348" s="700"/>
      <c r="P1348" s="700"/>
    </row>
    <row r="1349" spans="1:16" ht="15" customHeight="1" x14ac:dyDescent="0.3">
      <c r="A1349" s="85" t="s">
        <v>1193</v>
      </c>
      <c r="B1349" s="85">
        <v>61</v>
      </c>
      <c r="C1349" s="85" t="s">
        <v>1193</v>
      </c>
      <c r="D1349" s="192"/>
      <c r="E1349" s="85">
        <v>1</v>
      </c>
      <c r="F1349" s="87" t="s">
        <v>1194</v>
      </c>
      <c r="G1349" s="87"/>
      <c r="H1349" s="85"/>
      <c r="I1349" s="85" t="s">
        <v>1195</v>
      </c>
      <c r="J1349" s="88">
        <v>16092.01</v>
      </c>
      <c r="K1349" s="112">
        <v>10</v>
      </c>
      <c r="L1349" s="101">
        <f>IF(K1349=0,"N/A",+J1350/K1349)</f>
        <v>645.18599999999992</v>
      </c>
      <c r="M1349" s="101"/>
      <c r="N1349" s="101"/>
      <c r="O1349" s="232"/>
      <c r="P1349" s="232">
        <v>4</v>
      </c>
    </row>
    <row r="1350" spans="1:16" ht="15" customHeight="1" x14ac:dyDescent="0.3">
      <c r="A1350" s="85" t="s">
        <v>1193</v>
      </c>
      <c r="B1350" s="85">
        <v>61</v>
      </c>
      <c r="C1350" s="85" t="s">
        <v>1193</v>
      </c>
      <c r="D1350" s="192"/>
      <c r="E1350" s="85">
        <v>1</v>
      </c>
      <c r="F1350" s="87" t="s">
        <v>1196</v>
      </c>
      <c r="G1350" s="87"/>
      <c r="H1350" s="85"/>
      <c r="I1350" s="85" t="s">
        <v>1195</v>
      </c>
      <c r="J1350" s="88">
        <v>6451.86</v>
      </c>
      <c r="K1350" s="86">
        <v>10</v>
      </c>
      <c r="L1350" s="101">
        <f>IF(K1350=0,"N/A",+J1351/K1350)</f>
        <v>1166.7</v>
      </c>
      <c r="M1350" s="101"/>
      <c r="N1350" s="101"/>
      <c r="O1350" s="232"/>
      <c r="P1350" s="232">
        <v>3</v>
      </c>
    </row>
    <row r="1351" spans="1:16" ht="15" customHeight="1" x14ac:dyDescent="0.3">
      <c r="A1351" s="85" t="s">
        <v>1193</v>
      </c>
      <c r="B1351" s="85">
        <v>61</v>
      </c>
      <c r="C1351" s="85" t="s">
        <v>1193</v>
      </c>
      <c r="D1351" s="85"/>
      <c r="E1351" s="85">
        <v>1</v>
      </c>
      <c r="F1351" s="96" t="s">
        <v>1290</v>
      </c>
      <c r="G1351" s="373"/>
      <c r="H1351" s="260" t="s">
        <v>890</v>
      </c>
      <c r="I1351" s="85" t="s">
        <v>398</v>
      </c>
      <c r="J1351" s="97">
        <v>11667</v>
      </c>
      <c r="K1351" s="112">
        <v>10</v>
      </c>
      <c r="L1351" s="101">
        <f>+J1353/120*P1346</f>
        <v>3923.5</v>
      </c>
      <c r="M1351" s="101"/>
      <c r="N1351" s="101"/>
      <c r="O1351" s="232"/>
      <c r="P1351" s="232">
        <v>0</v>
      </c>
    </row>
    <row r="1352" spans="1:16" s="687" customFormat="1" ht="15" customHeight="1" x14ac:dyDescent="0.3">
      <c r="A1352" s="657"/>
      <c r="B1352" s="657"/>
      <c r="C1352" s="657"/>
      <c r="D1352" s="657"/>
      <c r="E1352" s="657"/>
      <c r="F1352" s="663" t="s">
        <v>1363</v>
      </c>
      <c r="G1352" s="695"/>
      <c r="H1352" s="696"/>
      <c r="I1352" s="657"/>
      <c r="J1352" s="697"/>
      <c r="K1352" s="665"/>
      <c r="L1352" s="666">
        <f>SUM(L1349:L1351)</f>
        <v>5735.3860000000004</v>
      </c>
      <c r="M1352" s="666"/>
      <c r="N1352" s="666"/>
      <c r="O1352" s="686"/>
      <c r="P1352" s="686"/>
    </row>
    <row r="1353" spans="1:16" ht="15" customHeight="1" x14ac:dyDescent="0.3">
      <c r="A1353" s="85" t="s">
        <v>1214</v>
      </c>
      <c r="B1353" s="190">
        <v>61</v>
      </c>
      <c r="C1353" s="85" t="s">
        <v>1214</v>
      </c>
      <c r="D1353" s="326"/>
      <c r="E1353" s="326">
        <v>2</v>
      </c>
      <c r="F1353" s="192" t="s">
        <v>1215</v>
      </c>
      <c r="G1353" s="326"/>
      <c r="H1353" s="86" t="s">
        <v>1217</v>
      </c>
      <c r="I1353" s="86" t="s">
        <v>1216</v>
      </c>
      <c r="J1353" s="303">
        <v>67260</v>
      </c>
      <c r="K1353" s="112">
        <v>5</v>
      </c>
      <c r="L1353" s="101">
        <f>+J1228/60*P1347</f>
        <v>5506.666666666667</v>
      </c>
      <c r="M1353" s="101"/>
      <c r="N1353" s="101">
        <f>+M1353</f>
        <v>0</v>
      </c>
      <c r="O1353" s="232"/>
      <c r="P1353" s="232">
        <v>6</v>
      </c>
    </row>
    <row r="1354" spans="1:16" ht="15" customHeight="1" x14ac:dyDescent="0.3">
      <c r="A1354" s="85"/>
      <c r="B1354" s="190">
        <v>61</v>
      </c>
      <c r="C1354" s="85" t="s">
        <v>1214</v>
      </c>
      <c r="D1354" s="326"/>
      <c r="E1354" s="326">
        <v>1</v>
      </c>
      <c r="F1354" s="192" t="s">
        <v>1220</v>
      </c>
      <c r="G1354" s="326"/>
      <c r="H1354" s="86"/>
      <c r="I1354" s="86" t="s">
        <v>1216</v>
      </c>
      <c r="J1354" s="303">
        <v>4602</v>
      </c>
      <c r="K1354" s="112">
        <v>10</v>
      </c>
      <c r="L1354" s="101">
        <f>+J1279/120*P1122</f>
        <v>197.35499999999999</v>
      </c>
    </row>
    <row r="1355" spans="1:16" ht="15" customHeight="1" x14ac:dyDescent="0.3">
      <c r="A1355" s="85"/>
      <c r="B1355" s="85">
        <v>61</v>
      </c>
      <c r="C1355" s="85" t="s">
        <v>1214</v>
      </c>
      <c r="D1355" s="85"/>
      <c r="E1355" s="85">
        <v>1</v>
      </c>
      <c r="F1355" s="87" t="s">
        <v>55</v>
      </c>
      <c r="G1355" s="87"/>
      <c r="H1355" s="85" t="s">
        <v>24</v>
      </c>
      <c r="I1355" s="86" t="s">
        <v>54</v>
      </c>
      <c r="J1355" s="111">
        <v>5782</v>
      </c>
      <c r="K1355" s="112">
        <v>10</v>
      </c>
      <c r="L1355" s="101">
        <f>+J1315/120*P1277</f>
        <v>3889.0833333333335</v>
      </c>
      <c r="M1355" s="101"/>
      <c r="N1355" s="101"/>
      <c r="O1355" s="232"/>
      <c r="P1355" s="232"/>
    </row>
    <row r="1356" spans="1:16" s="687" customFormat="1" ht="15" customHeight="1" x14ac:dyDescent="0.3">
      <c r="A1356" s="657"/>
      <c r="B1356" s="657"/>
      <c r="C1356" s="657"/>
      <c r="D1356" s="657"/>
      <c r="E1356" s="657"/>
      <c r="F1356" s="766" t="s">
        <v>1364</v>
      </c>
      <c r="G1356" s="695"/>
      <c r="H1356" s="657"/>
      <c r="I1356" s="657"/>
      <c r="J1356" s="699"/>
      <c r="K1356" s="665"/>
      <c r="L1356" s="666">
        <f>SUM(L1353:L1355)</f>
        <v>9593.1049999999996</v>
      </c>
      <c r="M1356" s="666"/>
      <c r="N1356" s="666"/>
      <c r="O1356" s="686"/>
      <c r="P1356" s="686"/>
    </row>
    <row r="1357" spans="1:16" ht="15" customHeight="1" x14ac:dyDescent="0.2"/>
    <row r="1358" spans="1:16" ht="15" customHeight="1" x14ac:dyDescent="0.2"/>
    <row r="1359" spans="1:16" ht="15" customHeight="1" x14ac:dyDescent="0.2"/>
    <row r="1360" spans="1:16" ht="15" customHeight="1" x14ac:dyDescent="0.25">
      <c r="I1360" s="777" t="s">
        <v>1334</v>
      </c>
      <c r="J1360" s="777"/>
      <c r="K1360" s="777"/>
      <c r="L1360" s="778">
        <f>+L1356+L1352+L1348+L1341+L1335+L1333+L1325+L1321+L1318+L1316+L1310+L1308+L1305+L1300+L1297+L1283+L1234+L1231+L1229+L1124+L1055+L1049+L1033+L327+L297+L291+L95+L81+L53</f>
        <v>2097465.1859166669</v>
      </c>
    </row>
    <row r="1361" ht="15" customHeight="1" x14ac:dyDescent="0.2"/>
    <row r="1362" ht="15" customHeight="1" x14ac:dyDescent="0.2"/>
    <row r="1363" ht="15" customHeight="1" x14ac:dyDescent="0.2"/>
  </sheetData>
  <pageMargins left="0.70866141732283472" right="0.70866141732283472" top="0.74803149606299213" bottom="0.74803149606299213" header="0.31496062992125984" footer="0.31496062992125984"/>
  <pageSetup paperSize="5" scale="65" orientation="landscape" horizontalDpi="0" verticalDpi="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7" workbookViewId="0">
      <selection activeCell="K24" sqref="K24"/>
    </sheetView>
  </sheetViews>
  <sheetFormatPr baseColWidth="10" defaultRowHeight="12.75" x14ac:dyDescent="0.2"/>
  <cols>
    <col min="1" max="1" width="37.5703125" customWidth="1"/>
    <col min="2" max="2" width="34.42578125" style="1" customWidth="1"/>
  </cols>
  <sheetData>
    <row r="1" spans="1:2" x14ac:dyDescent="0.2">
      <c r="A1" s="1"/>
    </row>
    <row r="2" spans="1:2" x14ac:dyDescent="0.2">
      <c r="A2" s="1"/>
    </row>
    <row r="3" spans="1:2" x14ac:dyDescent="0.2">
      <c r="A3" s="771" t="s">
        <v>1366</v>
      </c>
      <c r="B3" s="772" t="s">
        <v>1367</v>
      </c>
    </row>
    <row r="4" spans="1:2" ht="15" x14ac:dyDescent="0.3">
      <c r="A4" s="85" t="s">
        <v>1336</v>
      </c>
      <c r="B4" s="773">
        <f>+'RESUMEN '!L53</f>
        <v>132547.98799999998</v>
      </c>
    </row>
    <row r="5" spans="1:2" ht="15" x14ac:dyDescent="0.3">
      <c r="A5" s="85" t="s">
        <v>1337</v>
      </c>
      <c r="B5" s="773">
        <f>+'RESUMEN '!L81</f>
        <v>74649.824333333338</v>
      </c>
    </row>
    <row r="6" spans="1:2" ht="15" x14ac:dyDescent="0.3">
      <c r="A6" s="85" t="s">
        <v>1338</v>
      </c>
      <c r="B6" s="773">
        <f>+'RESUMEN '!L95</f>
        <v>361307.31200000003</v>
      </c>
    </row>
    <row r="7" spans="1:2" ht="15" x14ac:dyDescent="0.3">
      <c r="A7" s="85" t="s">
        <v>1339</v>
      </c>
      <c r="B7" s="773">
        <f>+'RESUMEN '!L291</f>
        <v>211453.83900000007</v>
      </c>
    </row>
    <row r="8" spans="1:2" ht="15" x14ac:dyDescent="0.3">
      <c r="A8" s="85" t="s">
        <v>1340</v>
      </c>
      <c r="B8" s="773">
        <f>+'RESUMEN '!L297</f>
        <v>22868.640000000003</v>
      </c>
    </row>
    <row r="9" spans="1:2" ht="15" x14ac:dyDescent="0.3">
      <c r="A9" s="85" t="s">
        <v>1341</v>
      </c>
      <c r="B9" s="773">
        <f>+'RESUMEN '!L327</f>
        <v>58339.866666666669</v>
      </c>
    </row>
    <row r="10" spans="1:2" ht="15" x14ac:dyDescent="0.3">
      <c r="A10" s="85" t="s">
        <v>1343</v>
      </c>
      <c r="B10" s="773">
        <f>+'RESUMEN '!L1033</f>
        <v>418917.35533333331</v>
      </c>
    </row>
    <row r="11" spans="1:2" ht="15" x14ac:dyDescent="0.3">
      <c r="A11" s="85" t="s">
        <v>1342</v>
      </c>
      <c r="B11" s="773">
        <f>+'RESUMEN '!L1049</f>
        <v>2105.6440000000002</v>
      </c>
    </row>
    <row r="12" spans="1:2" ht="15" x14ac:dyDescent="0.3">
      <c r="A12" s="85" t="str">
        <f>+'RESUMEN '!F1055</f>
        <v>SUB TOTAL 2.3.9.2.01</v>
      </c>
      <c r="B12" s="773">
        <f>+'RESUMEN '!L1055</f>
        <v>2278.3765833333337</v>
      </c>
    </row>
    <row r="13" spans="1:2" ht="15" x14ac:dyDescent="0.3">
      <c r="A13" s="85" t="str">
        <f>+'RESUMEN '!F1124</f>
        <v>SUB TOTAL 2.6.1.1.01</v>
      </c>
      <c r="B13" s="773">
        <f>+'RESUMEN '!L1124</f>
        <v>133353.68400000001</v>
      </c>
    </row>
    <row r="14" spans="1:2" ht="15" x14ac:dyDescent="0.3">
      <c r="A14" s="85" t="str">
        <f>+'RESUMEN '!F1229</f>
        <v>SUB TOTAL 2.6.1.3.01</v>
      </c>
      <c r="B14" s="773">
        <f>+'RESUMEN '!L1229</f>
        <v>360954.92119444441</v>
      </c>
    </row>
    <row r="15" spans="1:2" ht="15" x14ac:dyDescent="0.3">
      <c r="A15" s="85" t="str">
        <f>+'RESUMEN '!F1231</f>
        <v>SUB TOTAL 2.6.1.3.02</v>
      </c>
      <c r="B15" s="773">
        <f>+'RESUMEN '!L1231</f>
        <v>541.36599999999999</v>
      </c>
    </row>
    <row r="16" spans="1:2" ht="15" x14ac:dyDescent="0.3">
      <c r="A16" s="85" t="str">
        <f>+'RESUMEN '!F1234</f>
        <v>SUB TOTAL 2.6.1.3.03</v>
      </c>
      <c r="B16" s="773">
        <f>+'RESUMEN '!L1234</f>
        <v>2597.35</v>
      </c>
    </row>
    <row r="17" spans="1:2" ht="15" x14ac:dyDescent="0.3">
      <c r="A17" s="85" t="str">
        <f>+'RESUMEN '!F1283</f>
        <v>SUB TOTAL 2.6.1.4.01</v>
      </c>
      <c r="B17" s="773">
        <f>+'RESUMEN '!L1283</f>
        <v>169540.18352777782</v>
      </c>
    </row>
    <row r="18" spans="1:2" ht="15" x14ac:dyDescent="0.3">
      <c r="A18" s="85" t="str">
        <f>+'RESUMEN '!F1297</f>
        <v>SUB TOTAL 2.6.1.9.01</v>
      </c>
      <c r="B18" s="773">
        <f>+'RESUMEN '!L1297</f>
        <v>13921.907666666666</v>
      </c>
    </row>
    <row r="19" spans="1:2" ht="15" x14ac:dyDescent="0.3">
      <c r="A19" s="85" t="str">
        <f>+'RESUMEN '!F1300</f>
        <v>SUB TOTAL 2.6.2.1.01</v>
      </c>
      <c r="B19" s="773">
        <f>+'RESUMEN '!L1300</f>
        <v>6186.53</v>
      </c>
    </row>
    <row r="20" spans="1:2" x14ac:dyDescent="0.2">
      <c r="A20" s="774" t="str">
        <f>+'RESUMEN '!F1305</f>
        <v>SUB TOTAL 2.6.2.3.01</v>
      </c>
      <c r="B20" s="773">
        <f>+'RESUMEN '!L1305</f>
        <v>22816.933333333334</v>
      </c>
    </row>
    <row r="21" spans="1:2" x14ac:dyDescent="0.2">
      <c r="A21" s="568" t="str">
        <f>+'RESUMEN '!F1308</f>
        <v>SUB TOTAL 2.6.3.1.01</v>
      </c>
      <c r="B21" s="770">
        <f>+'RESUMEN '!L1308</f>
        <v>2730</v>
      </c>
    </row>
    <row r="22" spans="1:2" x14ac:dyDescent="0.2">
      <c r="A22" s="568" t="str">
        <f>+'RESUMEN '!F1310</f>
        <v>SUB TOTAL 2.6.4.1.01</v>
      </c>
      <c r="B22" s="770">
        <f>+'RESUMEN '!L1310</f>
        <v>647.42666666666662</v>
      </c>
    </row>
    <row r="23" spans="1:2" x14ac:dyDescent="0.2">
      <c r="A23" s="568" t="str">
        <f>+'RESUMEN '!F1316</f>
        <v>SUB TOTAL 2.6.4.6.01</v>
      </c>
      <c r="B23" s="770">
        <f>+'RESUMEN '!L1316</f>
        <v>3072.2453333333337</v>
      </c>
    </row>
    <row r="24" spans="1:2" x14ac:dyDescent="0.2">
      <c r="A24" s="568" t="str">
        <f>+'RESUMEN '!F1318</f>
        <v>SUB TOTAL 2.6.4.7.01</v>
      </c>
      <c r="B24" s="770">
        <f>+'RESUMEN '!L1318</f>
        <v>0</v>
      </c>
    </row>
    <row r="25" spans="1:2" x14ac:dyDescent="0.2">
      <c r="A25" s="568" t="str">
        <f>+'RESUMEN '!F1321</f>
        <v>SUB TOTAL 2.6.4.8.01</v>
      </c>
      <c r="B25" s="770">
        <f>+'RESUMEN '!L1321</f>
        <v>5569.6</v>
      </c>
    </row>
    <row r="26" spans="1:2" x14ac:dyDescent="0.2">
      <c r="A26" s="568" t="str">
        <f>+'RESUMEN '!F1325</f>
        <v>SUB TOTAL 2.6.5.1.01</v>
      </c>
      <c r="B26" s="770">
        <f>+'RESUMEN '!L1325</f>
        <v>9666.5791666666682</v>
      </c>
    </row>
    <row r="27" spans="1:2" x14ac:dyDescent="0.2">
      <c r="A27" s="568" t="str">
        <f>+'RESUMEN '!F1333</f>
        <v>SUB TOTAL 2.6.5.2.01</v>
      </c>
      <c r="B27" s="770">
        <f>+'RESUMEN '!L1333</f>
        <v>18224.605999999996</v>
      </c>
    </row>
    <row r="28" spans="1:2" x14ac:dyDescent="0.2">
      <c r="A28" s="568" t="str">
        <f>+'RESUMEN '!F1335</f>
        <v>SUB TOTAL 2.6.5.3.01</v>
      </c>
      <c r="B28" s="770">
        <f>+'RESUMEN '!L1335</f>
        <v>1940.5106666666666</v>
      </c>
    </row>
    <row r="29" spans="1:2" x14ac:dyDescent="0.2">
      <c r="A29" s="568" t="str">
        <f>+'RESUMEN '!F1341</f>
        <v>SUB TOTAL 2.6.5.5.01</v>
      </c>
      <c r="B29" s="770">
        <f>+'RESUMEN '!L1341</f>
        <v>18702.393333333333</v>
      </c>
    </row>
    <row r="30" spans="1:2" x14ac:dyDescent="0.2">
      <c r="A30" s="568" t="str">
        <f>+'RESUMEN '!F1348</f>
        <v>SUB TOTAL 2.6.5.6.01</v>
      </c>
      <c r="B30" s="770">
        <f>+'RESUMEN '!L1348</f>
        <v>27201.61211111111</v>
      </c>
    </row>
    <row r="31" spans="1:2" x14ac:dyDescent="0.2">
      <c r="A31" s="568" t="str">
        <f>+'RESUMEN '!F1352</f>
        <v>SUB TOTAL 2.6.5.7.01</v>
      </c>
      <c r="B31" s="770">
        <f>+'RESUMEN '!L1352</f>
        <v>5735.3860000000004</v>
      </c>
    </row>
    <row r="32" spans="1:2" x14ac:dyDescent="0.2">
      <c r="A32" s="568" t="str">
        <f>+'RESUMEN '!F1356</f>
        <v>SUB TOTAL 2.6.6.2.01</v>
      </c>
      <c r="B32" s="770">
        <f>+'RESUMEN '!L1356</f>
        <v>9593.1049999999996</v>
      </c>
    </row>
    <row r="33" spans="1:2" x14ac:dyDescent="0.2">
      <c r="A33" s="775" t="s">
        <v>1365</v>
      </c>
      <c r="B33" s="776">
        <f>SUM(B4:B32)</f>
        <v>2097465.1859166669</v>
      </c>
    </row>
    <row r="35" spans="1:2" x14ac:dyDescent="0.2">
      <c r="B35" s="769">
        <f>+'RESUMEN '!L1360-'TOTA GENERAL'!B33</f>
        <v>0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9" sqref="F29"/>
    </sheetView>
  </sheetViews>
  <sheetFormatPr baseColWidth="10" defaultRowHeight="12.75" x14ac:dyDescent="0.2"/>
  <sheetData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8:U55"/>
  <sheetViews>
    <sheetView topLeftCell="A21" zoomScale="80" zoomScaleNormal="80" workbookViewId="0">
      <selection activeCell="R18" sqref="R18"/>
    </sheetView>
  </sheetViews>
  <sheetFormatPr baseColWidth="10" defaultColWidth="9.140625" defaultRowHeight="12.75" x14ac:dyDescent="0.2"/>
  <cols>
    <col min="1" max="1" width="4.85546875" customWidth="1"/>
    <col min="2" max="2" width="15" customWidth="1"/>
    <col min="3" max="4" width="7" customWidth="1"/>
    <col min="5" max="5" width="14.140625" customWidth="1"/>
    <col min="6" max="6" width="7.42578125" customWidth="1"/>
    <col min="7" max="7" width="7.28515625" customWidth="1"/>
    <col min="8" max="8" width="31.85546875" style="58" customWidth="1"/>
    <col min="9" max="9" width="11.5703125" customWidth="1"/>
    <col min="10" max="10" width="13.7109375" customWidth="1"/>
    <col min="11" max="11" width="29" customWidth="1"/>
    <col min="12" max="12" width="18.140625" customWidth="1"/>
    <col min="13" max="13" width="7" customWidth="1"/>
    <col min="14" max="14" width="15.85546875" customWidth="1"/>
    <col min="15" max="15" width="14.85546875" customWidth="1"/>
    <col min="16" max="16" width="5.7109375" customWidth="1"/>
    <col min="17" max="17" width="6.7109375" customWidth="1"/>
    <col min="18" max="18" width="14.28515625" customWidth="1"/>
    <col min="19" max="19" width="15.140625" bestFit="1" customWidth="1"/>
    <col min="21" max="21" width="14" customWidth="1"/>
  </cols>
  <sheetData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A12" s="1910" t="s">
        <v>0</v>
      </c>
      <c r="B12" s="1910"/>
      <c r="C12" s="1910"/>
      <c r="D12" s="1910"/>
      <c r="E12" s="1910"/>
      <c r="F12" s="1910"/>
      <c r="G12" s="1910"/>
      <c r="H12" s="1910"/>
      <c r="I12" s="1910"/>
      <c r="J12" s="1910"/>
      <c r="K12" s="1910"/>
      <c r="L12" s="1910"/>
      <c r="M12" s="1910"/>
      <c r="N12" s="1910"/>
      <c r="O12" s="1910"/>
      <c r="P12" s="1910"/>
      <c r="Q12" s="1910"/>
      <c r="R12" s="1910"/>
      <c r="S12" s="1910"/>
    </row>
    <row r="13" spans="1:19" x14ac:dyDescent="0.2">
      <c r="A13" s="1910" t="s">
        <v>1</v>
      </c>
      <c r="B13" s="1910"/>
      <c r="C13" s="1910"/>
      <c r="D13" s="1910"/>
      <c r="E13" s="1910"/>
      <c r="F13" s="1910"/>
      <c r="G13" s="1910"/>
      <c r="H13" s="1910"/>
      <c r="I13" s="1910"/>
      <c r="J13" s="1910"/>
      <c r="K13" s="1910"/>
      <c r="L13" s="1910"/>
      <c r="M13" s="1910"/>
      <c r="N13" s="1910"/>
      <c r="O13" s="1910"/>
      <c r="P13" s="1910"/>
      <c r="Q13" s="1910"/>
      <c r="R13" s="1910"/>
      <c r="S13" s="1910"/>
    </row>
    <row r="14" spans="1:19" x14ac:dyDescent="0.2">
      <c r="A14" s="1910" t="s">
        <v>2</v>
      </c>
      <c r="B14" s="1910"/>
      <c r="C14" s="1910"/>
      <c r="D14" s="1910"/>
      <c r="E14" s="1910"/>
      <c r="F14" s="1910"/>
      <c r="G14" s="1910"/>
      <c r="H14" s="1910"/>
      <c r="I14" s="1910"/>
      <c r="J14" s="1910"/>
      <c r="K14" s="1910"/>
      <c r="L14" s="1910"/>
      <c r="M14" s="1910"/>
      <c r="N14" s="1910"/>
      <c r="O14" s="1910"/>
      <c r="P14" s="1910"/>
      <c r="Q14" s="1910"/>
      <c r="R14" s="1910"/>
      <c r="S14" s="1910"/>
    </row>
    <row r="15" spans="1:19" x14ac:dyDescent="0.2">
      <c r="A15" s="1910" t="s">
        <v>3</v>
      </c>
      <c r="B15" s="1910"/>
      <c r="C15" s="1910"/>
      <c r="D15" s="1910"/>
      <c r="E15" s="1910"/>
      <c r="F15" s="1910"/>
      <c r="G15" s="1910"/>
      <c r="H15" s="1910"/>
      <c r="I15" s="1910"/>
      <c r="J15" s="1910"/>
      <c r="K15" s="1910"/>
      <c r="L15" s="1910"/>
      <c r="M15" s="1910"/>
      <c r="N15" s="1910"/>
      <c r="O15" s="1910"/>
      <c r="P15" s="1910"/>
      <c r="Q15" s="1910"/>
      <c r="R15" s="1910"/>
      <c r="S15" s="1910"/>
    </row>
    <row r="16" spans="1:19" x14ac:dyDescent="0.2">
      <c r="A16" s="1910" t="s">
        <v>1790</v>
      </c>
      <c r="B16" s="1910"/>
      <c r="C16" s="1910"/>
      <c r="D16" s="1910"/>
      <c r="E16" s="1910"/>
      <c r="F16" s="1910"/>
      <c r="G16" s="1910"/>
      <c r="H16" s="1910"/>
      <c r="I16" s="1910"/>
      <c r="J16" s="1910"/>
      <c r="K16" s="1910"/>
      <c r="L16" s="1910"/>
      <c r="M16" s="1910"/>
      <c r="N16" s="1910"/>
      <c r="O16" s="1910"/>
      <c r="P16" s="1910"/>
      <c r="Q16" s="1910"/>
      <c r="R16" s="1910"/>
      <c r="S16" s="1910"/>
    </row>
    <row r="17" spans="1:21" ht="15.75" x14ac:dyDescent="0.25">
      <c r="A17" s="791"/>
      <c r="B17" s="791"/>
      <c r="C17" s="791"/>
      <c r="D17" s="791"/>
      <c r="E17" s="791"/>
      <c r="F17" s="791"/>
      <c r="G17" s="791"/>
      <c r="H17" s="1039"/>
      <c r="I17" s="791"/>
      <c r="J17" s="791"/>
      <c r="K17" s="791"/>
      <c r="L17" s="791"/>
      <c r="M17" s="792"/>
      <c r="N17" s="792"/>
      <c r="O17" s="792"/>
      <c r="P17" s="792"/>
      <c r="Q17" s="792"/>
      <c r="R17" s="792"/>
      <c r="S17" s="792"/>
      <c r="T17" s="814"/>
    </row>
    <row r="18" spans="1:21" s="1047" customFormat="1" ht="60" x14ac:dyDescent="0.2">
      <c r="A18" s="962" t="s">
        <v>4</v>
      </c>
      <c r="B18" s="962" t="s">
        <v>5</v>
      </c>
      <c r="C18" s="1045" t="s">
        <v>1627</v>
      </c>
      <c r="D18" s="1045" t="s">
        <v>7</v>
      </c>
      <c r="E18" s="1045" t="s">
        <v>1612</v>
      </c>
      <c r="F18" s="962" t="s">
        <v>9</v>
      </c>
      <c r="G18" s="962" t="s">
        <v>10</v>
      </c>
      <c r="H18" s="1046" t="s">
        <v>11</v>
      </c>
      <c r="I18" s="962" t="s">
        <v>12</v>
      </c>
      <c r="J18" s="962" t="s">
        <v>13</v>
      </c>
      <c r="K18" s="962" t="s">
        <v>820</v>
      </c>
      <c r="L18" s="1046" t="s">
        <v>1613</v>
      </c>
      <c r="M18" s="1049" t="s">
        <v>1616</v>
      </c>
      <c r="N18" s="1050" t="s">
        <v>1615</v>
      </c>
      <c r="O18" s="1050" t="s">
        <v>1614</v>
      </c>
      <c r="P18" s="1051" t="s">
        <v>1618</v>
      </c>
      <c r="Q18" s="1050" t="s">
        <v>1617</v>
      </c>
      <c r="R18" s="1051" t="s">
        <v>1787</v>
      </c>
      <c r="S18" s="1051" t="s">
        <v>1619</v>
      </c>
    </row>
    <row r="19" spans="1:21" ht="15.75" x14ac:dyDescent="0.25">
      <c r="A19" s="793">
        <v>1</v>
      </c>
      <c r="B19" s="793">
        <v>2</v>
      </c>
      <c r="C19" s="793">
        <v>3</v>
      </c>
      <c r="D19" s="793">
        <v>4</v>
      </c>
      <c r="E19" s="793">
        <v>5</v>
      </c>
      <c r="F19" s="793">
        <v>6</v>
      </c>
      <c r="G19" s="793">
        <v>7</v>
      </c>
      <c r="H19" s="972">
        <v>8</v>
      </c>
      <c r="I19" s="793">
        <v>9</v>
      </c>
      <c r="J19" s="793">
        <v>10</v>
      </c>
      <c r="K19" s="793">
        <v>11</v>
      </c>
      <c r="L19" s="793">
        <v>12</v>
      </c>
      <c r="M19" s="793">
        <v>13</v>
      </c>
      <c r="N19" s="793">
        <v>14</v>
      </c>
      <c r="O19" s="793">
        <v>15</v>
      </c>
      <c r="P19" s="793">
        <v>16</v>
      </c>
      <c r="Q19" s="793">
        <v>17</v>
      </c>
      <c r="R19" s="793">
        <v>18</v>
      </c>
      <c r="S19" s="793">
        <v>19</v>
      </c>
      <c r="T19" s="814"/>
    </row>
    <row r="20" spans="1:21" ht="31.5" x14ac:dyDescent="0.25">
      <c r="A20" s="793">
        <v>1</v>
      </c>
      <c r="B20" s="826">
        <v>41701</v>
      </c>
      <c r="C20" s="827">
        <v>3</v>
      </c>
      <c r="D20" s="828">
        <v>61</v>
      </c>
      <c r="E20" s="828">
        <v>617</v>
      </c>
      <c r="F20" s="828"/>
      <c r="G20" s="828">
        <v>1</v>
      </c>
      <c r="H20" s="1402" t="s">
        <v>1052</v>
      </c>
      <c r="I20" s="828"/>
      <c r="J20" s="828" t="s">
        <v>240</v>
      </c>
      <c r="K20" s="807" t="s">
        <v>930</v>
      </c>
      <c r="L20" s="829">
        <v>56640</v>
      </c>
      <c r="M20" s="830">
        <v>10</v>
      </c>
      <c r="N20" s="889">
        <f>IF(M20=0,"N/A",+L20/M20)</f>
        <v>5664</v>
      </c>
      <c r="O20" s="1720">
        <f>IF(M20=0,"N/A",+N20/12)</f>
        <v>472</v>
      </c>
      <c r="P20" s="832">
        <v>3</v>
      </c>
      <c r="Q20" s="833">
        <v>3</v>
      </c>
      <c r="R20" s="831">
        <f>IF(M20=0,"N/A",+N20*P20+O20*Q20)</f>
        <v>18408</v>
      </c>
      <c r="S20" s="834">
        <f t="shared" ref="S20:S40" si="0">IF(M20=0,"N/A",+L20-R20)</f>
        <v>38232</v>
      </c>
      <c r="T20" s="814"/>
    </row>
    <row r="21" spans="1:21" ht="31.5" x14ac:dyDescent="0.25">
      <c r="A21" s="793">
        <v>2</v>
      </c>
      <c r="B21" s="835">
        <v>41033</v>
      </c>
      <c r="C21" s="836">
        <v>3</v>
      </c>
      <c r="D21" s="837">
        <v>61</v>
      </c>
      <c r="E21" s="838">
        <v>614</v>
      </c>
      <c r="F21" s="839"/>
      <c r="G21" s="837">
        <v>1</v>
      </c>
      <c r="H21" s="974" t="s">
        <v>126</v>
      </c>
      <c r="I21" s="800"/>
      <c r="J21" s="799" t="s">
        <v>28</v>
      </c>
      <c r="K21" s="807" t="s">
        <v>930</v>
      </c>
      <c r="L21" s="801">
        <v>4866</v>
      </c>
      <c r="M21" s="802">
        <v>3</v>
      </c>
      <c r="N21" s="810"/>
      <c r="O21" s="1710"/>
      <c r="P21" s="811">
        <v>3</v>
      </c>
      <c r="Q21" s="811"/>
      <c r="R21" s="810">
        <v>4866</v>
      </c>
      <c r="S21" s="810">
        <f t="shared" si="0"/>
        <v>0</v>
      </c>
      <c r="T21" s="814"/>
    </row>
    <row r="22" spans="1:21" ht="15.75" x14ac:dyDescent="0.25">
      <c r="A22" s="793">
        <v>3</v>
      </c>
      <c r="B22" s="835">
        <v>41033</v>
      </c>
      <c r="C22" s="836">
        <v>3</v>
      </c>
      <c r="D22" s="837">
        <v>61</v>
      </c>
      <c r="E22" s="838">
        <v>614</v>
      </c>
      <c r="F22" s="839"/>
      <c r="G22" s="837">
        <v>1</v>
      </c>
      <c r="H22" s="974" t="s">
        <v>31</v>
      </c>
      <c r="I22" s="800"/>
      <c r="J22" s="799"/>
      <c r="K22" s="807" t="s">
        <v>930</v>
      </c>
      <c r="L22" s="801">
        <v>1697</v>
      </c>
      <c r="M22" s="802">
        <v>3</v>
      </c>
      <c r="N22" s="810"/>
      <c r="O22" s="1710"/>
      <c r="P22" s="811">
        <v>3</v>
      </c>
      <c r="Q22" s="811"/>
      <c r="R22" s="810">
        <v>1697</v>
      </c>
      <c r="S22" s="810">
        <f t="shared" si="0"/>
        <v>0</v>
      </c>
      <c r="T22" s="814"/>
    </row>
    <row r="23" spans="1:21" ht="15.75" x14ac:dyDescent="0.25">
      <c r="A23" s="793">
        <v>4</v>
      </c>
      <c r="B23" s="835">
        <v>41033</v>
      </c>
      <c r="C23" s="836">
        <v>3</v>
      </c>
      <c r="D23" s="837">
        <v>61</v>
      </c>
      <c r="E23" s="838">
        <v>614</v>
      </c>
      <c r="F23" s="840"/>
      <c r="G23" s="841">
        <v>1</v>
      </c>
      <c r="H23" s="1480" t="s">
        <v>30</v>
      </c>
      <c r="I23" s="842"/>
      <c r="J23" s="843" t="s">
        <v>73</v>
      </c>
      <c r="K23" s="807" t="s">
        <v>930</v>
      </c>
      <c r="L23" s="801">
        <v>15237</v>
      </c>
      <c r="M23" s="802">
        <v>3</v>
      </c>
      <c r="N23" s="810"/>
      <c r="O23" s="1710"/>
      <c r="P23" s="811">
        <v>3</v>
      </c>
      <c r="Q23" s="811"/>
      <c r="R23" s="810">
        <v>15237</v>
      </c>
      <c r="S23" s="810">
        <f t="shared" si="0"/>
        <v>0</v>
      </c>
      <c r="T23" s="814"/>
    </row>
    <row r="24" spans="1:21" ht="31.5" x14ac:dyDescent="0.25">
      <c r="A24" s="793">
        <v>5</v>
      </c>
      <c r="B24" s="835">
        <v>41033</v>
      </c>
      <c r="C24" s="836">
        <v>3</v>
      </c>
      <c r="D24" s="844">
        <v>61</v>
      </c>
      <c r="E24" s="844">
        <v>614</v>
      </c>
      <c r="F24" s="844"/>
      <c r="G24" s="844">
        <v>1</v>
      </c>
      <c r="H24" s="1401" t="s">
        <v>781</v>
      </c>
      <c r="I24" s="845"/>
      <c r="J24" s="845" t="s">
        <v>73</v>
      </c>
      <c r="K24" s="807" t="s">
        <v>930</v>
      </c>
      <c r="L24" s="801">
        <v>1749</v>
      </c>
      <c r="M24" s="802">
        <v>3</v>
      </c>
      <c r="N24" s="810"/>
      <c r="O24" s="1710"/>
      <c r="P24" s="811">
        <v>3</v>
      </c>
      <c r="Q24" s="811"/>
      <c r="R24" s="810">
        <v>1749</v>
      </c>
      <c r="S24" s="810">
        <f t="shared" si="0"/>
        <v>0</v>
      </c>
      <c r="T24" s="814"/>
    </row>
    <row r="25" spans="1:21" ht="15.75" x14ac:dyDescent="0.25">
      <c r="A25" s="793">
        <v>6</v>
      </c>
      <c r="B25" s="846">
        <v>40884</v>
      </c>
      <c r="C25" s="836">
        <v>3</v>
      </c>
      <c r="D25" s="837">
        <v>61</v>
      </c>
      <c r="E25" s="838">
        <v>614</v>
      </c>
      <c r="F25" s="847"/>
      <c r="G25" s="848">
        <v>1</v>
      </c>
      <c r="H25" s="974" t="s">
        <v>60</v>
      </c>
      <c r="I25" s="799"/>
      <c r="J25" s="799" t="s">
        <v>696</v>
      </c>
      <c r="K25" s="807" t="s">
        <v>930</v>
      </c>
      <c r="L25" s="801">
        <v>1406</v>
      </c>
      <c r="M25" s="802">
        <v>3</v>
      </c>
      <c r="N25" s="849"/>
      <c r="O25" s="1845"/>
      <c r="P25" s="850">
        <v>3</v>
      </c>
      <c r="Q25" s="850"/>
      <c r="R25" s="849">
        <v>1406</v>
      </c>
      <c r="S25" s="849">
        <f t="shared" si="0"/>
        <v>0</v>
      </c>
      <c r="T25" s="814"/>
    </row>
    <row r="26" spans="1:21" ht="15.75" x14ac:dyDescent="0.25">
      <c r="A26" s="793">
        <v>7</v>
      </c>
      <c r="B26" s="835">
        <v>39597</v>
      </c>
      <c r="C26" s="836">
        <v>3</v>
      </c>
      <c r="D26" s="837">
        <v>61</v>
      </c>
      <c r="E26" s="838">
        <v>616</v>
      </c>
      <c r="F26" s="840"/>
      <c r="G26" s="844">
        <v>1</v>
      </c>
      <c r="H26" s="1401" t="s">
        <v>179</v>
      </c>
      <c r="I26" s="845"/>
      <c r="J26" s="845" t="s">
        <v>180</v>
      </c>
      <c r="K26" s="799" t="s">
        <v>930</v>
      </c>
      <c r="L26" s="851">
        <v>4614.34</v>
      </c>
      <c r="M26" s="806">
        <v>3</v>
      </c>
      <c r="N26" s="810"/>
      <c r="O26" s="1710"/>
      <c r="P26" s="811">
        <v>3</v>
      </c>
      <c r="Q26" s="811"/>
      <c r="R26" s="810">
        <v>4614.34</v>
      </c>
      <c r="S26" s="849">
        <f t="shared" si="0"/>
        <v>0</v>
      </c>
      <c r="T26" s="814"/>
    </row>
    <row r="27" spans="1:21" ht="15.75" x14ac:dyDescent="0.25">
      <c r="A27" s="793">
        <v>8</v>
      </c>
      <c r="B27" s="835">
        <v>39311</v>
      </c>
      <c r="C27" s="836">
        <v>3</v>
      </c>
      <c r="D27" s="837">
        <v>61</v>
      </c>
      <c r="E27" s="838">
        <v>617</v>
      </c>
      <c r="F27" s="844"/>
      <c r="G27" s="844">
        <v>1</v>
      </c>
      <c r="H27" s="1401" t="s">
        <v>66</v>
      </c>
      <c r="I27" s="845"/>
      <c r="J27" s="845" t="s">
        <v>24</v>
      </c>
      <c r="K27" s="799" t="s">
        <v>930</v>
      </c>
      <c r="L27" s="852">
        <v>3015</v>
      </c>
      <c r="M27" s="806">
        <v>10</v>
      </c>
      <c r="N27" s="803">
        <f t="shared" ref="N27:N32" si="1">IF(M27=0,"N/A",+L27/M27)</f>
        <v>301.5</v>
      </c>
      <c r="O27" s="1622">
        <f t="shared" ref="O27:O32" si="2">IF(M27=0,"N/A",+N27/12)</f>
        <v>25.125</v>
      </c>
      <c r="P27" s="804">
        <v>9</v>
      </c>
      <c r="Q27" s="804">
        <v>10</v>
      </c>
      <c r="R27" s="803">
        <f t="shared" ref="R27:R40" si="3">IF(M27=0,"N/A",+N27*P27+O27*Q27)</f>
        <v>2964.75</v>
      </c>
      <c r="S27" s="853">
        <f t="shared" si="0"/>
        <v>50.25</v>
      </c>
      <c r="T27" s="814"/>
    </row>
    <row r="28" spans="1:21" ht="15.75" x14ac:dyDescent="0.25">
      <c r="A28" s="793">
        <v>9</v>
      </c>
      <c r="B28" s="854">
        <v>41017</v>
      </c>
      <c r="C28" s="855">
        <v>3</v>
      </c>
      <c r="D28" s="856">
        <v>61</v>
      </c>
      <c r="E28" s="857">
        <v>617</v>
      </c>
      <c r="F28" s="858"/>
      <c r="G28" s="859">
        <v>1</v>
      </c>
      <c r="H28" s="1481" t="s">
        <v>779</v>
      </c>
      <c r="I28" s="860"/>
      <c r="J28" s="860"/>
      <c r="K28" s="860" t="s">
        <v>930</v>
      </c>
      <c r="L28" s="861">
        <v>5533.2</v>
      </c>
      <c r="M28" s="862">
        <v>10</v>
      </c>
      <c r="N28" s="803">
        <f t="shared" si="1"/>
        <v>553.31999999999994</v>
      </c>
      <c r="O28" s="1622">
        <f t="shared" si="2"/>
        <v>46.109999999999992</v>
      </c>
      <c r="P28" s="804">
        <v>5</v>
      </c>
      <c r="Q28" s="804">
        <v>2</v>
      </c>
      <c r="R28" s="803">
        <f t="shared" si="3"/>
        <v>2858.8199999999993</v>
      </c>
      <c r="S28" s="853">
        <f t="shared" si="0"/>
        <v>2674.3800000000006</v>
      </c>
      <c r="T28" s="814"/>
    </row>
    <row r="29" spans="1:21" ht="31.5" x14ac:dyDescent="0.25">
      <c r="A29" s="793">
        <v>10</v>
      </c>
      <c r="B29" s="835">
        <v>41017</v>
      </c>
      <c r="C29" s="836">
        <v>3</v>
      </c>
      <c r="D29" s="837">
        <v>61</v>
      </c>
      <c r="E29" s="837">
        <v>617</v>
      </c>
      <c r="F29" s="848"/>
      <c r="G29" s="848">
        <v>1</v>
      </c>
      <c r="H29" s="974" t="s">
        <v>145</v>
      </c>
      <c r="I29" s="799"/>
      <c r="J29" s="799"/>
      <c r="K29" s="799"/>
      <c r="L29" s="813">
        <v>6720.01</v>
      </c>
      <c r="M29" s="802">
        <v>10</v>
      </c>
      <c r="N29" s="803">
        <f t="shared" si="1"/>
        <v>672.00099999999998</v>
      </c>
      <c r="O29" s="1622">
        <f t="shared" si="2"/>
        <v>56.000083333333329</v>
      </c>
      <c r="P29" s="804">
        <v>5</v>
      </c>
      <c r="Q29" s="804">
        <v>2</v>
      </c>
      <c r="R29" s="803">
        <f t="shared" si="3"/>
        <v>3472.0051666666668</v>
      </c>
      <c r="S29" s="803">
        <f t="shared" si="0"/>
        <v>3248.0048333333334</v>
      </c>
      <c r="T29" s="814"/>
    </row>
    <row r="30" spans="1:21" ht="15.75" x14ac:dyDescent="0.25">
      <c r="A30" s="793">
        <v>11</v>
      </c>
      <c r="B30" s="835">
        <v>42275</v>
      </c>
      <c r="C30" s="836">
        <v>3</v>
      </c>
      <c r="D30" s="837">
        <v>61</v>
      </c>
      <c r="E30" s="837" t="s">
        <v>1106</v>
      </c>
      <c r="F30" s="848"/>
      <c r="G30" s="848">
        <v>1</v>
      </c>
      <c r="H30" s="974" t="s">
        <v>30</v>
      </c>
      <c r="I30" s="799"/>
      <c r="J30" s="799" t="s">
        <v>129</v>
      </c>
      <c r="K30" s="799" t="s">
        <v>930</v>
      </c>
      <c r="L30" s="813">
        <v>2695.01</v>
      </c>
      <c r="M30" s="802">
        <v>3</v>
      </c>
      <c r="N30" s="803">
        <f t="shared" si="1"/>
        <v>898.3366666666667</v>
      </c>
      <c r="O30" s="1622">
        <f t="shared" si="2"/>
        <v>74.861388888888897</v>
      </c>
      <c r="P30" s="804">
        <v>1</v>
      </c>
      <c r="Q30" s="804">
        <v>9</v>
      </c>
      <c r="R30" s="803">
        <f t="shared" si="3"/>
        <v>1572.0891666666666</v>
      </c>
      <c r="S30" s="803">
        <f t="shared" si="0"/>
        <v>1122.9208333333336</v>
      </c>
      <c r="T30" s="814"/>
    </row>
    <row r="31" spans="1:21" ht="15.75" x14ac:dyDescent="0.25">
      <c r="A31" s="793">
        <v>12</v>
      </c>
      <c r="B31" s="835">
        <v>41801</v>
      </c>
      <c r="C31" s="836">
        <v>3</v>
      </c>
      <c r="D31" s="837">
        <v>61</v>
      </c>
      <c r="E31" s="837" t="s">
        <v>1107</v>
      </c>
      <c r="F31" s="848"/>
      <c r="G31" s="848">
        <v>1</v>
      </c>
      <c r="H31" s="974" t="s">
        <v>967</v>
      </c>
      <c r="I31" s="799"/>
      <c r="J31" s="799" t="s">
        <v>968</v>
      </c>
      <c r="K31" s="799" t="s">
        <v>930</v>
      </c>
      <c r="L31" s="813">
        <v>6264.62</v>
      </c>
      <c r="M31" s="802">
        <v>10</v>
      </c>
      <c r="N31" s="803">
        <f t="shared" si="1"/>
        <v>626.46199999999999</v>
      </c>
      <c r="O31" s="1622">
        <f t="shared" si="2"/>
        <v>52.205166666666663</v>
      </c>
      <c r="P31" s="804">
        <v>3</v>
      </c>
      <c r="Q31" s="804"/>
      <c r="R31" s="803">
        <f t="shared" si="3"/>
        <v>1879.386</v>
      </c>
      <c r="S31" s="803">
        <f t="shared" si="0"/>
        <v>4385.2340000000004</v>
      </c>
      <c r="T31" s="814"/>
    </row>
    <row r="32" spans="1:21" ht="15.75" x14ac:dyDescent="0.25">
      <c r="A32" s="793">
        <v>13</v>
      </c>
      <c r="B32" s="835">
        <v>41799</v>
      </c>
      <c r="C32" s="836">
        <v>3</v>
      </c>
      <c r="D32" s="837">
        <v>61</v>
      </c>
      <c r="E32" s="837" t="s">
        <v>1113</v>
      </c>
      <c r="F32" s="848"/>
      <c r="G32" s="848">
        <v>1</v>
      </c>
      <c r="H32" s="974" t="s">
        <v>981</v>
      </c>
      <c r="I32" s="799" t="s">
        <v>982</v>
      </c>
      <c r="J32" s="799" t="s">
        <v>303</v>
      </c>
      <c r="K32" s="799" t="s">
        <v>165</v>
      </c>
      <c r="L32" s="813">
        <v>5850.99</v>
      </c>
      <c r="M32" s="802">
        <v>3</v>
      </c>
      <c r="N32" s="803">
        <f t="shared" si="1"/>
        <v>1950.33</v>
      </c>
      <c r="O32" s="1622">
        <f t="shared" si="2"/>
        <v>162.5275</v>
      </c>
      <c r="P32" s="804">
        <v>3</v>
      </c>
      <c r="Q32" s="804"/>
      <c r="R32" s="803">
        <f t="shared" si="3"/>
        <v>5850.99</v>
      </c>
      <c r="S32" s="803">
        <f t="shared" si="0"/>
        <v>0</v>
      </c>
      <c r="U32" s="863"/>
    </row>
    <row r="33" spans="1:21" ht="15.75" x14ac:dyDescent="0.25">
      <c r="A33" s="793">
        <v>14</v>
      </c>
      <c r="B33" s="835">
        <v>41963</v>
      </c>
      <c r="C33" s="836">
        <v>3</v>
      </c>
      <c r="D33" s="837">
        <v>61</v>
      </c>
      <c r="E33" s="837" t="s">
        <v>1107</v>
      </c>
      <c r="F33" s="848">
        <v>65</v>
      </c>
      <c r="G33" s="848">
        <v>1</v>
      </c>
      <c r="H33" s="974" t="s">
        <v>347</v>
      </c>
      <c r="I33" s="799"/>
      <c r="J33" s="799"/>
      <c r="K33" s="799" t="s">
        <v>165</v>
      </c>
      <c r="L33" s="864">
        <v>5400</v>
      </c>
      <c r="M33" s="865">
        <v>10</v>
      </c>
      <c r="N33" s="803">
        <f t="shared" ref="N33:N38" si="4">IF(M33=0,"N/A",+L33/M33)</f>
        <v>540</v>
      </c>
      <c r="O33" s="1622">
        <f t="shared" ref="O33:O40" si="5">IF(M33=0,"N/A",+N33/12)</f>
        <v>45</v>
      </c>
      <c r="P33" s="804">
        <v>2</v>
      </c>
      <c r="Q33" s="804">
        <v>7</v>
      </c>
      <c r="R33" s="803">
        <f>IF(M33=0,"N/A",+N33*P33+O33*Q33)</f>
        <v>1395</v>
      </c>
      <c r="S33" s="803">
        <f>IF(M33=0,"N/A",+L33-R33)</f>
        <v>4005</v>
      </c>
      <c r="T33" s="814"/>
    </row>
    <row r="34" spans="1:21" ht="31.5" x14ac:dyDescent="0.25">
      <c r="A34" s="793">
        <v>15</v>
      </c>
      <c r="B34" s="835">
        <v>41963</v>
      </c>
      <c r="C34" s="836">
        <v>3</v>
      </c>
      <c r="D34" s="837">
        <v>61</v>
      </c>
      <c r="E34" s="837" t="s">
        <v>1107</v>
      </c>
      <c r="F34" s="848">
        <v>610</v>
      </c>
      <c r="G34" s="848">
        <v>1</v>
      </c>
      <c r="H34" s="974" t="s">
        <v>983</v>
      </c>
      <c r="I34" s="799"/>
      <c r="J34" s="799"/>
      <c r="K34" s="799" t="s">
        <v>165</v>
      </c>
      <c r="L34" s="864">
        <v>3033.73</v>
      </c>
      <c r="M34" s="865">
        <v>10</v>
      </c>
      <c r="N34" s="803">
        <f t="shared" si="4"/>
        <v>303.37299999999999</v>
      </c>
      <c r="O34" s="1622">
        <f t="shared" si="5"/>
        <v>25.281083333333331</v>
      </c>
      <c r="P34" s="804">
        <v>2</v>
      </c>
      <c r="Q34" s="804">
        <v>7</v>
      </c>
      <c r="R34" s="803">
        <f>IF(M34=0,"N/A",+N34*P34+O34*Q34)</f>
        <v>783.7135833333333</v>
      </c>
      <c r="S34" s="803">
        <f>IF(M34=0,"N/A",+L34-R34)</f>
        <v>2250.0164166666668</v>
      </c>
      <c r="T34" s="814"/>
    </row>
    <row r="35" spans="1:21" ht="15.75" x14ac:dyDescent="0.25">
      <c r="A35" s="793">
        <v>16</v>
      </c>
      <c r="B35" s="835">
        <v>41799</v>
      </c>
      <c r="C35" s="836">
        <v>3</v>
      </c>
      <c r="D35" s="837">
        <v>61</v>
      </c>
      <c r="E35" s="837" t="s">
        <v>1106</v>
      </c>
      <c r="F35" s="848">
        <v>1067</v>
      </c>
      <c r="G35" s="848">
        <v>1</v>
      </c>
      <c r="H35" s="974" t="s">
        <v>984</v>
      </c>
      <c r="I35" s="799"/>
      <c r="J35" s="799" t="s">
        <v>118</v>
      </c>
      <c r="K35" s="799" t="s">
        <v>165</v>
      </c>
      <c r="L35" s="864">
        <v>5310</v>
      </c>
      <c r="M35" s="865">
        <v>3</v>
      </c>
      <c r="N35" s="803">
        <f t="shared" si="4"/>
        <v>1770</v>
      </c>
      <c r="O35" s="1622">
        <f t="shared" si="5"/>
        <v>147.5</v>
      </c>
      <c r="P35" s="804">
        <v>3</v>
      </c>
      <c r="Q35" s="804"/>
      <c r="R35" s="803">
        <f t="shared" si="3"/>
        <v>5310</v>
      </c>
      <c r="S35" s="803">
        <f t="shared" si="0"/>
        <v>0</v>
      </c>
      <c r="T35" s="814"/>
    </row>
    <row r="36" spans="1:21" ht="15.75" x14ac:dyDescent="0.25">
      <c r="A36" s="793">
        <v>17</v>
      </c>
      <c r="B36" s="835">
        <v>41982</v>
      </c>
      <c r="C36" s="836">
        <v>3</v>
      </c>
      <c r="D36" s="837">
        <v>61</v>
      </c>
      <c r="E36" s="837" t="s">
        <v>1106</v>
      </c>
      <c r="F36" s="848">
        <v>1073</v>
      </c>
      <c r="G36" s="848">
        <v>1</v>
      </c>
      <c r="H36" s="974" t="s">
        <v>88</v>
      </c>
      <c r="I36" s="799"/>
      <c r="J36" s="799" t="s">
        <v>118</v>
      </c>
      <c r="K36" s="799" t="s">
        <v>165</v>
      </c>
      <c r="L36" s="864">
        <v>505</v>
      </c>
      <c r="M36" s="865">
        <v>3</v>
      </c>
      <c r="N36" s="803">
        <f t="shared" si="4"/>
        <v>168.33333333333334</v>
      </c>
      <c r="O36" s="1622">
        <f t="shared" si="5"/>
        <v>14.027777777777779</v>
      </c>
      <c r="P36" s="804">
        <v>2</v>
      </c>
      <c r="Q36" s="804">
        <v>6</v>
      </c>
      <c r="R36" s="803">
        <f t="shared" si="3"/>
        <v>420.83333333333337</v>
      </c>
      <c r="S36" s="803">
        <f t="shared" si="0"/>
        <v>84.166666666666629</v>
      </c>
      <c r="T36" s="814"/>
    </row>
    <row r="37" spans="1:21" ht="15.75" x14ac:dyDescent="0.25">
      <c r="A37" s="793">
        <v>18</v>
      </c>
      <c r="B37" s="835">
        <v>41982</v>
      </c>
      <c r="C37" s="836">
        <v>3</v>
      </c>
      <c r="D37" s="837">
        <v>61</v>
      </c>
      <c r="E37" s="837" t="s">
        <v>1736</v>
      </c>
      <c r="F37" s="848"/>
      <c r="G37" s="848">
        <v>1</v>
      </c>
      <c r="H37" s="974" t="s">
        <v>1635</v>
      </c>
      <c r="I37" s="799"/>
      <c r="J37" s="799"/>
      <c r="K37" s="799" t="s">
        <v>165</v>
      </c>
      <c r="L37" s="864">
        <v>366</v>
      </c>
      <c r="M37" s="865">
        <v>3</v>
      </c>
      <c r="N37" s="803">
        <f t="shared" si="4"/>
        <v>122</v>
      </c>
      <c r="O37" s="1622">
        <f t="shared" si="5"/>
        <v>10.166666666666666</v>
      </c>
      <c r="P37" s="804">
        <v>2</v>
      </c>
      <c r="Q37" s="804">
        <v>6</v>
      </c>
      <c r="R37" s="803">
        <f t="shared" si="3"/>
        <v>305</v>
      </c>
      <c r="S37" s="803">
        <f t="shared" si="0"/>
        <v>61</v>
      </c>
      <c r="T37" s="814"/>
    </row>
    <row r="38" spans="1:21" ht="15.75" x14ac:dyDescent="0.25">
      <c r="A38" s="793">
        <v>19</v>
      </c>
      <c r="B38" s="835">
        <v>42671</v>
      </c>
      <c r="C38" s="836">
        <v>3</v>
      </c>
      <c r="D38" s="837">
        <v>61</v>
      </c>
      <c r="E38" s="837">
        <v>616</v>
      </c>
      <c r="F38" s="848"/>
      <c r="G38" s="848">
        <v>1</v>
      </c>
      <c r="H38" s="974" t="s">
        <v>1376</v>
      </c>
      <c r="I38" s="799"/>
      <c r="J38" s="799"/>
      <c r="K38" s="799" t="s">
        <v>1377</v>
      </c>
      <c r="L38" s="864">
        <v>3133.47</v>
      </c>
      <c r="M38" s="865">
        <v>5</v>
      </c>
      <c r="N38" s="803">
        <f t="shared" si="4"/>
        <v>626.69399999999996</v>
      </c>
      <c r="O38" s="1622">
        <f t="shared" si="5"/>
        <v>52.224499999999999</v>
      </c>
      <c r="P38" s="804"/>
      <c r="Q38" s="804">
        <v>8</v>
      </c>
      <c r="R38" s="803">
        <f t="shared" si="3"/>
        <v>417.79599999999999</v>
      </c>
      <c r="S38" s="803">
        <f t="shared" si="0"/>
        <v>2715.674</v>
      </c>
      <c r="T38" s="814"/>
    </row>
    <row r="39" spans="1:21" ht="15.75" x14ac:dyDescent="0.25">
      <c r="A39" s="793">
        <v>20</v>
      </c>
      <c r="B39" s="835">
        <v>42669</v>
      </c>
      <c r="C39" s="836">
        <v>3</v>
      </c>
      <c r="D39" s="837">
        <v>61</v>
      </c>
      <c r="E39" s="837">
        <v>614</v>
      </c>
      <c r="F39" s="848"/>
      <c r="G39" s="848">
        <v>1</v>
      </c>
      <c r="H39" s="974" t="s">
        <v>1384</v>
      </c>
      <c r="I39" s="799"/>
      <c r="J39" s="799" t="s">
        <v>1386</v>
      </c>
      <c r="K39" s="799" t="s">
        <v>1597</v>
      </c>
      <c r="L39" s="864">
        <v>5739.54</v>
      </c>
      <c r="M39" s="865">
        <v>3</v>
      </c>
      <c r="N39" s="803">
        <v>1913.18</v>
      </c>
      <c r="O39" s="1622">
        <f t="shared" si="5"/>
        <v>159.43166666666667</v>
      </c>
      <c r="P39" s="804"/>
      <c r="Q39" s="804">
        <v>8</v>
      </c>
      <c r="R39" s="803">
        <f t="shared" si="3"/>
        <v>1275.4533333333334</v>
      </c>
      <c r="S39" s="803">
        <f t="shared" si="0"/>
        <v>4464.0866666666661</v>
      </c>
      <c r="T39" s="814"/>
    </row>
    <row r="40" spans="1:21" ht="15.75" x14ac:dyDescent="0.25">
      <c r="A40" s="793">
        <v>21</v>
      </c>
      <c r="B40" s="835">
        <v>41455</v>
      </c>
      <c r="C40" s="836" t="s">
        <v>989</v>
      </c>
      <c r="D40" s="837">
        <v>61</v>
      </c>
      <c r="E40" s="837">
        <v>617</v>
      </c>
      <c r="F40" s="848"/>
      <c r="G40" s="848">
        <v>1</v>
      </c>
      <c r="H40" s="974" t="s">
        <v>347</v>
      </c>
      <c r="I40" s="799">
        <v>39163</v>
      </c>
      <c r="J40" s="799" t="s">
        <v>896</v>
      </c>
      <c r="K40" s="799" t="s">
        <v>1638</v>
      </c>
      <c r="L40" s="864">
        <v>10170</v>
      </c>
      <c r="M40" s="865">
        <v>10</v>
      </c>
      <c r="N40" s="803">
        <f>IF(M40=0,"N/M40A",+L40/M40)</f>
        <v>1017</v>
      </c>
      <c r="O40" s="1622">
        <f t="shared" si="5"/>
        <v>84.75</v>
      </c>
      <c r="P40" s="804">
        <v>4</v>
      </c>
      <c r="Q40" s="804"/>
      <c r="R40" s="803">
        <f t="shared" si="3"/>
        <v>4068</v>
      </c>
      <c r="S40" s="803">
        <f t="shared" si="0"/>
        <v>6102</v>
      </c>
      <c r="T40" s="814" t="s">
        <v>1636</v>
      </c>
    </row>
    <row r="41" spans="1:21" ht="15.75" x14ac:dyDescent="0.25">
      <c r="A41" s="793"/>
      <c r="B41" s="866"/>
      <c r="C41" s="867"/>
      <c r="D41" s="868"/>
      <c r="E41" s="868"/>
      <c r="F41" s="869"/>
      <c r="G41" s="868"/>
      <c r="H41" s="1482"/>
      <c r="I41" s="869"/>
      <c r="J41" s="869"/>
      <c r="K41" s="869"/>
      <c r="L41" s="870">
        <f>SUM(L20:L40)</f>
        <v>149945.90999999997</v>
      </c>
      <c r="M41" s="870"/>
      <c r="N41" s="870">
        <f t="shared" ref="N41:S41" si="6">SUM(N20:N40)</f>
        <v>17126.53</v>
      </c>
      <c r="O41" s="870">
        <f t="shared" si="6"/>
        <v>1427.2108333333333</v>
      </c>
      <c r="P41" s="870"/>
      <c r="Q41" s="870"/>
      <c r="R41" s="870">
        <f t="shared" si="6"/>
        <v>80551.176583333334</v>
      </c>
      <c r="S41" s="870">
        <f t="shared" si="6"/>
        <v>69394.733416666655</v>
      </c>
      <c r="T41" s="814"/>
      <c r="U41" s="18"/>
    </row>
    <row r="42" spans="1:21" x14ac:dyDescent="0.2">
      <c r="A42" s="80"/>
      <c r="B42" s="6"/>
      <c r="C42" s="7"/>
      <c r="D42" s="17"/>
      <c r="E42" s="17"/>
      <c r="F42" s="38"/>
      <c r="G42" s="17"/>
      <c r="H42" s="1483"/>
      <c r="I42" s="38"/>
      <c r="J42" s="38"/>
      <c r="K42" s="38"/>
      <c r="L42" s="8"/>
      <c r="M42" s="39"/>
      <c r="N42" s="40"/>
      <c r="O42" s="40"/>
      <c r="P42" s="41"/>
      <c r="Q42" s="41"/>
      <c r="R42" s="42"/>
      <c r="S42" s="43"/>
    </row>
    <row r="43" spans="1:21" x14ac:dyDescent="0.2">
      <c r="A43" s="19"/>
      <c r="B43" s="6"/>
      <c r="C43" s="7"/>
      <c r="D43" s="1638"/>
      <c r="E43" s="1638"/>
      <c r="F43" s="38"/>
      <c r="G43" s="17"/>
      <c r="H43" s="1483"/>
      <c r="I43" s="38"/>
      <c r="J43" s="38"/>
      <c r="K43" s="38"/>
      <c r="L43" s="8"/>
      <c r="M43" s="39"/>
      <c r="N43" s="40"/>
      <c r="O43" s="40"/>
      <c r="P43" s="41"/>
      <c r="Q43" s="41"/>
      <c r="R43" s="42"/>
      <c r="S43" s="43"/>
    </row>
    <row r="44" spans="1:21" ht="14.25" x14ac:dyDescent="0.2">
      <c r="A44" s="19"/>
      <c r="B44" s="469"/>
      <c r="C44" s="469"/>
      <c r="D44" s="1639">
        <v>611</v>
      </c>
      <c r="E44" s="1727">
        <v>122.49</v>
      </c>
      <c r="F44" s="554"/>
      <c r="G44" s="383"/>
      <c r="H44" s="1484"/>
      <c r="I44" s="383"/>
      <c r="J44" s="469"/>
      <c r="K44" s="38"/>
      <c r="L44" s="8"/>
      <c r="M44" s="39"/>
      <c r="N44" s="40"/>
      <c r="O44" s="40"/>
      <c r="P44" s="41"/>
      <c r="Q44" s="41"/>
      <c r="R44" s="42"/>
      <c r="S44" s="43"/>
    </row>
    <row r="45" spans="1:21" x14ac:dyDescent="0.2">
      <c r="A45" s="19"/>
      <c r="B45" s="6"/>
      <c r="C45" s="7"/>
      <c r="D45" s="1638">
        <v>613</v>
      </c>
      <c r="E45" s="1644">
        <v>398.92</v>
      </c>
      <c r="F45" s="38"/>
      <c r="G45" s="17"/>
      <c r="H45" s="1483"/>
      <c r="I45" s="38"/>
      <c r="J45" s="38"/>
      <c r="K45" s="38"/>
      <c r="L45" s="8"/>
      <c r="M45" s="39"/>
      <c r="N45" s="40"/>
      <c r="O45" s="40"/>
      <c r="P45" s="41"/>
      <c r="Q45" s="41"/>
      <c r="R45" s="42"/>
      <c r="S45" s="43"/>
    </row>
    <row r="46" spans="1:21" x14ac:dyDescent="0.2">
      <c r="A46" s="19"/>
      <c r="B46" s="6"/>
      <c r="C46" s="7"/>
      <c r="D46" s="1638">
        <v>614</v>
      </c>
      <c r="E46" s="1644">
        <v>159.43</v>
      </c>
      <c r="F46" s="38"/>
      <c r="G46" s="17"/>
      <c r="H46" s="1483"/>
      <c r="I46" s="38"/>
      <c r="J46" s="38"/>
      <c r="K46" s="38"/>
      <c r="L46" s="8"/>
      <c r="M46" s="39"/>
    </row>
    <row r="47" spans="1:21" ht="15" x14ac:dyDescent="0.3">
      <c r="A47" s="19"/>
      <c r="B47" s="6"/>
      <c r="C47" s="7"/>
      <c r="D47" s="1638">
        <v>616</v>
      </c>
      <c r="E47" s="1644">
        <v>52.22</v>
      </c>
      <c r="F47" s="38"/>
      <c r="G47" s="17"/>
      <c r="H47" s="1483"/>
      <c r="I47" s="38"/>
      <c r="J47" s="38"/>
      <c r="K47" s="38"/>
      <c r="L47" s="8"/>
      <c r="M47" s="39"/>
      <c r="N47" s="115"/>
      <c r="O47" s="115"/>
      <c r="P47" s="115"/>
      <c r="Q47" s="115"/>
      <c r="R47" s="115"/>
      <c r="S47" s="115"/>
    </row>
    <row r="48" spans="1:21" ht="15" x14ac:dyDescent="0.3">
      <c r="A48" s="19"/>
      <c r="B48" s="6"/>
      <c r="C48" s="7"/>
      <c r="D48" s="1638">
        <v>617</v>
      </c>
      <c r="E48" s="1644">
        <v>683.99</v>
      </c>
      <c r="F48" s="38"/>
      <c r="G48" s="17"/>
      <c r="H48" s="1483"/>
      <c r="I48" s="38"/>
      <c r="J48" s="38"/>
      <c r="K48" s="38"/>
      <c r="L48" s="8"/>
      <c r="M48" s="39"/>
      <c r="N48" s="174"/>
      <c r="S48" s="174"/>
    </row>
    <row r="49" spans="1:19" x14ac:dyDescent="0.2">
      <c r="A49" s="19"/>
      <c r="D49" s="1638">
        <v>2692</v>
      </c>
      <c r="E49" s="1644">
        <v>10.17</v>
      </c>
      <c r="L49" s="3"/>
      <c r="M49" s="3"/>
    </row>
    <row r="50" spans="1:19" ht="15" x14ac:dyDescent="0.3">
      <c r="A50" s="174"/>
      <c r="C50" s="10"/>
      <c r="D50" s="1640"/>
      <c r="E50" s="1661">
        <f>SUM(E44:E49)</f>
        <v>1427.22</v>
      </c>
      <c r="G50" s="1913"/>
      <c r="H50" s="1913"/>
      <c r="J50" s="3"/>
      <c r="K50" s="3"/>
      <c r="L50" s="3"/>
      <c r="M50" s="3"/>
    </row>
    <row r="51" spans="1:19" x14ac:dyDescent="0.2">
      <c r="C51" s="13"/>
      <c r="E51" s="1"/>
      <c r="K51" s="1913"/>
      <c r="L51" s="1913"/>
    </row>
    <row r="54" spans="1:19" ht="13.5" customHeight="1" x14ac:dyDescent="0.2">
      <c r="A54" s="45"/>
      <c r="B54" s="45"/>
      <c r="C54" s="45"/>
      <c r="D54" s="45"/>
      <c r="E54" s="45"/>
      <c r="F54" s="45"/>
      <c r="G54" s="45"/>
      <c r="I54" s="45"/>
      <c r="J54" s="45"/>
      <c r="K54" s="45"/>
      <c r="L54" s="45"/>
      <c r="M54" s="45"/>
      <c r="N54" s="15"/>
      <c r="O54" s="14"/>
      <c r="P54" s="1048"/>
      <c r="Q54" s="1048"/>
      <c r="R54" s="1048"/>
      <c r="S54" s="1048"/>
    </row>
    <row r="55" spans="1:19" x14ac:dyDescent="0.2">
      <c r="A55" s="1905" t="s">
        <v>51</v>
      </c>
      <c r="B55" s="1905"/>
      <c r="C55" s="1905"/>
      <c r="D55" s="1905"/>
      <c r="E55" s="1905"/>
      <c r="F55" s="1905"/>
      <c r="G55" s="1905"/>
      <c r="H55" s="1206"/>
      <c r="I55" s="1906" t="s">
        <v>1620</v>
      </c>
      <c r="J55" s="1906"/>
      <c r="K55" s="1906"/>
      <c r="L55" s="1906"/>
      <c r="M55" s="1906"/>
      <c r="O55" s="34"/>
      <c r="P55" s="1905" t="s">
        <v>1621</v>
      </c>
      <c r="Q55" s="1905"/>
      <c r="R55" s="1905"/>
      <c r="S55" s="1905"/>
    </row>
  </sheetData>
  <mergeCells count="10">
    <mergeCell ref="A12:S12"/>
    <mergeCell ref="A13:S13"/>
    <mergeCell ref="A14:S14"/>
    <mergeCell ref="A15:S15"/>
    <mergeCell ref="A16:S16"/>
    <mergeCell ref="A55:G55"/>
    <mergeCell ref="I55:M55"/>
    <mergeCell ref="P55:S55"/>
    <mergeCell ref="G50:H50"/>
    <mergeCell ref="K51:L51"/>
  </mergeCells>
  <phoneticPr fontId="0" type="noConversion"/>
  <printOptions horizontalCentered="1"/>
  <pageMargins left="0.25" right="0.25" top="0.75" bottom="0.75" header="0.3" footer="0.3"/>
  <pageSetup paperSize="5" scale="57" firstPageNumber="0" fitToWidth="3" orientation="landscape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T47"/>
  <sheetViews>
    <sheetView zoomScale="80" zoomScaleNormal="80" workbookViewId="0">
      <selection activeCell="R20" sqref="R20"/>
    </sheetView>
  </sheetViews>
  <sheetFormatPr baseColWidth="10" defaultColWidth="9.140625" defaultRowHeight="12.75" x14ac:dyDescent="0.2"/>
  <cols>
    <col min="1" max="1" width="3.7109375" customWidth="1"/>
    <col min="2" max="2" width="13" customWidth="1"/>
    <col min="3" max="3" width="7.28515625" customWidth="1"/>
    <col min="4" max="4" width="8" customWidth="1"/>
    <col min="5" max="5" width="11.42578125" customWidth="1"/>
    <col min="6" max="7" width="4.5703125" customWidth="1"/>
    <col min="8" max="8" width="24.28515625" customWidth="1"/>
    <col min="9" max="9" width="8.42578125" customWidth="1"/>
    <col min="10" max="10" width="12.42578125" customWidth="1"/>
    <col min="11" max="11" width="34.28515625" customWidth="1"/>
    <col min="12" max="12" width="11.85546875" customWidth="1"/>
    <col min="13" max="13" width="5.42578125" customWidth="1"/>
    <col min="14" max="14" width="11.7109375" customWidth="1"/>
    <col min="15" max="15" width="10.5703125" customWidth="1"/>
    <col min="16" max="16" width="4.28515625" customWidth="1"/>
    <col min="17" max="17" width="4.140625" customWidth="1"/>
    <col min="18" max="18" width="14.140625" customWidth="1"/>
    <col min="19" max="19" width="12.28515625" customWidth="1"/>
  </cols>
  <sheetData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F13" s="1"/>
      <c r="G13" s="1"/>
      <c r="I13" s="1"/>
    </row>
    <row r="14" spans="1:19" x14ac:dyDescent="0.2">
      <c r="A14" s="498" t="s">
        <v>52</v>
      </c>
      <c r="B14" s="498"/>
      <c r="C14" s="498"/>
      <c r="D14" s="498"/>
      <c r="E14" s="498"/>
      <c r="F14" s="498"/>
      <c r="G14" s="498"/>
      <c r="H14" s="498"/>
      <c r="I14" s="498"/>
      <c r="J14" s="498"/>
      <c r="K14" s="497" t="s">
        <v>0</v>
      </c>
      <c r="L14" s="498"/>
      <c r="M14" s="292"/>
      <c r="N14" s="292"/>
      <c r="O14" s="292"/>
      <c r="P14" s="292"/>
      <c r="Q14" s="292"/>
      <c r="R14" s="292"/>
      <c r="S14" s="292"/>
    </row>
    <row r="15" spans="1:19" x14ac:dyDescent="0.2">
      <c r="A15" s="1910" t="s">
        <v>1</v>
      </c>
      <c r="B15" s="1910"/>
      <c r="C15" s="1910"/>
      <c r="D15" s="1910"/>
      <c r="E15" s="1910"/>
      <c r="F15" s="1910"/>
      <c r="G15" s="1910"/>
      <c r="H15" s="1910"/>
      <c r="I15" s="1910"/>
      <c r="J15" s="1910"/>
      <c r="K15" s="1910"/>
      <c r="L15" s="1910"/>
      <c r="M15" s="1910"/>
      <c r="N15" s="1910"/>
      <c r="O15" s="1910"/>
      <c r="P15" s="1910"/>
      <c r="Q15" s="1910"/>
      <c r="R15" s="1910"/>
      <c r="S15" s="1910"/>
    </row>
    <row r="16" spans="1:19" x14ac:dyDescent="0.2">
      <c r="A16" s="1910" t="s">
        <v>2</v>
      </c>
      <c r="B16" s="1910"/>
      <c r="C16" s="1910"/>
      <c r="D16" s="1910"/>
      <c r="E16" s="1910"/>
      <c r="F16" s="1910"/>
      <c r="G16" s="1910"/>
      <c r="H16" s="1910"/>
      <c r="I16" s="1910"/>
      <c r="J16" s="1910"/>
      <c r="K16" s="1910"/>
      <c r="L16" s="1910"/>
      <c r="M16" s="1910"/>
      <c r="N16" s="1910"/>
      <c r="O16" s="1910"/>
      <c r="P16" s="1910"/>
      <c r="Q16" s="1910"/>
      <c r="R16" s="1910"/>
      <c r="S16" s="1910"/>
    </row>
    <row r="17" spans="1:20" x14ac:dyDescent="0.2">
      <c r="A17" s="1910" t="s">
        <v>3</v>
      </c>
      <c r="B17" s="1910"/>
      <c r="C17" s="1910"/>
      <c r="D17" s="1910"/>
      <c r="E17" s="1910"/>
      <c r="F17" s="1910"/>
      <c r="G17" s="1910"/>
      <c r="H17" s="1910"/>
      <c r="I17" s="1910"/>
      <c r="J17" s="1910"/>
      <c r="K17" s="1910"/>
      <c r="L17" s="1910"/>
      <c r="M17" s="1910"/>
      <c r="N17" s="1910"/>
      <c r="O17" s="1910"/>
      <c r="P17" s="1910"/>
      <c r="Q17" s="1910"/>
      <c r="R17" s="1910"/>
      <c r="S17" s="1910"/>
    </row>
    <row r="18" spans="1:20" x14ac:dyDescent="0.2">
      <c r="A18" s="1907" t="s">
        <v>1792</v>
      </c>
      <c r="B18" s="1907"/>
      <c r="C18" s="1907"/>
      <c r="D18" s="1907"/>
      <c r="E18" s="1907"/>
      <c r="F18" s="1907"/>
      <c r="G18" s="1907"/>
      <c r="H18" s="1907"/>
      <c r="I18" s="1907"/>
      <c r="J18" s="1907"/>
      <c r="K18" s="1907"/>
      <c r="L18" s="1907"/>
      <c r="M18" s="1907"/>
      <c r="N18" s="1907"/>
      <c r="O18" s="1907"/>
      <c r="P18" s="1907"/>
      <c r="Q18" s="1907"/>
      <c r="R18" s="1907"/>
      <c r="S18" s="1907"/>
    </row>
    <row r="19" spans="1:20" ht="15" x14ac:dyDescent="0.3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115"/>
      <c r="N19" s="115"/>
      <c r="O19" s="115"/>
      <c r="P19" s="115"/>
      <c r="Q19" s="115"/>
      <c r="R19" s="115"/>
      <c r="S19" s="115"/>
    </row>
    <row r="20" spans="1:20" s="1047" customFormat="1" ht="72" x14ac:dyDescent="0.2">
      <c r="A20" s="962" t="s">
        <v>4</v>
      </c>
      <c r="B20" s="962" t="s">
        <v>5</v>
      </c>
      <c r="C20" s="1045" t="s">
        <v>1627</v>
      </c>
      <c r="D20" s="1045" t="s">
        <v>7</v>
      </c>
      <c r="E20" s="1045" t="s">
        <v>1612</v>
      </c>
      <c r="F20" s="962" t="s">
        <v>9</v>
      </c>
      <c r="G20" s="962" t="s">
        <v>10</v>
      </c>
      <c r="H20" s="1046" t="s">
        <v>11</v>
      </c>
      <c r="I20" s="962" t="s">
        <v>12</v>
      </c>
      <c r="J20" s="962" t="s">
        <v>13</v>
      </c>
      <c r="K20" s="962" t="s">
        <v>820</v>
      </c>
      <c r="L20" s="1046" t="s">
        <v>1613</v>
      </c>
      <c r="M20" s="1049" t="s">
        <v>1616</v>
      </c>
      <c r="N20" s="1050" t="s">
        <v>1615</v>
      </c>
      <c r="O20" s="1050" t="s">
        <v>1614</v>
      </c>
      <c r="P20" s="1051" t="s">
        <v>1618</v>
      </c>
      <c r="Q20" s="1050" t="s">
        <v>1617</v>
      </c>
      <c r="R20" s="1051" t="s">
        <v>1787</v>
      </c>
      <c r="S20" s="1051" t="s">
        <v>1619</v>
      </c>
    </row>
    <row r="21" spans="1:20" x14ac:dyDescent="0.2">
      <c r="A21" s="128">
        <v>1</v>
      </c>
      <c r="B21" s="127">
        <v>2</v>
      </c>
      <c r="C21" s="127">
        <v>3</v>
      </c>
      <c r="D21" s="127">
        <v>4</v>
      </c>
      <c r="E21" s="127">
        <v>5</v>
      </c>
      <c r="F21" s="127">
        <v>6</v>
      </c>
      <c r="G21" s="127">
        <v>7</v>
      </c>
      <c r="H21" s="127">
        <v>8</v>
      </c>
      <c r="I21" s="127">
        <v>9</v>
      </c>
      <c r="J21" s="127">
        <v>10</v>
      </c>
      <c r="K21" s="127">
        <v>11</v>
      </c>
      <c r="L21" s="127">
        <v>12</v>
      </c>
      <c r="M21" s="287">
        <v>13</v>
      </c>
      <c r="N21" s="287">
        <v>14</v>
      </c>
      <c r="O21" s="287">
        <v>15</v>
      </c>
      <c r="P21" s="287">
        <v>16</v>
      </c>
      <c r="Q21" s="287">
        <v>17</v>
      </c>
      <c r="R21" s="287">
        <v>18</v>
      </c>
      <c r="S21" s="287">
        <v>19</v>
      </c>
    </row>
    <row r="22" spans="1:20" ht="15" x14ac:dyDescent="0.3">
      <c r="A22" s="288">
        <v>1</v>
      </c>
      <c r="B22" s="125">
        <v>41558</v>
      </c>
      <c r="C22" s="277" t="s">
        <v>989</v>
      </c>
      <c r="D22" s="235">
        <v>61</v>
      </c>
      <c r="E22" s="85">
        <v>616</v>
      </c>
      <c r="F22" s="87"/>
      <c r="G22" s="86">
        <v>1</v>
      </c>
      <c r="H22" s="87" t="s">
        <v>308</v>
      </c>
      <c r="I22" s="86"/>
      <c r="J22" s="86" t="s">
        <v>38</v>
      </c>
      <c r="K22" s="86" t="s">
        <v>964</v>
      </c>
      <c r="L22" s="111">
        <v>5310</v>
      </c>
      <c r="M22" s="193">
        <v>3</v>
      </c>
      <c r="N22" s="89"/>
      <c r="O22" s="89"/>
      <c r="P22" s="194">
        <v>3</v>
      </c>
      <c r="Q22" s="194"/>
      <c r="R22" s="89">
        <v>5310</v>
      </c>
      <c r="S22" s="101">
        <f t="shared" ref="S22:S30" si="0">IF(M22=0,"N/A",+L22-R22)</f>
        <v>0</v>
      </c>
    </row>
    <row r="23" spans="1:20" ht="15" x14ac:dyDescent="0.3">
      <c r="A23" s="288">
        <v>2</v>
      </c>
      <c r="B23" s="125">
        <v>42185</v>
      </c>
      <c r="C23" s="277" t="s">
        <v>989</v>
      </c>
      <c r="D23" s="235">
        <v>61</v>
      </c>
      <c r="E23" s="85">
        <v>617</v>
      </c>
      <c r="F23" s="87"/>
      <c r="G23" s="86">
        <v>1</v>
      </c>
      <c r="H23" s="87" t="s">
        <v>778</v>
      </c>
      <c r="I23" s="86"/>
      <c r="J23" s="86"/>
      <c r="K23" s="86" t="s">
        <v>965</v>
      </c>
      <c r="L23" s="111">
        <v>4838</v>
      </c>
      <c r="M23" s="193">
        <v>10</v>
      </c>
      <c r="N23" s="101">
        <f>IF(M23=0,"N/A",+L23/M23)</f>
        <v>483.8</v>
      </c>
      <c r="O23" s="1664">
        <f>IF(M23=0,"N/A",+N23/12)</f>
        <v>40.31666666666667</v>
      </c>
      <c r="P23" s="187">
        <v>2</v>
      </c>
      <c r="Q23" s="187"/>
      <c r="R23" s="101">
        <f>IF(M23=0,"N/A",+N23*P23+O23*Q23)</f>
        <v>967.6</v>
      </c>
      <c r="S23" s="101">
        <f t="shared" si="0"/>
        <v>3870.4</v>
      </c>
    </row>
    <row r="24" spans="1:20" ht="15" x14ac:dyDescent="0.3">
      <c r="A24" s="288">
        <v>3</v>
      </c>
      <c r="B24" s="124">
        <v>41445</v>
      </c>
      <c r="C24" s="277" t="s">
        <v>989</v>
      </c>
      <c r="D24" s="235">
        <v>61</v>
      </c>
      <c r="E24" s="85">
        <v>617</v>
      </c>
      <c r="F24" s="192"/>
      <c r="G24" s="86">
        <v>1</v>
      </c>
      <c r="H24" s="192" t="s">
        <v>55</v>
      </c>
      <c r="I24" s="84"/>
      <c r="J24" s="86" t="s">
        <v>24</v>
      </c>
      <c r="K24" s="86" t="s">
        <v>964</v>
      </c>
      <c r="L24" s="111">
        <v>3684.81</v>
      </c>
      <c r="M24" s="193">
        <v>10</v>
      </c>
      <c r="N24" s="101">
        <f t="shared" ref="N24:N30" si="1">IF(M24=0,"N/A",+L24/M24)</f>
        <v>368.48099999999999</v>
      </c>
      <c r="O24" s="1664">
        <f t="shared" ref="O24:O30" si="2">IF(M24=0,"N/A",+N24/12)</f>
        <v>30.70675</v>
      </c>
      <c r="P24" s="187">
        <v>4</v>
      </c>
      <c r="Q24" s="187"/>
      <c r="R24" s="101">
        <f t="shared" ref="R24:R30" si="3">IF(M24=0,"N/A",+N24*P24+O24*Q24)</f>
        <v>1473.924</v>
      </c>
      <c r="S24" s="101">
        <f t="shared" si="0"/>
        <v>2210.886</v>
      </c>
    </row>
    <row r="25" spans="1:20" ht="15" x14ac:dyDescent="0.3">
      <c r="A25" s="288">
        <v>4</v>
      </c>
      <c r="B25" s="124">
        <v>41455</v>
      </c>
      <c r="C25" s="277" t="s">
        <v>989</v>
      </c>
      <c r="D25" s="235">
        <v>61</v>
      </c>
      <c r="E25" s="85">
        <v>617</v>
      </c>
      <c r="F25" s="192"/>
      <c r="G25" s="86">
        <v>1</v>
      </c>
      <c r="H25" s="96" t="s">
        <v>1135</v>
      </c>
      <c r="I25" s="85" t="s">
        <v>990</v>
      </c>
      <c r="J25" s="86" t="s">
        <v>895</v>
      </c>
      <c r="K25" s="86" t="s">
        <v>964</v>
      </c>
      <c r="L25" s="111">
        <v>6579.68</v>
      </c>
      <c r="M25" s="193">
        <v>10</v>
      </c>
      <c r="N25" s="101">
        <f t="shared" si="1"/>
        <v>657.96800000000007</v>
      </c>
      <c r="O25" s="1664">
        <f t="shared" si="2"/>
        <v>54.830666666666673</v>
      </c>
      <c r="P25" s="187">
        <v>4</v>
      </c>
      <c r="Q25" s="187"/>
      <c r="R25" s="101">
        <f t="shared" si="3"/>
        <v>2631.8720000000003</v>
      </c>
      <c r="S25" s="101">
        <f t="shared" si="0"/>
        <v>3947.808</v>
      </c>
    </row>
    <row r="26" spans="1:20" ht="15" x14ac:dyDescent="0.3">
      <c r="A26" s="288">
        <v>5</v>
      </c>
      <c r="B26" s="125">
        <v>41814</v>
      </c>
      <c r="C26" s="277" t="s">
        <v>989</v>
      </c>
      <c r="D26" s="235">
        <v>61</v>
      </c>
      <c r="E26" s="85">
        <v>614</v>
      </c>
      <c r="F26" s="87"/>
      <c r="G26" s="85">
        <v>1</v>
      </c>
      <c r="H26" s="87" t="s">
        <v>991</v>
      </c>
      <c r="I26" s="85"/>
      <c r="J26" s="87" t="s">
        <v>28</v>
      </c>
      <c r="K26" s="85" t="s">
        <v>965</v>
      </c>
      <c r="L26" s="111">
        <v>4769</v>
      </c>
      <c r="M26" s="193">
        <v>3</v>
      </c>
      <c r="N26" s="378">
        <f t="shared" si="1"/>
        <v>1589.6666666666667</v>
      </c>
      <c r="O26" s="1785">
        <f t="shared" si="2"/>
        <v>132.47222222222223</v>
      </c>
      <c r="P26" s="989">
        <v>3</v>
      </c>
      <c r="Q26" s="989"/>
      <c r="R26" s="378">
        <f t="shared" si="3"/>
        <v>4769</v>
      </c>
      <c r="S26" s="378">
        <f t="shared" si="0"/>
        <v>0</v>
      </c>
    </row>
    <row r="27" spans="1:20" ht="15" x14ac:dyDescent="0.3">
      <c r="A27" s="288">
        <v>6</v>
      </c>
      <c r="B27" s="125">
        <v>41814</v>
      </c>
      <c r="C27" s="277" t="s">
        <v>989</v>
      </c>
      <c r="D27" s="235">
        <v>61</v>
      </c>
      <c r="E27" s="85">
        <v>614</v>
      </c>
      <c r="F27" s="87"/>
      <c r="G27" s="85">
        <v>1</v>
      </c>
      <c r="H27" s="87" t="s">
        <v>30</v>
      </c>
      <c r="I27" s="85"/>
      <c r="J27" s="87" t="s">
        <v>73</v>
      </c>
      <c r="K27" s="85" t="s">
        <v>965</v>
      </c>
      <c r="L27" s="111">
        <v>1405</v>
      </c>
      <c r="M27" s="193">
        <v>3</v>
      </c>
      <c r="N27" s="378">
        <f t="shared" si="1"/>
        <v>468.33333333333331</v>
      </c>
      <c r="O27" s="1785">
        <f t="shared" si="2"/>
        <v>39.027777777777779</v>
      </c>
      <c r="P27" s="989">
        <v>3</v>
      </c>
      <c r="Q27" s="989"/>
      <c r="R27" s="378">
        <f t="shared" si="3"/>
        <v>1405</v>
      </c>
      <c r="S27" s="378">
        <f t="shared" si="0"/>
        <v>0</v>
      </c>
    </row>
    <row r="28" spans="1:20" ht="15" x14ac:dyDescent="0.3">
      <c r="A28" s="288">
        <v>7</v>
      </c>
      <c r="B28" s="125">
        <v>41814</v>
      </c>
      <c r="C28" s="277" t="s">
        <v>989</v>
      </c>
      <c r="D28" s="235">
        <v>61</v>
      </c>
      <c r="E28" s="85">
        <v>614</v>
      </c>
      <c r="F28" s="87"/>
      <c r="G28" s="85">
        <v>1</v>
      </c>
      <c r="H28" s="87" t="s">
        <v>31</v>
      </c>
      <c r="I28" s="85"/>
      <c r="J28" s="87"/>
      <c r="K28" s="85" t="s">
        <v>965</v>
      </c>
      <c r="L28" s="111">
        <v>6376</v>
      </c>
      <c r="M28" s="193">
        <v>3</v>
      </c>
      <c r="N28" s="378">
        <f t="shared" si="1"/>
        <v>2125.3333333333335</v>
      </c>
      <c r="O28" s="1785">
        <f t="shared" si="2"/>
        <v>177.11111111111111</v>
      </c>
      <c r="P28" s="989">
        <v>3</v>
      </c>
      <c r="Q28" s="989"/>
      <c r="R28" s="378">
        <f t="shared" si="3"/>
        <v>6376</v>
      </c>
      <c r="S28" s="378">
        <f t="shared" si="0"/>
        <v>0</v>
      </c>
    </row>
    <row r="29" spans="1:20" ht="15" x14ac:dyDescent="0.3">
      <c r="A29" s="288">
        <v>8</v>
      </c>
      <c r="B29" s="125">
        <v>41814</v>
      </c>
      <c r="C29" s="277" t="s">
        <v>989</v>
      </c>
      <c r="D29" s="235">
        <v>61</v>
      </c>
      <c r="E29" s="85">
        <v>614</v>
      </c>
      <c r="F29" s="87"/>
      <c r="G29" s="85">
        <v>1</v>
      </c>
      <c r="H29" s="87" t="s">
        <v>992</v>
      </c>
      <c r="I29" s="85"/>
      <c r="J29" s="87"/>
      <c r="K29" s="85" t="s">
        <v>965</v>
      </c>
      <c r="L29" s="111">
        <v>391</v>
      </c>
      <c r="M29" s="193">
        <v>3</v>
      </c>
      <c r="N29" s="101">
        <f t="shared" si="1"/>
        <v>130.33333333333334</v>
      </c>
      <c r="O29" s="1664">
        <f t="shared" si="2"/>
        <v>10.861111111111112</v>
      </c>
      <c r="P29" s="187">
        <v>3</v>
      </c>
      <c r="Q29" s="187"/>
      <c r="R29" s="101">
        <f t="shared" si="3"/>
        <v>391</v>
      </c>
      <c r="S29" s="101">
        <f t="shared" si="0"/>
        <v>0</v>
      </c>
    </row>
    <row r="30" spans="1:20" ht="15" x14ac:dyDescent="0.3">
      <c r="A30" s="1261">
        <v>9</v>
      </c>
      <c r="B30" s="125">
        <v>41017</v>
      </c>
      <c r="C30" s="277" t="s">
        <v>989</v>
      </c>
      <c r="D30" s="235">
        <v>61</v>
      </c>
      <c r="E30" s="85">
        <v>617</v>
      </c>
      <c r="F30" s="87"/>
      <c r="G30" s="85">
        <v>1</v>
      </c>
      <c r="H30" s="87" t="s">
        <v>779</v>
      </c>
      <c r="I30" s="85"/>
      <c r="J30" s="87"/>
      <c r="K30" s="85" t="s">
        <v>930</v>
      </c>
      <c r="L30" s="111">
        <v>5533.2</v>
      </c>
      <c r="M30" s="193">
        <v>10</v>
      </c>
      <c r="N30" s="101">
        <f t="shared" si="1"/>
        <v>553.31999999999994</v>
      </c>
      <c r="O30" s="1664">
        <f t="shared" si="2"/>
        <v>46.109999999999992</v>
      </c>
      <c r="P30" s="187">
        <v>5</v>
      </c>
      <c r="Q30" s="187">
        <v>2</v>
      </c>
      <c r="R30" s="101">
        <f t="shared" si="3"/>
        <v>2858.8199999999993</v>
      </c>
      <c r="S30" s="101">
        <f t="shared" si="0"/>
        <v>2674.3800000000006</v>
      </c>
      <c r="T30" s="781" t="s">
        <v>1637</v>
      </c>
    </row>
    <row r="31" spans="1:20" ht="15" x14ac:dyDescent="0.3">
      <c r="A31" s="22"/>
      <c r="B31" s="257"/>
      <c r="C31" s="134"/>
      <c r="D31" s="134"/>
      <c r="E31" s="134"/>
      <c r="F31" s="135"/>
      <c r="G31" s="135"/>
      <c r="H31" s="212"/>
      <c r="I31" s="135"/>
      <c r="J31" s="212"/>
      <c r="K31" s="134"/>
      <c r="L31" s="213">
        <f>SUM(L22:L30)</f>
        <v>38886.689999999995</v>
      </c>
      <c r="M31" s="213"/>
      <c r="N31" s="213">
        <f t="shared" ref="N31:S31" si="4">SUM(N22:N30)</f>
        <v>6377.2356666666665</v>
      </c>
      <c r="O31" s="213">
        <f>SUM(O23:O30)</f>
        <v>531.43630555555558</v>
      </c>
      <c r="P31" s="213"/>
      <c r="Q31" s="213"/>
      <c r="R31" s="213">
        <f t="shared" si="4"/>
        <v>26183.216</v>
      </c>
      <c r="S31" s="213">
        <f t="shared" si="4"/>
        <v>12703.474000000002</v>
      </c>
      <c r="T31" s="18"/>
    </row>
    <row r="32" spans="1:20" x14ac:dyDescent="0.2">
      <c r="F32" s="1"/>
      <c r="G32" s="1"/>
      <c r="H32" s="4"/>
      <c r="I32" s="1"/>
      <c r="J32" s="4"/>
      <c r="N32" s="3"/>
      <c r="O32" s="3"/>
    </row>
    <row r="33" spans="1:19" ht="15" x14ac:dyDescent="0.3">
      <c r="D33" s="1642">
        <v>614</v>
      </c>
      <c r="E33" s="1644">
        <v>359.47</v>
      </c>
      <c r="F33" s="1"/>
      <c r="G33" s="1"/>
      <c r="H33" s="4"/>
      <c r="I33" s="1"/>
      <c r="J33" s="4"/>
      <c r="N33" s="3"/>
      <c r="O33" s="3"/>
    </row>
    <row r="34" spans="1:19" ht="15" x14ac:dyDescent="0.3">
      <c r="D34" s="1642">
        <v>617</v>
      </c>
      <c r="E34" s="1644">
        <v>171.96</v>
      </c>
      <c r="F34" s="1"/>
      <c r="G34" s="1"/>
      <c r="H34" s="4"/>
      <c r="I34" s="1"/>
      <c r="J34" s="4"/>
      <c r="N34" s="3"/>
      <c r="O34" s="1749"/>
    </row>
    <row r="35" spans="1:19" x14ac:dyDescent="0.2">
      <c r="D35" s="1645"/>
      <c r="E35" s="1656">
        <f>SUM(E33:E34)</f>
        <v>531.43000000000006</v>
      </c>
      <c r="F35" s="1"/>
      <c r="G35" s="1"/>
      <c r="H35" s="4"/>
      <c r="I35" s="1"/>
      <c r="J35" s="4"/>
      <c r="L35" s="1627"/>
      <c r="N35" s="3"/>
      <c r="O35" s="3"/>
    </row>
    <row r="36" spans="1:19" x14ac:dyDescent="0.2">
      <c r="D36" s="1645"/>
      <c r="E36" s="1645"/>
      <c r="F36" s="1"/>
      <c r="G36" s="1"/>
      <c r="H36" s="1641"/>
      <c r="I36" s="1"/>
      <c r="J36" s="4"/>
      <c r="N36" s="3"/>
      <c r="O36" s="3"/>
    </row>
    <row r="37" spans="1:19" x14ac:dyDescent="0.2">
      <c r="F37" s="1"/>
      <c r="G37" s="1"/>
      <c r="H37" s="4"/>
      <c r="I37" s="1"/>
      <c r="J37" s="4"/>
      <c r="N37" s="3"/>
      <c r="O37" s="3"/>
    </row>
    <row r="38" spans="1:19" x14ac:dyDescent="0.2">
      <c r="F38" s="1"/>
      <c r="G38" s="1"/>
      <c r="H38" s="4"/>
      <c r="I38" s="1"/>
      <c r="J38" s="4"/>
      <c r="R38" s="18"/>
    </row>
    <row r="39" spans="1:19" x14ac:dyDescent="0.2">
      <c r="F39" s="1"/>
      <c r="G39" s="1"/>
      <c r="H39" s="4"/>
      <c r="I39" s="1"/>
      <c r="J39" s="4"/>
    </row>
    <row r="40" spans="1:19" x14ac:dyDescent="0.2">
      <c r="G40" s="1"/>
      <c r="H40" s="1"/>
      <c r="I40" s="4"/>
      <c r="J40" s="1"/>
      <c r="K40" s="4"/>
    </row>
    <row r="41" spans="1:19" x14ac:dyDescent="0.2">
      <c r="F41" s="1"/>
      <c r="G41" s="1"/>
      <c r="H41" s="4"/>
      <c r="I41" s="1"/>
      <c r="J41" s="4"/>
    </row>
    <row r="46" spans="1:19" ht="13.5" customHeight="1" x14ac:dyDescent="0.2">
      <c r="A46" s="45"/>
      <c r="B46" s="45"/>
      <c r="C46" s="45"/>
      <c r="D46" s="45"/>
      <c r="E46" s="45"/>
      <c r="F46" s="45"/>
      <c r="G46" s="45"/>
      <c r="H46" s="58"/>
      <c r="I46" s="45"/>
      <c r="J46" s="45"/>
      <c r="K46" s="45"/>
      <c r="L46" s="45"/>
      <c r="M46" s="45"/>
      <c r="N46" s="15"/>
      <c r="O46" s="14"/>
      <c r="P46" s="1048"/>
      <c r="Q46" s="1048"/>
      <c r="R46" s="1048"/>
      <c r="S46" s="1048"/>
    </row>
    <row r="47" spans="1:19" x14ac:dyDescent="0.2">
      <c r="A47" s="1905" t="s">
        <v>51</v>
      </c>
      <c r="B47" s="1905"/>
      <c r="C47" s="1905"/>
      <c r="D47" s="1905"/>
      <c r="E47" s="1905"/>
      <c r="F47" s="1905"/>
      <c r="G47" s="1905"/>
      <c r="H47" s="1206"/>
      <c r="I47" s="1906" t="s">
        <v>1620</v>
      </c>
      <c r="J47" s="1906"/>
      <c r="K47" s="1906"/>
      <c r="L47" s="1906"/>
      <c r="M47" s="1906"/>
      <c r="O47" s="34"/>
      <c r="P47" s="1905" t="s">
        <v>1621</v>
      </c>
      <c r="Q47" s="1905"/>
      <c r="R47" s="1905"/>
      <c r="S47" s="1905"/>
    </row>
  </sheetData>
  <mergeCells count="7">
    <mergeCell ref="A47:G47"/>
    <mergeCell ref="I47:M47"/>
    <mergeCell ref="P47:S47"/>
    <mergeCell ref="A15:S15"/>
    <mergeCell ref="A16:S16"/>
    <mergeCell ref="A17:S17"/>
    <mergeCell ref="A18:S18"/>
  </mergeCells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T38"/>
  <sheetViews>
    <sheetView topLeftCell="A13" zoomScale="85" zoomScaleNormal="85" workbookViewId="0">
      <selection activeCell="S27" sqref="S27"/>
    </sheetView>
  </sheetViews>
  <sheetFormatPr baseColWidth="10" defaultColWidth="9.140625" defaultRowHeight="12.75" x14ac:dyDescent="0.2"/>
  <cols>
    <col min="1" max="1" width="3.140625" customWidth="1"/>
    <col min="2" max="2" width="8" customWidth="1"/>
    <col min="3" max="3" width="7.85546875" customWidth="1"/>
    <col min="4" max="4" width="9.42578125" customWidth="1"/>
    <col min="5" max="5" width="8.7109375" customWidth="1"/>
    <col min="6" max="6" width="5.140625" customWidth="1"/>
    <col min="7" max="7" width="6.5703125" customWidth="1"/>
    <col min="8" max="8" width="15" customWidth="1"/>
    <col min="9" max="9" width="6.85546875" customWidth="1"/>
    <col min="10" max="10" width="7.85546875" customWidth="1"/>
    <col min="11" max="11" width="24.7109375" customWidth="1"/>
    <col min="12" max="12" width="15.140625" customWidth="1"/>
    <col min="13" max="13" width="5" customWidth="1"/>
    <col min="14" max="14" width="13.85546875" customWidth="1"/>
    <col min="15" max="15" width="13" customWidth="1"/>
    <col min="16" max="16" width="6.85546875" customWidth="1"/>
    <col min="17" max="17" width="8.5703125" customWidth="1"/>
    <col min="18" max="18" width="8.28515625" customWidth="1"/>
    <col min="19" max="19" width="23.42578125" customWidth="1"/>
    <col min="20" max="20" width="11.28515625" customWidth="1"/>
  </cols>
  <sheetData>
    <row r="13" spans="6:9" x14ac:dyDescent="0.2">
      <c r="F13" s="1"/>
      <c r="G13" s="1"/>
      <c r="I13" s="1"/>
    </row>
    <row r="14" spans="6:9" x14ac:dyDescent="0.2">
      <c r="F14" s="1"/>
      <c r="G14" s="1"/>
      <c r="I14" s="1"/>
    </row>
    <row r="15" spans="6:9" x14ac:dyDescent="0.2">
      <c r="F15" s="1"/>
      <c r="G15" s="1"/>
      <c r="I15" s="1"/>
    </row>
    <row r="16" spans="6:9" x14ac:dyDescent="0.2">
      <c r="F16" s="1"/>
      <c r="G16" s="1"/>
      <c r="I16" s="1"/>
    </row>
    <row r="17" spans="1:20" x14ac:dyDescent="0.2">
      <c r="A17" s="1910" t="s">
        <v>0</v>
      </c>
      <c r="B17" s="1910"/>
      <c r="C17" s="1910"/>
      <c r="D17" s="1910"/>
      <c r="E17" s="1910"/>
      <c r="F17" s="1910"/>
      <c r="G17" s="1910"/>
      <c r="H17" s="1910"/>
      <c r="I17" s="1910"/>
      <c r="J17" s="1910"/>
      <c r="K17" s="1910"/>
      <c r="L17" s="1910"/>
      <c r="M17" s="1910"/>
      <c r="N17" s="1910"/>
      <c r="O17" s="1910"/>
      <c r="P17" s="1910"/>
      <c r="Q17" s="1910"/>
      <c r="R17" s="1910"/>
      <c r="S17" s="1910"/>
      <c r="T17" s="1910"/>
    </row>
    <row r="18" spans="1:20" x14ac:dyDescent="0.2">
      <c r="A18" s="1910" t="s">
        <v>1</v>
      </c>
      <c r="B18" s="1910"/>
      <c r="C18" s="1910"/>
      <c r="D18" s="1910"/>
      <c r="E18" s="1910"/>
      <c r="F18" s="1910"/>
      <c r="G18" s="1910"/>
      <c r="H18" s="1910"/>
      <c r="I18" s="1910"/>
      <c r="J18" s="1910"/>
      <c r="K18" s="1910"/>
      <c r="L18" s="1910"/>
      <c r="M18" s="1910"/>
      <c r="N18" s="1910"/>
      <c r="O18" s="1910"/>
      <c r="P18" s="1910"/>
      <c r="Q18" s="1910"/>
      <c r="R18" s="1910"/>
      <c r="S18" s="1910"/>
      <c r="T18" s="1910"/>
    </row>
    <row r="19" spans="1:20" x14ac:dyDescent="0.2">
      <c r="A19" s="1910" t="s">
        <v>2</v>
      </c>
      <c r="B19" s="1910"/>
      <c r="C19" s="1910"/>
      <c r="D19" s="1910"/>
      <c r="E19" s="1910"/>
      <c r="F19" s="1910"/>
      <c r="G19" s="1910"/>
      <c r="H19" s="1910"/>
      <c r="I19" s="1910"/>
      <c r="J19" s="1910"/>
      <c r="K19" s="1910"/>
      <c r="L19" s="1910"/>
      <c r="M19" s="1910"/>
      <c r="N19" s="1910"/>
      <c r="O19" s="1910"/>
      <c r="P19" s="1910"/>
      <c r="Q19" s="1910"/>
      <c r="R19" s="1910"/>
      <c r="S19" s="1910"/>
      <c r="T19" s="1910"/>
    </row>
    <row r="20" spans="1:20" x14ac:dyDescent="0.2">
      <c r="A20" s="1910" t="s">
        <v>3</v>
      </c>
      <c r="B20" s="1910"/>
      <c r="C20" s="1910"/>
      <c r="D20" s="1910"/>
      <c r="E20" s="1910"/>
      <c r="F20" s="1910"/>
      <c r="G20" s="1910"/>
      <c r="H20" s="1910"/>
      <c r="I20" s="1910"/>
      <c r="J20" s="1910"/>
      <c r="K20" s="1910"/>
      <c r="L20" s="1910"/>
      <c r="M20" s="1910"/>
      <c r="N20" s="1910"/>
      <c r="O20" s="1910"/>
      <c r="P20" s="1910"/>
      <c r="Q20" s="1910"/>
      <c r="R20" s="1910"/>
      <c r="S20" s="1910"/>
      <c r="T20" s="1910"/>
    </row>
    <row r="21" spans="1:20" x14ac:dyDescent="0.2">
      <c r="A21" s="1910" t="s">
        <v>1790</v>
      </c>
      <c r="B21" s="1910"/>
      <c r="C21" s="1910"/>
      <c r="D21" s="1910"/>
      <c r="E21" s="1910"/>
      <c r="F21" s="1910"/>
      <c r="G21" s="1910"/>
      <c r="H21" s="1910"/>
      <c r="I21" s="1910"/>
      <c r="J21" s="1910"/>
      <c r="K21" s="1910"/>
      <c r="L21" s="1910"/>
      <c r="M21" s="1910"/>
      <c r="N21" s="1910"/>
      <c r="O21" s="1910"/>
      <c r="P21" s="1910"/>
      <c r="Q21" s="1910"/>
      <c r="R21" s="1910"/>
      <c r="S21" s="1910"/>
      <c r="T21" s="1910"/>
    </row>
    <row r="22" spans="1:20" x14ac:dyDescent="0.2">
      <c r="A22" s="80"/>
      <c r="B22" s="80"/>
      <c r="C22" s="80"/>
      <c r="D22" s="80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</row>
    <row r="23" spans="1:20" ht="24" customHeight="1" x14ac:dyDescent="0.2">
      <c r="A23" s="84" t="s">
        <v>4</v>
      </c>
      <c r="B23" s="84" t="s">
        <v>5</v>
      </c>
      <c r="C23" s="84" t="s">
        <v>6</v>
      </c>
      <c r="D23" s="176" t="s">
        <v>7</v>
      </c>
      <c r="E23" s="176" t="s">
        <v>8</v>
      </c>
      <c r="F23" s="84" t="s">
        <v>9</v>
      </c>
      <c r="G23" s="84" t="s">
        <v>10</v>
      </c>
      <c r="H23" s="84" t="s">
        <v>11</v>
      </c>
      <c r="I23" s="84" t="s">
        <v>12</v>
      </c>
      <c r="J23" s="84" t="s">
        <v>13</v>
      </c>
      <c r="K23" s="84" t="s">
        <v>820</v>
      </c>
      <c r="L23" s="84" t="s">
        <v>15</v>
      </c>
      <c r="M23" s="227" t="s">
        <v>493</v>
      </c>
      <c r="N23" s="177" t="s">
        <v>494</v>
      </c>
      <c r="O23" s="177" t="s">
        <v>495</v>
      </c>
      <c r="P23" s="177"/>
      <c r="Q23" s="143" t="s">
        <v>926</v>
      </c>
      <c r="R23" s="143" t="s">
        <v>926</v>
      </c>
      <c r="S23" s="144" t="s">
        <v>494</v>
      </c>
      <c r="T23" s="177" t="s">
        <v>498</v>
      </c>
    </row>
    <row r="24" spans="1:20" ht="15" x14ac:dyDescent="0.3">
      <c r="A24" s="86"/>
      <c r="B24" s="179"/>
      <c r="C24" s="84" t="s">
        <v>16</v>
      </c>
      <c r="D24" s="180"/>
      <c r="E24" s="181" t="s">
        <v>7</v>
      </c>
      <c r="F24" s="84"/>
      <c r="G24" s="84"/>
      <c r="H24" s="179"/>
      <c r="I24" s="84"/>
      <c r="J24" s="179"/>
      <c r="K24" s="179"/>
      <c r="L24" s="84" t="s">
        <v>17</v>
      </c>
      <c r="M24" s="227" t="s">
        <v>499</v>
      </c>
      <c r="N24" s="177" t="s">
        <v>500</v>
      </c>
      <c r="O24" s="177" t="s">
        <v>501</v>
      </c>
      <c r="P24" s="177"/>
      <c r="Q24" s="397" t="s">
        <v>502</v>
      </c>
      <c r="R24" s="397" t="s">
        <v>503</v>
      </c>
      <c r="S24" s="144" t="s">
        <v>1791</v>
      </c>
      <c r="T24" s="177" t="s">
        <v>504</v>
      </c>
    </row>
    <row r="25" spans="1:20" x14ac:dyDescent="0.2">
      <c r="A25" s="84">
        <v>1</v>
      </c>
      <c r="B25" s="84">
        <v>2</v>
      </c>
      <c r="C25" s="84">
        <v>3</v>
      </c>
      <c r="D25" s="84">
        <v>4</v>
      </c>
      <c r="E25" s="84">
        <v>5</v>
      </c>
      <c r="F25" s="84">
        <v>6</v>
      </c>
      <c r="G25" s="84">
        <v>7</v>
      </c>
      <c r="H25" s="84">
        <v>8</v>
      </c>
      <c r="I25" s="84">
        <v>9</v>
      </c>
      <c r="J25" s="84">
        <v>10</v>
      </c>
      <c r="K25" s="84">
        <v>11</v>
      </c>
      <c r="L25" s="84">
        <v>12</v>
      </c>
      <c r="M25" s="84">
        <v>13</v>
      </c>
      <c r="N25" s="84">
        <v>14</v>
      </c>
      <c r="O25" s="84">
        <v>15</v>
      </c>
      <c r="P25" s="84"/>
      <c r="Q25" s="84">
        <v>16</v>
      </c>
      <c r="R25" s="84">
        <v>17</v>
      </c>
      <c r="S25" s="84">
        <v>18</v>
      </c>
      <c r="T25" s="84">
        <v>19</v>
      </c>
    </row>
    <row r="26" spans="1:20" ht="15" x14ac:dyDescent="0.3">
      <c r="A26" s="129"/>
      <c r="B26" s="126"/>
      <c r="C26" s="261"/>
      <c r="D26" s="253"/>
      <c r="E26" s="253"/>
      <c r="F26" s="253"/>
      <c r="G26" s="253"/>
      <c r="H26" s="262"/>
      <c r="I26" s="253"/>
      <c r="J26" s="262"/>
      <c r="K26" s="253" t="s">
        <v>824</v>
      </c>
      <c r="L26" s="111"/>
      <c r="M26" s="255"/>
      <c r="N26" s="207"/>
      <c r="O26" s="486"/>
      <c r="P26" s="486"/>
      <c r="Q26" s="209"/>
      <c r="R26" s="487"/>
      <c r="S26" s="207"/>
      <c r="T26" s="207"/>
    </row>
    <row r="27" spans="1:20" ht="15.75" x14ac:dyDescent="0.35">
      <c r="A27" s="133"/>
      <c r="B27" s="134"/>
      <c r="C27" s="134"/>
      <c r="D27" s="134"/>
      <c r="E27" s="134"/>
      <c r="F27" s="135"/>
      <c r="G27" s="135"/>
      <c r="H27" s="212"/>
      <c r="I27" s="135"/>
      <c r="J27" s="212"/>
      <c r="K27" s="134"/>
      <c r="L27" s="226">
        <f>SUM(L26)</f>
        <v>0</v>
      </c>
      <c r="M27" s="263"/>
      <c r="N27" s="226">
        <f>SUM(N26:N26)</f>
        <v>0</v>
      </c>
      <c r="O27" s="226">
        <f>SUM(O26:O26)</f>
        <v>0</v>
      </c>
      <c r="P27" s="226">
        <f>SUM(P26)</f>
        <v>0</v>
      </c>
      <c r="Q27" s="264"/>
      <c r="R27" s="264"/>
      <c r="S27" s="226">
        <f>SUM(S26)</f>
        <v>0</v>
      </c>
      <c r="T27" s="265">
        <f>SUM(T26)</f>
        <v>0</v>
      </c>
    </row>
    <row r="28" spans="1:20" x14ac:dyDescent="0.2">
      <c r="A28" s="3"/>
      <c r="B28" s="3"/>
      <c r="E28" s="70"/>
      <c r="F28" s="71"/>
      <c r="G28" s="71"/>
      <c r="H28" s="72"/>
      <c r="I28" s="71"/>
      <c r="J28" s="72"/>
      <c r="K28" s="70"/>
      <c r="L28" s="70"/>
      <c r="M28" s="70"/>
      <c r="N28" s="70"/>
      <c r="O28" s="70"/>
      <c r="P28" s="70"/>
      <c r="Q28" s="70"/>
      <c r="R28" s="70"/>
      <c r="S28" s="70"/>
      <c r="T28" s="70"/>
    </row>
    <row r="35" spans="1:20" x14ac:dyDescent="0.2">
      <c r="L35" s="3"/>
      <c r="M35" s="3"/>
    </row>
    <row r="36" spans="1:20" ht="15" x14ac:dyDescent="0.3">
      <c r="A36" s="115"/>
      <c r="B36" s="119"/>
      <c r="C36" s="119"/>
      <c r="D36" s="119"/>
      <c r="E36" s="119"/>
      <c r="F36" s="219"/>
      <c r="G36" s="219"/>
      <c r="H36" s="117"/>
      <c r="I36" s="219"/>
      <c r="J36" s="220"/>
      <c r="K36" s="119"/>
      <c r="L36" s="119"/>
      <c r="M36" s="115"/>
      <c r="N36" s="115"/>
      <c r="O36" s="115"/>
      <c r="P36" s="115"/>
      <c r="Q36" s="115"/>
      <c r="R36" s="115"/>
      <c r="S36" s="115"/>
      <c r="T36" s="115"/>
    </row>
    <row r="37" spans="1:20" ht="15" x14ac:dyDescent="0.3">
      <c r="A37" s="174"/>
      <c r="B37" s="1911" t="s">
        <v>51</v>
      </c>
      <c r="C37" s="1911"/>
      <c r="D37" s="1911"/>
      <c r="E37" s="1911"/>
      <c r="F37" s="1911"/>
      <c r="G37" s="173"/>
      <c r="H37" s="1911" t="s">
        <v>931</v>
      </c>
      <c r="I37" s="1911"/>
      <c r="J37" s="1911"/>
      <c r="K37" s="1911"/>
      <c r="L37" s="175"/>
      <c r="M37" s="175"/>
      <c r="N37" s="174"/>
      <c r="O37" s="1911" t="s">
        <v>928</v>
      </c>
      <c r="P37" s="1912"/>
      <c r="Q37" s="1912"/>
      <c r="R37" s="1912"/>
      <c r="S37" s="1912"/>
      <c r="T37" s="174"/>
    </row>
    <row r="38" spans="1:20" x14ac:dyDescent="0.2">
      <c r="C38" s="10"/>
      <c r="D38" s="10"/>
      <c r="E38" s="10"/>
      <c r="G38" s="1913"/>
      <c r="H38" s="1913"/>
      <c r="J38" s="3"/>
      <c r="K38" s="3"/>
      <c r="L38" s="3"/>
      <c r="M38" s="3"/>
      <c r="O38" s="3"/>
      <c r="P38" s="3"/>
    </row>
  </sheetData>
  <mergeCells count="9">
    <mergeCell ref="H37:K37"/>
    <mergeCell ref="O37:S37"/>
    <mergeCell ref="G38:H38"/>
    <mergeCell ref="A17:T17"/>
    <mergeCell ref="A18:T18"/>
    <mergeCell ref="A19:T19"/>
    <mergeCell ref="A20:T20"/>
    <mergeCell ref="B37:F37"/>
    <mergeCell ref="A21:T21"/>
  </mergeCells>
  <printOptions horizontalCentered="1"/>
  <pageMargins left="0.25" right="0.25" top="0.75" bottom="0.75" header="0.3" footer="0.3"/>
  <pageSetup paperSize="5" scale="80" firstPageNumber="0" fitToWidth="3" orientation="landscape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view="pageBreakPreview" topLeftCell="A46" zoomScale="90" zoomScaleNormal="100" zoomScaleSheetLayoutView="90" workbookViewId="0">
      <selection activeCell="K32" sqref="K32"/>
    </sheetView>
  </sheetViews>
  <sheetFormatPr baseColWidth="10" defaultColWidth="9.140625" defaultRowHeight="12.75" x14ac:dyDescent="0.2"/>
  <cols>
    <col min="1" max="1" width="4.7109375" customWidth="1"/>
    <col min="2" max="2" width="12.42578125" customWidth="1"/>
    <col min="3" max="3" width="7.28515625" customWidth="1"/>
    <col min="4" max="4" width="6" customWidth="1"/>
    <col min="5" max="5" width="9.42578125" customWidth="1"/>
    <col min="6" max="6" width="4.28515625" customWidth="1"/>
    <col min="7" max="7" width="5.5703125" customWidth="1"/>
    <col min="8" max="8" width="39" style="58" customWidth="1"/>
    <col min="9" max="9" width="11.7109375" style="58" customWidth="1"/>
    <col min="10" max="10" width="12.85546875" style="58" customWidth="1"/>
    <col min="11" max="11" width="16.5703125" style="58" customWidth="1"/>
    <col min="12" max="12" width="15.28515625" style="58" customWidth="1"/>
    <col min="13" max="13" width="5.28515625" style="58" customWidth="1"/>
    <col min="14" max="15" width="14" style="58" customWidth="1"/>
    <col min="16" max="16" width="5.85546875" customWidth="1"/>
    <col min="17" max="17" width="5.140625" customWidth="1"/>
    <col min="18" max="18" width="18.42578125" customWidth="1"/>
    <col min="19" max="19" width="16.85546875" customWidth="1"/>
    <col min="21" max="21" width="12.5703125" customWidth="1"/>
  </cols>
  <sheetData>
    <row r="1" spans="1:19" ht="14.25" x14ac:dyDescent="0.2">
      <c r="A1" s="381"/>
      <c r="B1" s="381"/>
      <c r="C1" s="381"/>
      <c r="D1" s="381"/>
      <c r="E1" s="381"/>
      <c r="F1" s="381"/>
      <c r="G1" s="381"/>
      <c r="H1" s="1208"/>
      <c r="I1" s="1208"/>
      <c r="J1" s="1208"/>
      <c r="K1" s="1208"/>
      <c r="L1" s="1208"/>
      <c r="M1" s="1208"/>
      <c r="N1" s="1208"/>
      <c r="O1" s="1208"/>
      <c r="P1" s="381"/>
      <c r="Q1" s="381"/>
      <c r="R1" s="381"/>
      <c r="S1" s="381"/>
    </row>
    <row r="2" spans="1:19" ht="14.25" x14ac:dyDescent="0.2">
      <c r="A2" s="381"/>
      <c r="B2" s="381"/>
      <c r="C2" s="381"/>
      <c r="D2" s="381"/>
      <c r="E2" s="381"/>
      <c r="F2" s="382"/>
      <c r="G2" s="382"/>
      <c r="H2" s="1208"/>
      <c r="I2" s="1487"/>
      <c r="J2" s="1208"/>
      <c r="K2" s="1208"/>
      <c r="L2" s="1208"/>
      <c r="M2" s="1208"/>
      <c r="N2" s="1208"/>
      <c r="O2" s="1208"/>
      <c r="P2" s="381"/>
      <c r="Q2" s="381"/>
      <c r="R2" s="381"/>
      <c r="S2" s="381"/>
    </row>
    <row r="3" spans="1:19" ht="14.25" x14ac:dyDescent="0.2">
      <c r="A3" s="381"/>
      <c r="B3" s="381"/>
      <c r="C3" s="381"/>
      <c r="D3" s="381"/>
      <c r="E3" s="381"/>
      <c r="F3" s="382"/>
      <c r="G3" s="382"/>
      <c r="H3" s="1208"/>
      <c r="I3" s="1487"/>
      <c r="J3" s="1208"/>
      <c r="K3" s="1208"/>
      <c r="L3" s="1208"/>
      <c r="M3" s="1208"/>
      <c r="N3" s="1208"/>
      <c r="O3" s="1208"/>
      <c r="P3" s="381"/>
      <c r="Q3" s="381"/>
      <c r="R3" s="381"/>
      <c r="S3" s="381"/>
    </row>
    <row r="4" spans="1:19" ht="14.25" x14ac:dyDescent="0.2">
      <c r="A4" s="381"/>
      <c r="B4" s="381"/>
      <c r="C4" s="381"/>
      <c r="D4" s="381"/>
      <c r="E4" s="381"/>
      <c r="F4" s="382"/>
      <c r="G4" s="382"/>
      <c r="H4" s="1208"/>
      <c r="I4" s="1487"/>
      <c r="J4" s="1208"/>
      <c r="K4" s="1208"/>
      <c r="L4" s="1208"/>
      <c r="M4" s="1208"/>
      <c r="N4" s="1208"/>
      <c r="O4" s="1208"/>
      <c r="P4" s="381"/>
      <c r="Q4" s="381"/>
      <c r="R4" s="381"/>
      <c r="S4" s="381"/>
    </row>
    <row r="5" spans="1:19" ht="14.25" x14ac:dyDescent="0.2">
      <c r="A5" s="381"/>
      <c r="B5" s="381"/>
      <c r="C5" s="381"/>
      <c r="D5" s="381"/>
      <c r="E5" s="381"/>
      <c r="F5" s="382"/>
      <c r="G5" s="382"/>
      <c r="H5" s="1208"/>
      <c r="I5" s="1487"/>
      <c r="J5" s="1208"/>
      <c r="K5" s="1208"/>
      <c r="L5" s="1208"/>
      <c r="M5" s="1208"/>
      <c r="N5" s="1208"/>
      <c r="O5" s="1208"/>
      <c r="P5" s="381"/>
      <c r="Q5" s="381"/>
      <c r="R5" s="381"/>
      <c r="S5" s="381"/>
    </row>
    <row r="6" spans="1:19" ht="15" x14ac:dyDescent="0.25">
      <c r="A6" s="1908" t="s">
        <v>0</v>
      </c>
      <c r="B6" s="1908"/>
      <c r="C6" s="1908"/>
      <c r="D6" s="1908"/>
      <c r="E6" s="1908"/>
      <c r="F6" s="1908"/>
      <c r="G6" s="1908"/>
      <c r="H6" s="1908"/>
      <c r="I6" s="1908"/>
      <c r="J6" s="1908"/>
      <c r="K6" s="1908"/>
      <c r="L6" s="1908"/>
      <c r="M6" s="1908"/>
      <c r="N6" s="1908"/>
      <c r="O6" s="1908"/>
      <c r="P6" s="1908"/>
      <c r="Q6" s="1908"/>
      <c r="R6" s="1908"/>
      <c r="S6" s="1908"/>
    </row>
    <row r="7" spans="1:19" ht="15" x14ac:dyDescent="0.25">
      <c r="A7" s="1908" t="s">
        <v>1</v>
      </c>
      <c r="B7" s="1908"/>
      <c r="C7" s="1908"/>
      <c r="D7" s="1908"/>
      <c r="E7" s="1908"/>
      <c r="F7" s="1908"/>
      <c r="G7" s="1908"/>
      <c r="H7" s="1908"/>
      <c r="I7" s="1908"/>
      <c r="J7" s="1908"/>
      <c r="K7" s="1908"/>
      <c r="L7" s="1908"/>
      <c r="M7" s="1908"/>
      <c r="N7" s="1908"/>
      <c r="O7" s="1908"/>
      <c r="P7" s="1908"/>
      <c r="Q7" s="1908"/>
      <c r="R7" s="1908"/>
      <c r="S7" s="1908"/>
    </row>
    <row r="8" spans="1:19" ht="15" x14ac:dyDescent="0.25">
      <c r="A8" s="1908" t="s">
        <v>2</v>
      </c>
      <c r="B8" s="1908"/>
      <c r="C8" s="1908"/>
      <c r="D8" s="1908"/>
      <c r="E8" s="1908"/>
      <c r="F8" s="1908"/>
      <c r="G8" s="1908"/>
      <c r="H8" s="1908"/>
      <c r="I8" s="1908"/>
      <c r="J8" s="1908"/>
      <c r="K8" s="1908"/>
      <c r="L8" s="1908"/>
      <c r="M8" s="1908"/>
      <c r="N8" s="1908"/>
      <c r="O8" s="1908"/>
      <c r="P8" s="1908"/>
      <c r="Q8" s="1908"/>
      <c r="R8" s="1908"/>
      <c r="S8" s="1908"/>
    </row>
    <row r="9" spans="1:19" ht="15" x14ac:dyDescent="0.25">
      <c r="A9" s="1908" t="s">
        <v>3</v>
      </c>
      <c r="B9" s="1908"/>
      <c r="C9" s="1908"/>
      <c r="D9" s="1908"/>
      <c r="E9" s="1908"/>
      <c r="F9" s="1908"/>
      <c r="G9" s="1908"/>
      <c r="H9" s="1908"/>
      <c r="I9" s="1908"/>
      <c r="J9" s="1908"/>
      <c r="K9" s="1908"/>
      <c r="L9" s="1908"/>
      <c r="M9" s="1908"/>
      <c r="N9" s="1908"/>
      <c r="O9" s="1908"/>
      <c r="P9" s="1908"/>
      <c r="Q9" s="1908"/>
      <c r="R9" s="1908"/>
      <c r="S9" s="1908"/>
    </row>
    <row r="10" spans="1:19" ht="15" x14ac:dyDescent="0.25">
      <c r="A10" s="1909" t="s">
        <v>1793</v>
      </c>
      <c r="B10" s="1909"/>
      <c r="C10" s="1909"/>
      <c r="D10" s="1909"/>
      <c r="E10" s="1909"/>
      <c r="F10" s="1909"/>
      <c r="G10" s="1909"/>
      <c r="H10" s="1909"/>
      <c r="I10" s="1909"/>
      <c r="J10" s="1909"/>
      <c r="K10" s="1909"/>
      <c r="L10" s="1909"/>
      <c r="M10" s="1909"/>
      <c r="N10" s="1909"/>
      <c r="O10" s="1909"/>
      <c r="P10" s="1909"/>
      <c r="Q10" s="1909"/>
      <c r="R10" s="1909"/>
      <c r="S10" s="1909"/>
    </row>
    <row r="11" spans="1:19" ht="15" x14ac:dyDescent="0.25">
      <c r="A11" s="490"/>
      <c r="B11" s="490"/>
      <c r="C11" s="490"/>
      <c r="D11" s="490"/>
      <c r="E11" s="490"/>
      <c r="F11" s="490"/>
      <c r="G11" s="490"/>
      <c r="H11" s="1488"/>
      <c r="I11" s="1488"/>
      <c r="J11" s="1488"/>
      <c r="K11" s="1488"/>
      <c r="L11" s="1488"/>
      <c r="M11" s="1488"/>
      <c r="N11" s="1488"/>
      <c r="O11" s="1488"/>
      <c r="P11" s="490"/>
      <c r="Q11" s="490"/>
      <c r="R11" s="490"/>
      <c r="S11" s="490"/>
    </row>
    <row r="12" spans="1:19" s="1047" customFormat="1" ht="45" customHeight="1" x14ac:dyDescent="0.2">
      <c r="A12" s="962" t="s">
        <v>4</v>
      </c>
      <c r="B12" s="962" t="s">
        <v>5</v>
      </c>
      <c r="C12" s="1045" t="s">
        <v>1627</v>
      </c>
      <c r="D12" s="1045" t="s">
        <v>7</v>
      </c>
      <c r="E12" s="1045" t="s">
        <v>1612</v>
      </c>
      <c r="F12" s="962" t="s">
        <v>9</v>
      </c>
      <c r="G12" s="962" t="s">
        <v>10</v>
      </c>
      <c r="H12" s="1046" t="s">
        <v>11</v>
      </c>
      <c r="I12" s="1046" t="s">
        <v>12</v>
      </c>
      <c r="J12" s="1046" t="s">
        <v>13</v>
      </c>
      <c r="K12" s="1046" t="s">
        <v>820</v>
      </c>
      <c r="L12" s="1046" t="s">
        <v>1613</v>
      </c>
      <c r="M12" s="1049" t="s">
        <v>1616</v>
      </c>
      <c r="N12" s="1050" t="s">
        <v>1615</v>
      </c>
      <c r="O12" s="1050" t="s">
        <v>1614</v>
      </c>
      <c r="P12" s="1051" t="s">
        <v>1618</v>
      </c>
      <c r="Q12" s="1050" t="s">
        <v>1617</v>
      </c>
      <c r="R12" s="1051" t="s">
        <v>1787</v>
      </c>
      <c r="S12" s="1051" t="s">
        <v>1619</v>
      </c>
    </row>
    <row r="13" spans="1:19" ht="15" x14ac:dyDescent="0.25">
      <c r="A13" s="386">
        <v>1</v>
      </c>
      <c r="B13" s="386">
        <v>2</v>
      </c>
      <c r="C13" s="386">
        <v>3</v>
      </c>
      <c r="D13" s="386">
        <v>4</v>
      </c>
      <c r="E13" s="386">
        <v>5</v>
      </c>
      <c r="F13" s="386">
        <v>6</v>
      </c>
      <c r="G13" s="386">
        <v>7</v>
      </c>
      <c r="H13" s="1489">
        <v>8</v>
      </c>
      <c r="I13" s="1489">
        <v>9</v>
      </c>
      <c r="J13" s="1489">
        <v>10</v>
      </c>
      <c r="K13" s="1489">
        <v>11</v>
      </c>
      <c r="L13" s="1489">
        <v>12</v>
      </c>
      <c r="M13" s="1489">
        <v>13</v>
      </c>
      <c r="N13" s="1489">
        <v>14</v>
      </c>
      <c r="O13" s="1489">
        <v>15</v>
      </c>
      <c r="P13" s="386">
        <v>16</v>
      </c>
      <c r="Q13" s="386">
        <v>17</v>
      </c>
      <c r="R13" s="386">
        <v>18</v>
      </c>
      <c r="S13" s="386">
        <v>19</v>
      </c>
    </row>
    <row r="14" spans="1:19" ht="30" x14ac:dyDescent="0.25">
      <c r="A14" s="388">
        <v>1</v>
      </c>
      <c r="B14" s="460">
        <v>40310</v>
      </c>
      <c r="C14" s="450">
        <v>5</v>
      </c>
      <c r="D14" s="451">
        <v>61</v>
      </c>
      <c r="E14" s="451">
        <v>614</v>
      </c>
      <c r="F14" s="387"/>
      <c r="G14" s="451">
        <v>1</v>
      </c>
      <c r="H14" s="1490" t="s">
        <v>533</v>
      </c>
      <c r="I14" s="1491" t="s">
        <v>985</v>
      </c>
      <c r="J14" s="1491" t="s">
        <v>535</v>
      </c>
      <c r="K14" s="1491" t="s">
        <v>1557</v>
      </c>
      <c r="L14" s="1492">
        <v>6339.4</v>
      </c>
      <c r="M14" s="1493">
        <v>3</v>
      </c>
      <c r="N14" s="1494"/>
      <c r="O14" s="1494"/>
      <c r="P14" s="463">
        <v>3</v>
      </c>
      <c r="Q14" s="463"/>
      <c r="R14" s="462">
        <v>6339.4</v>
      </c>
      <c r="S14" s="462">
        <f t="shared" ref="S14:S45" si="0">IF(M14=0,"N/A",+L14-R14)</f>
        <v>0</v>
      </c>
    </row>
    <row r="15" spans="1:19" ht="15" x14ac:dyDescent="0.25">
      <c r="A15" s="388">
        <v>2</v>
      </c>
      <c r="B15" s="460">
        <v>40310</v>
      </c>
      <c r="C15" s="450">
        <v>5</v>
      </c>
      <c r="D15" s="451">
        <v>61</v>
      </c>
      <c r="E15" s="451">
        <v>614</v>
      </c>
      <c r="F15" s="387"/>
      <c r="G15" s="451">
        <v>1</v>
      </c>
      <c r="H15" s="1490" t="s">
        <v>31</v>
      </c>
      <c r="I15" s="1495"/>
      <c r="J15" s="1491" t="s">
        <v>445</v>
      </c>
      <c r="K15" s="1491" t="s">
        <v>1557</v>
      </c>
      <c r="L15" s="1492">
        <v>11136</v>
      </c>
      <c r="M15" s="1493">
        <v>3</v>
      </c>
      <c r="N15" s="1494"/>
      <c r="O15" s="1494"/>
      <c r="P15" s="463">
        <v>3</v>
      </c>
      <c r="Q15" s="463"/>
      <c r="R15" s="462">
        <v>11136</v>
      </c>
      <c r="S15" s="462">
        <f t="shared" si="0"/>
        <v>0</v>
      </c>
    </row>
    <row r="16" spans="1:19" ht="15" x14ac:dyDescent="0.25">
      <c r="A16" s="388">
        <v>3</v>
      </c>
      <c r="B16" s="460">
        <v>40310</v>
      </c>
      <c r="C16" s="450">
        <v>5</v>
      </c>
      <c r="D16" s="451">
        <v>61</v>
      </c>
      <c r="E16" s="451">
        <v>614</v>
      </c>
      <c r="F16" s="387"/>
      <c r="G16" s="451">
        <v>1</v>
      </c>
      <c r="H16" s="1490" t="s">
        <v>534</v>
      </c>
      <c r="I16" s="1495"/>
      <c r="J16" s="1491" t="s">
        <v>73</v>
      </c>
      <c r="K16" s="1491" t="s">
        <v>1557</v>
      </c>
      <c r="L16" s="1492">
        <v>1781.76</v>
      </c>
      <c r="M16" s="1493">
        <v>3</v>
      </c>
      <c r="N16" s="1494"/>
      <c r="O16" s="1494"/>
      <c r="P16" s="463">
        <v>3</v>
      </c>
      <c r="Q16" s="463"/>
      <c r="R16" s="462">
        <v>1781.76</v>
      </c>
      <c r="S16" s="462">
        <f t="shared" si="0"/>
        <v>0</v>
      </c>
    </row>
    <row r="17" spans="1:19" ht="15" x14ac:dyDescent="0.25">
      <c r="A17" s="388">
        <v>4</v>
      </c>
      <c r="B17" s="460">
        <v>36889</v>
      </c>
      <c r="C17" s="450">
        <v>5</v>
      </c>
      <c r="D17" s="451">
        <v>61</v>
      </c>
      <c r="E17" s="451">
        <v>616</v>
      </c>
      <c r="F17" s="464"/>
      <c r="G17" s="451">
        <v>1</v>
      </c>
      <c r="H17" s="1490" t="s">
        <v>179</v>
      </c>
      <c r="I17" s="1491"/>
      <c r="J17" s="1491" t="s">
        <v>119</v>
      </c>
      <c r="K17" s="1491" t="s">
        <v>1557</v>
      </c>
      <c r="L17" s="1492">
        <v>8000</v>
      </c>
      <c r="M17" s="1493">
        <v>3</v>
      </c>
      <c r="N17" s="1494"/>
      <c r="O17" s="1494"/>
      <c r="P17" s="463">
        <v>3</v>
      </c>
      <c r="Q17" s="463"/>
      <c r="R17" s="462">
        <v>8000</v>
      </c>
      <c r="S17" s="462">
        <f t="shared" si="0"/>
        <v>0</v>
      </c>
    </row>
    <row r="18" spans="1:19" ht="27" customHeight="1" x14ac:dyDescent="0.25">
      <c r="A18" s="388">
        <v>5</v>
      </c>
      <c r="B18" s="460">
        <v>41213</v>
      </c>
      <c r="C18" s="450">
        <v>5</v>
      </c>
      <c r="D18" s="451">
        <v>61</v>
      </c>
      <c r="E18" s="451">
        <v>617</v>
      </c>
      <c r="F18" s="451"/>
      <c r="G18" s="451">
        <v>1</v>
      </c>
      <c r="H18" s="1490" t="s">
        <v>184</v>
      </c>
      <c r="I18" s="1491"/>
      <c r="J18" s="1491"/>
      <c r="K18" s="1491" t="s">
        <v>1557</v>
      </c>
      <c r="L18" s="1492">
        <v>1624</v>
      </c>
      <c r="M18" s="1493">
        <v>10</v>
      </c>
      <c r="N18" s="1496">
        <f>IF(M18=0,"N/A",+L18/M18)</f>
        <v>162.4</v>
      </c>
      <c r="O18" s="1846">
        <f>IF(M18=0,"N/A",+N18/12)</f>
        <v>13.533333333333333</v>
      </c>
      <c r="P18" s="459">
        <v>4</v>
      </c>
      <c r="Q18" s="459">
        <v>8</v>
      </c>
      <c r="R18" s="393">
        <f>IF(M18=0,"N/A",+N18*P18+O18*Q18)</f>
        <v>757.86666666666667</v>
      </c>
      <c r="S18" s="393">
        <f t="shared" si="0"/>
        <v>866.13333333333333</v>
      </c>
    </row>
    <row r="19" spans="1:19" ht="16.5" customHeight="1" x14ac:dyDescent="0.25">
      <c r="A19" s="388">
        <v>6</v>
      </c>
      <c r="B19" s="460">
        <v>41331</v>
      </c>
      <c r="C19" s="450">
        <v>5</v>
      </c>
      <c r="D19" s="451">
        <v>61</v>
      </c>
      <c r="E19" s="451">
        <v>617</v>
      </c>
      <c r="F19" s="451"/>
      <c r="G19" s="451">
        <v>1</v>
      </c>
      <c r="H19" s="1490" t="s">
        <v>55</v>
      </c>
      <c r="I19" s="1491"/>
      <c r="J19" s="1491" t="s">
        <v>24</v>
      </c>
      <c r="K19" s="1491" t="s">
        <v>1561</v>
      </c>
      <c r="L19" s="1492">
        <v>3803.67</v>
      </c>
      <c r="M19" s="1493">
        <v>10</v>
      </c>
      <c r="N19" s="1496">
        <f>IF(M19=0,"N/A",+L19/M19)</f>
        <v>380.36700000000002</v>
      </c>
      <c r="O19" s="1846">
        <f>IF(M19=0,"N/A",+N19/12)</f>
        <v>31.69725</v>
      </c>
      <c r="P19" s="459">
        <v>4</v>
      </c>
      <c r="Q19" s="459">
        <v>4</v>
      </c>
      <c r="R19" s="393">
        <f>IF(M19=0,"N/A",+N19*P19+O19*Q19)</f>
        <v>1648.2570000000001</v>
      </c>
      <c r="S19" s="393">
        <f t="shared" si="0"/>
        <v>2155.413</v>
      </c>
    </row>
    <row r="20" spans="1:19" ht="15" x14ac:dyDescent="0.25">
      <c r="A20" s="388">
        <v>7</v>
      </c>
      <c r="B20" s="460">
        <v>40903</v>
      </c>
      <c r="C20" s="450">
        <v>5</v>
      </c>
      <c r="D20" s="451">
        <v>61</v>
      </c>
      <c r="E20" s="451">
        <v>617</v>
      </c>
      <c r="F20" s="451"/>
      <c r="G20" s="451">
        <v>1</v>
      </c>
      <c r="H20" s="1490" t="s">
        <v>705</v>
      </c>
      <c r="I20" s="1491"/>
      <c r="J20" s="1491"/>
      <c r="K20" s="1491" t="s">
        <v>1557</v>
      </c>
      <c r="L20" s="1492">
        <v>8000</v>
      </c>
      <c r="M20" s="1493">
        <v>10</v>
      </c>
      <c r="N20" s="1496">
        <f>IF(M20=0,"N/A",+L20/M20)</f>
        <v>800</v>
      </c>
      <c r="O20" s="1846">
        <f>IF(M20=0,"N/A",+N20/12)</f>
        <v>66.666666666666671</v>
      </c>
      <c r="P20" s="459">
        <v>5</v>
      </c>
      <c r="Q20" s="459">
        <v>7</v>
      </c>
      <c r="R20" s="393">
        <f>IF(M20=0,"N/A",+N20*P20+O20*Q20)</f>
        <v>4466.666666666667</v>
      </c>
      <c r="S20" s="393">
        <f t="shared" si="0"/>
        <v>3533.333333333333</v>
      </c>
    </row>
    <row r="21" spans="1:19" ht="15" x14ac:dyDescent="0.25">
      <c r="A21" s="388">
        <v>8</v>
      </c>
      <c r="B21" s="460">
        <v>41926</v>
      </c>
      <c r="C21" s="450">
        <v>5</v>
      </c>
      <c r="D21" s="451">
        <v>61</v>
      </c>
      <c r="E21" s="451" t="s">
        <v>1107</v>
      </c>
      <c r="F21" s="451"/>
      <c r="G21" s="451">
        <v>1</v>
      </c>
      <c r="H21" s="1490" t="s">
        <v>988</v>
      </c>
      <c r="I21" s="1491"/>
      <c r="J21" s="1491"/>
      <c r="K21" s="1491" t="s">
        <v>1557</v>
      </c>
      <c r="L21" s="1492">
        <v>5131</v>
      </c>
      <c r="M21" s="1493">
        <v>10</v>
      </c>
      <c r="N21" s="1496">
        <v>513</v>
      </c>
      <c r="O21" s="1846">
        <f>IF(M21=0,"N/A",+N21/12)</f>
        <v>42.75</v>
      </c>
      <c r="P21" s="459">
        <v>2</v>
      </c>
      <c r="Q21" s="459">
        <v>8</v>
      </c>
      <c r="R21" s="393">
        <f>IF(M21=0,"N/A",+N21*P21+O21*Q21)</f>
        <v>1368</v>
      </c>
      <c r="S21" s="393">
        <f t="shared" si="0"/>
        <v>3763</v>
      </c>
    </row>
    <row r="22" spans="1:19" ht="15" x14ac:dyDescent="0.25">
      <c r="A22" s="388">
        <v>9</v>
      </c>
      <c r="B22" s="460">
        <v>36889</v>
      </c>
      <c r="C22" s="450">
        <v>5</v>
      </c>
      <c r="D22" s="451">
        <v>61</v>
      </c>
      <c r="E22" s="451">
        <v>617</v>
      </c>
      <c r="F22" s="451"/>
      <c r="G22" s="451">
        <v>2</v>
      </c>
      <c r="H22" s="1490" t="s">
        <v>85</v>
      </c>
      <c r="I22" s="1491"/>
      <c r="J22" s="1491" t="s">
        <v>19</v>
      </c>
      <c r="K22" s="1491" t="s">
        <v>1557</v>
      </c>
      <c r="L22" s="1492">
        <v>500</v>
      </c>
      <c r="M22" s="1493">
        <v>10</v>
      </c>
      <c r="N22" s="1494"/>
      <c r="O22" s="1847"/>
      <c r="P22" s="463">
        <v>10</v>
      </c>
      <c r="Q22" s="463"/>
      <c r="R22" s="462">
        <v>500</v>
      </c>
      <c r="S22" s="462">
        <f t="shared" si="0"/>
        <v>0</v>
      </c>
    </row>
    <row r="23" spans="1:19" ht="15.75" x14ac:dyDescent="0.3">
      <c r="A23" s="388">
        <v>11</v>
      </c>
      <c r="B23" s="504">
        <v>41090</v>
      </c>
      <c r="C23" s="450">
        <v>5</v>
      </c>
      <c r="D23" s="253">
        <v>61</v>
      </c>
      <c r="E23" s="253">
        <v>617</v>
      </c>
      <c r="F23" s="253">
        <v>127913</v>
      </c>
      <c r="G23" s="253">
        <v>1</v>
      </c>
      <c r="H23" s="1497" t="s">
        <v>83</v>
      </c>
      <c r="I23" s="1498"/>
      <c r="J23" s="1497"/>
      <c r="K23" s="1491" t="s">
        <v>1557</v>
      </c>
      <c r="L23" s="1499">
        <v>4756</v>
      </c>
      <c r="M23" s="1500">
        <v>10</v>
      </c>
      <c r="N23" s="1501">
        <f>IF(M23=0,"N/A",+L23/M23)</f>
        <v>475.6</v>
      </c>
      <c r="O23" s="1848">
        <f>IF(M23=0,"N/A",+N23/12)</f>
        <v>39.633333333333333</v>
      </c>
      <c r="P23" s="209">
        <v>5</v>
      </c>
      <c r="Q23" s="506"/>
      <c r="R23" s="207">
        <f>IF(M23=0,"N/A",+N23*P23+O23*Q23)</f>
        <v>2378</v>
      </c>
      <c r="S23" s="207">
        <f t="shared" si="0"/>
        <v>2378</v>
      </c>
    </row>
    <row r="24" spans="1:19" ht="15" x14ac:dyDescent="0.25">
      <c r="A24" s="388">
        <v>12</v>
      </c>
      <c r="B24" s="456">
        <v>41425</v>
      </c>
      <c r="C24" s="450">
        <v>5</v>
      </c>
      <c r="D24" s="451">
        <v>61</v>
      </c>
      <c r="E24" s="451">
        <v>614</v>
      </c>
      <c r="F24" s="451"/>
      <c r="G24" s="451">
        <v>1</v>
      </c>
      <c r="H24" s="1272" t="s">
        <v>891</v>
      </c>
      <c r="I24" s="1491" t="s">
        <v>892</v>
      </c>
      <c r="J24" s="1491" t="s">
        <v>134</v>
      </c>
      <c r="K24" s="1491" t="s">
        <v>1557</v>
      </c>
      <c r="L24" s="1502">
        <v>4307</v>
      </c>
      <c r="M24" s="1493">
        <v>3</v>
      </c>
      <c r="N24" s="1494"/>
      <c r="O24" s="1847"/>
      <c r="P24" s="463">
        <v>3</v>
      </c>
      <c r="Q24" s="463"/>
      <c r="R24" s="462">
        <v>4307</v>
      </c>
      <c r="S24" s="462">
        <f t="shared" si="0"/>
        <v>0</v>
      </c>
    </row>
    <row r="25" spans="1:19" ht="15" x14ac:dyDescent="0.25">
      <c r="A25" s="388">
        <v>13</v>
      </c>
      <c r="B25" s="456">
        <v>40318</v>
      </c>
      <c r="C25" s="450">
        <v>5</v>
      </c>
      <c r="D25" s="451">
        <v>61</v>
      </c>
      <c r="E25" s="451">
        <v>614</v>
      </c>
      <c r="F25" s="465"/>
      <c r="G25" s="451">
        <v>1</v>
      </c>
      <c r="H25" s="1490" t="s">
        <v>130</v>
      </c>
      <c r="I25" s="1491"/>
      <c r="J25" s="1491" t="s">
        <v>536</v>
      </c>
      <c r="K25" s="1491" t="s">
        <v>1558</v>
      </c>
      <c r="L25" s="1492">
        <v>2198.1999999999998</v>
      </c>
      <c r="M25" s="1493">
        <v>3</v>
      </c>
      <c r="N25" s="1494"/>
      <c r="O25" s="1847"/>
      <c r="P25" s="463">
        <v>3</v>
      </c>
      <c r="Q25" s="463"/>
      <c r="R25" s="462">
        <v>2198.1999999999998</v>
      </c>
      <c r="S25" s="462">
        <f t="shared" si="0"/>
        <v>0</v>
      </c>
    </row>
    <row r="26" spans="1:19" ht="15" x14ac:dyDescent="0.25">
      <c r="A26" s="388">
        <v>14</v>
      </c>
      <c r="B26" s="456">
        <v>41558</v>
      </c>
      <c r="C26" s="450">
        <v>5</v>
      </c>
      <c r="D26" s="451">
        <v>61</v>
      </c>
      <c r="E26" s="451">
        <v>616</v>
      </c>
      <c r="F26" s="451"/>
      <c r="G26" s="451">
        <v>1</v>
      </c>
      <c r="H26" s="1490" t="s">
        <v>37</v>
      </c>
      <c r="I26" s="1491"/>
      <c r="J26" s="1491" t="s">
        <v>38</v>
      </c>
      <c r="K26" s="1491" t="s">
        <v>1558</v>
      </c>
      <c r="L26" s="1492">
        <v>5310</v>
      </c>
      <c r="M26" s="1493">
        <v>3</v>
      </c>
      <c r="N26" s="1494"/>
      <c r="O26" s="1847"/>
      <c r="P26" s="463">
        <v>3</v>
      </c>
      <c r="Q26" s="463"/>
      <c r="R26" s="462">
        <v>5310</v>
      </c>
      <c r="S26" s="462">
        <f t="shared" si="0"/>
        <v>0</v>
      </c>
    </row>
    <row r="27" spans="1:19" ht="16.5" customHeight="1" x14ac:dyDescent="0.25">
      <c r="A27" s="388">
        <v>15</v>
      </c>
      <c r="B27" s="460">
        <v>36889</v>
      </c>
      <c r="C27" s="450">
        <v>5</v>
      </c>
      <c r="D27" s="451">
        <v>61</v>
      </c>
      <c r="E27" s="451">
        <v>617</v>
      </c>
      <c r="F27" s="451"/>
      <c r="G27" s="451">
        <v>1</v>
      </c>
      <c r="H27" s="1490" t="s">
        <v>93</v>
      </c>
      <c r="I27" s="1491" t="s">
        <v>186</v>
      </c>
      <c r="J27" s="1491" t="s">
        <v>42</v>
      </c>
      <c r="K27" s="1491" t="s">
        <v>1558</v>
      </c>
      <c r="L27" s="1492">
        <v>3259.99</v>
      </c>
      <c r="M27" s="1493">
        <v>5</v>
      </c>
      <c r="N27" s="1494"/>
      <c r="O27" s="1847"/>
      <c r="P27" s="463">
        <v>5</v>
      </c>
      <c r="Q27" s="463"/>
      <c r="R27" s="462">
        <v>3259.99</v>
      </c>
      <c r="S27" s="462">
        <f t="shared" si="0"/>
        <v>0</v>
      </c>
    </row>
    <row r="28" spans="1:19" ht="15.75" x14ac:dyDescent="0.3">
      <c r="A28" s="388">
        <v>16</v>
      </c>
      <c r="B28" s="123">
        <v>40274</v>
      </c>
      <c r="C28" s="450">
        <v>5</v>
      </c>
      <c r="D28" s="85">
        <v>61</v>
      </c>
      <c r="E28" s="85">
        <v>617</v>
      </c>
      <c r="F28" s="84"/>
      <c r="G28" s="85">
        <v>1</v>
      </c>
      <c r="H28" s="953" t="s">
        <v>540</v>
      </c>
      <c r="I28" s="1491"/>
      <c r="J28" s="1491"/>
      <c r="K28" s="1491" t="s">
        <v>1558</v>
      </c>
      <c r="L28" s="1503">
        <v>13000</v>
      </c>
      <c r="M28" s="1504">
        <v>10</v>
      </c>
      <c r="N28" s="1496">
        <f t="shared" ref="N28:N34" si="1">IF(M28=0,"N/A",+L28/M28)</f>
        <v>1300</v>
      </c>
      <c r="O28" s="1846">
        <f t="shared" ref="O28:O38" si="2">IF(M28=0,"N/A",+N28/12)</f>
        <v>108.33333333333333</v>
      </c>
      <c r="P28" s="459">
        <v>7</v>
      </c>
      <c r="Q28" s="459">
        <v>2</v>
      </c>
      <c r="R28" s="393">
        <f t="shared" ref="R28:R34" si="3">IF(M28=0,"N/A",+N28*P28+O28*Q28)</f>
        <v>9316.6666666666661</v>
      </c>
      <c r="S28" s="393">
        <f t="shared" si="0"/>
        <v>3683.3333333333339</v>
      </c>
    </row>
    <row r="29" spans="1:19" ht="15" x14ac:dyDescent="0.25">
      <c r="A29" s="388">
        <v>17</v>
      </c>
      <c r="B29" s="460">
        <v>41926</v>
      </c>
      <c r="C29" s="450">
        <v>5</v>
      </c>
      <c r="D29" s="451">
        <v>61</v>
      </c>
      <c r="E29" s="451" t="s">
        <v>1107</v>
      </c>
      <c r="F29" s="451"/>
      <c r="G29" s="451">
        <v>1</v>
      </c>
      <c r="H29" s="1490" t="s">
        <v>988</v>
      </c>
      <c r="I29" s="1491"/>
      <c r="J29" s="1491"/>
      <c r="K29" s="1491" t="s">
        <v>1558</v>
      </c>
      <c r="L29" s="1492">
        <v>3953</v>
      </c>
      <c r="M29" s="1493">
        <v>10</v>
      </c>
      <c r="N29" s="1496">
        <f t="shared" si="1"/>
        <v>395.3</v>
      </c>
      <c r="O29" s="1846">
        <f t="shared" si="2"/>
        <v>32.94166666666667</v>
      </c>
      <c r="P29" s="459">
        <v>2</v>
      </c>
      <c r="Q29" s="459">
        <v>8</v>
      </c>
      <c r="R29" s="393">
        <f t="shared" si="3"/>
        <v>1054.1333333333334</v>
      </c>
      <c r="S29" s="393">
        <f t="shared" si="0"/>
        <v>2898.8666666666668</v>
      </c>
    </row>
    <row r="30" spans="1:19" ht="15" x14ac:dyDescent="0.25">
      <c r="A30" s="388">
        <v>19</v>
      </c>
      <c r="B30" s="456">
        <v>41547</v>
      </c>
      <c r="C30" s="389">
        <v>5</v>
      </c>
      <c r="D30" s="389">
        <v>61</v>
      </c>
      <c r="E30" s="389">
        <v>614</v>
      </c>
      <c r="F30" s="389"/>
      <c r="G30" s="389">
        <v>1</v>
      </c>
      <c r="H30" s="1490" t="s">
        <v>296</v>
      </c>
      <c r="I30" s="1491"/>
      <c r="J30" s="1491"/>
      <c r="K30" s="1491" t="s">
        <v>1558</v>
      </c>
      <c r="L30" s="1492">
        <v>1740</v>
      </c>
      <c r="M30" s="1493">
        <v>10</v>
      </c>
      <c r="N30" s="1508">
        <f t="shared" si="1"/>
        <v>174</v>
      </c>
      <c r="O30" s="1849">
        <f t="shared" si="2"/>
        <v>14.5</v>
      </c>
      <c r="P30" s="780">
        <v>3</v>
      </c>
      <c r="Q30" s="780">
        <v>9</v>
      </c>
      <c r="R30" s="779">
        <f t="shared" si="3"/>
        <v>652.5</v>
      </c>
      <c r="S30" s="462">
        <f t="shared" si="0"/>
        <v>1087.5</v>
      </c>
    </row>
    <row r="31" spans="1:19" ht="15" x14ac:dyDescent="0.25">
      <c r="A31" s="388">
        <v>20</v>
      </c>
      <c r="B31" s="461">
        <v>42197</v>
      </c>
      <c r="C31" s="450">
        <v>5</v>
      </c>
      <c r="D31" s="451">
        <v>61</v>
      </c>
      <c r="E31" s="451">
        <v>614</v>
      </c>
      <c r="F31" s="450"/>
      <c r="G31" s="451">
        <v>1</v>
      </c>
      <c r="H31" s="1490" t="s">
        <v>1157</v>
      </c>
      <c r="I31" s="1491"/>
      <c r="J31" s="1491" t="s">
        <v>26</v>
      </c>
      <c r="K31" s="1491" t="s">
        <v>1559</v>
      </c>
      <c r="L31" s="1492">
        <v>2906</v>
      </c>
      <c r="M31" s="1493">
        <v>3</v>
      </c>
      <c r="N31" s="1496">
        <f t="shared" si="1"/>
        <v>968.66666666666663</v>
      </c>
      <c r="O31" s="1846">
        <f t="shared" si="2"/>
        <v>80.722222222222214</v>
      </c>
      <c r="P31" s="459">
        <v>1</v>
      </c>
      <c r="Q31" s="459">
        <v>11</v>
      </c>
      <c r="R31" s="393">
        <f t="shared" si="3"/>
        <v>1856.6111111111109</v>
      </c>
      <c r="S31" s="393">
        <f t="shared" si="0"/>
        <v>1049.3888888888891</v>
      </c>
    </row>
    <row r="32" spans="1:19" ht="27" customHeight="1" x14ac:dyDescent="0.25">
      <c r="A32" s="388">
        <v>21</v>
      </c>
      <c r="B32" s="461">
        <v>42226</v>
      </c>
      <c r="C32" s="450">
        <v>5</v>
      </c>
      <c r="D32" s="451">
        <v>61</v>
      </c>
      <c r="E32" s="451" t="s">
        <v>1108</v>
      </c>
      <c r="F32" s="450"/>
      <c r="G32" s="451">
        <v>1</v>
      </c>
      <c r="H32" s="1490" t="s">
        <v>1172</v>
      </c>
      <c r="I32" s="1491"/>
      <c r="J32" s="1491" t="s">
        <v>240</v>
      </c>
      <c r="K32" s="1491" t="s">
        <v>1559</v>
      </c>
      <c r="L32" s="1492">
        <v>26500</v>
      </c>
      <c r="M32" s="1493">
        <v>5</v>
      </c>
      <c r="N32" s="1496">
        <f t="shared" si="1"/>
        <v>5300</v>
      </c>
      <c r="O32" s="1846">
        <f t="shared" si="2"/>
        <v>441.66666666666669</v>
      </c>
      <c r="P32" s="459">
        <v>1</v>
      </c>
      <c r="Q32" s="459">
        <v>10</v>
      </c>
      <c r="R32" s="393">
        <f t="shared" si="3"/>
        <v>9716.6666666666679</v>
      </c>
      <c r="S32" s="393">
        <f t="shared" si="0"/>
        <v>16783.333333333332</v>
      </c>
    </row>
    <row r="33" spans="1:19" ht="15" x14ac:dyDescent="0.25">
      <c r="A33" s="388">
        <v>23</v>
      </c>
      <c r="B33" s="461">
        <v>42205</v>
      </c>
      <c r="C33" s="450">
        <v>5</v>
      </c>
      <c r="D33" s="451">
        <v>61</v>
      </c>
      <c r="E33" s="451" t="s">
        <v>1108</v>
      </c>
      <c r="F33" s="450"/>
      <c r="G33" s="451">
        <v>2</v>
      </c>
      <c r="H33" s="1490" t="s">
        <v>1173</v>
      </c>
      <c r="I33" s="1491"/>
      <c r="J33" s="1491"/>
      <c r="K33" s="1491" t="s">
        <v>1559</v>
      </c>
      <c r="L33" s="1492">
        <v>8300.1200000000008</v>
      </c>
      <c r="M33" s="1493">
        <v>3</v>
      </c>
      <c r="N33" s="1496">
        <f t="shared" si="1"/>
        <v>2766.7066666666669</v>
      </c>
      <c r="O33" s="1846">
        <f t="shared" si="2"/>
        <v>230.5588888888889</v>
      </c>
      <c r="P33" s="459">
        <v>1</v>
      </c>
      <c r="Q33" s="459">
        <v>11</v>
      </c>
      <c r="R33" s="393">
        <f t="shared" si="3"/>
        <v>5302.8544444444451</v>
      </c>
      <c r="S33" s="393">
        <f t="shared" si="0"/>
        <v>2997.2655555555557</v>
      </c>
    </row>
    <row r="34" spans="1:19" ht="15.75" customHeight="1" x14ac:dyDescent="0.25">
      <c r="A34" s="388">
        <v>24</v>
      </c>
      <c r="B34" s="461">
        <v>42075</v>
      </c>
      <c r="C34" s="450">
        <v>5</v>
      </c>
      <c r="D34" s="451">
        <v>61</v>
      </c>
      <c r="E34" s="450" t="s">
        <v>1106</v>
      </c>
      <c r="F34" s="781"/>
      <c r="G34" s="451">
        <v>1</v>
      </c>
      <c r="H34" s="1272" t="s">
        <v>27</v>
      </c>
      <c r="I34" s="1491"/>
      <c r="J34" s="1491" t="s">
        <v>134</v>
      </c>
      <c r="K34" s="1505" t="s">
        <v>1560</v>
      </c>
      <c r="L34" s="1506">
        <v>9536</v>
      </c>
      <c r="M34" s="1507">
        <v>3</v>
      </c>
      <c r="N34" s="1496">
        <f t="shared" si="1"/>
        <v>3178.6666666666665</v>
      </c>
      <c r="O34" s="1846">
        <f t="shared" si="2"/>
        <v>264.88888888888886</v>
      </c>
      <c r="P34" s="459">
        <v>2</v>
      </c>
      <c r="Q34" s="459">
        <v>3</v>
      </c>
      <c r="R34" s="393">
        <f t="shared" si="3"/>
        <v>7152</v>
      </c>
      <c r="S34" s="393">
        <f t="shared" si="0"/>
        <v>2384</v>
      </c>
    </row>
    <row r="35" spans="1:19" ht="16.5" customHeight="1" x14ac:dyDescent="0.25">
      <c r="A35" s="388">
        <v>25</v>
      </c>
      <c r="B35" s="460">
        <v>40095</v>
      </c>
      <c r="C35" s="450">
        <v>5</v>
      </c>
      <c r="D35" s="451">
        <v>61</v>
      </c>
      <c r="E35" s="451">
        <v>617</v>
      </c>
      <c r="F35" s="464"/>
      <c r="G35" s="451">
        <v>1</v>
      </c>
      <c r="H35" s="1272" t="s">
        <v>912</v>
      </c>
      <c r="I35" s="1491"/>
      <c r="J35" s="1491" t="s">
        <v>118</v>
      </c>
      <c r="K35" s="1505" t="s">
        <v>1560</v>
      </c>
      <c r="L35" s="1506">
        <v>12390</v>
      </c>
      <c r="M35" s="1507">
        <v>3</v>
      </c>
      <c r="N35" s="1494">
        <v>0</v>
      </c>
      <c r="O35" s="1847">
        <f t="shared" si="2"/>
        <v>0</v>
      </c>
      <c r="P35" s="463">
        <v>3</v>
      </c>
      <c r="Q35" s="463"/>
      <c r="R35" s="462">
        <v>12390</v>
      </c>
      <c r="S35" s="462">
        <f t="shared" si="0"/>
        <v>0</v>
      </c>
    </row>
    <row r="36" spans="1:19" ht="16.5" customHeight="1" x14ac:dyDescent="0.25">
      <c r="A36" s="388">
        <v>26</v>
      </c>
      <c r="B36" s="456">
        <v>41099</v>
      </c>
      <c r="C36" s="450">
        <v>5</v>
      </c>
      <c r="D36" s="451">
        <v>61</v>
      </c>
      <c r="E36" s="451">
        <v>614</v>
      </c>
      <c r="F36" s="451"/>
      <c r="G36" s="451">
        <v>1</v>
      </c>
      <c r="H36" s="1490" t="s">
        <v>31</v>
      </c>
      <c r="I36" s="1491"/>
      <c r="J36" s="1491"/>
      <c r="K36" s="1505" t="s">
        <v>1560</v>
      </c>
      <c r="L36" s="1492">
        <v>5581.4</v>
      </c>
      <c r="M36" s="1493">
        <v>3</v>
      </c>
      <c r="N36" s="1494">
        <v>0</v>
      </c>
      <c r="O36" s="1847">
        <f t="shared" si="2"/>
        <v>0</v>
      </c>
      <c r="P36" s="935">
        <v>3</v>
      </c>
      <c r="Q36" s="463"/>
      <c r="R36" s="462">
        <v>5581.4</v>
      </c>
      <c r="S36" s="462">
        <f t="shared" si="0"/>
        <v>0</v>
      </c>
    </row>
    <row r="37" spans="1:19" ht="17.25" customHeight="1" x14ac:dyDescent="0.25">
      <c r="A37" s="388">
        <v>28</v>
      </c>
      <c r="B37" s="460">
        <v>39519</v>
      </c>
      <c r="C37" s="450">
        <v>5</v>
      </c>
      <c r="D37" s="451">
        <v>61</v>
      </c>
      <c r="E37" s="451">
        <v>614</v>
      </c>
      <c r="F37" s="451"/>
      <c r="G37" s="451">
        <v>1</v>
      </c>
      <c r="H37" s="1272" t="s">
        <v>792</v>
      </c>
      <c r="I37" s="1491" t="s">
        <v>793</v>
      </c>
      <c r="J37" s="1491" t="s">
        <v>826</v>
      </c>
      <c r="K37" s="1505" t="s">
        <v>1560</v>
      </c>
      <c r="L37" s="1502">
        <v>5323.43</v>
      </c>
      <c r="M37" s="1493">
        <v>3</v>
      </c>
      <c r="N37" s="1494">
        <v>0</v>
      </c>
      <c r="O37" s="1847">
        <f t="shared" si="2"/>
        <v>0</v>
      </c>
      <c r="P37" s="463">
        <v>3</v>
      </c>
      <c r="Q37" s="463"/>
      <c r="R37" s="462">
        <v>5323.43</v>
      </c>
      <c r="S37" s="462">
        <f t="shared" si="0"/>
        <v>0</v>
      </c>
    </row>
    <row r="38" spans="1:19" ht="15" customHeight="1" x14ac:dyDescent="0.25">
      <c r="A38" s="388">
        <v>29</v>
      </c>
      <c r="B38" s="460">
        <v>41715</v>
      </c>
      <c r="C38" s="450">
        <v>5</v>
      </c>
      <c r="D38" s="451">
        <v>61</v>
      </c>
      <c r="E38" s="451" t="s">
        <v>1106</v>
      </c>
      <c r="F38" s="451"/>
      <c r="G38" s="451">
        <v>1</v>
      </c>
      <c r="H38" s="1490" t="s">
        <v>39</v>
      </c>
      <c r="I38" s="1491"/>
      <c r="J38" s="1491"/>
      <c r="K38" s="1505" t="s">
        <v>1560</v>
      </c>
      <c r="L38" s="1492">
        <v>1740</v>
      </c>
      <c r="M38" s="1493">
        <v>10</v>
      </c>
      <c r="N38" s="1508">
        <f>IF(M38=0,"N/A",+L38/M38)</f>
        <v>174</v>
      </c>
      <c r="O38" s="1849">
        <f t="shared" si="2"/>
        <v>14.5</v>
      </c>
      <c r="P38" s="780">
        <v>3</v>
      </c>
      <c r="Q38" s="780">
        <v>3</v>
      </c>
      <c r="R38" s="779">
        <f>IF(M38=0,"N/A",+N38*P38+O38*Q38)</f>
        <v>565.5</v>
      </c>
      <c r="S38" s="779">
        <f t="shared" si="0"/>
        <v>1174.5</v>
      </c>
    </row>
    <row r="39" spans="1:19" ht="17.25" customHeight="1" x14ac:dyDescent="0.25">
      <c r="A39" s="388">
        <v>30</v>
      </c>
      <c r="B39" s="460">
        <v>36889</v>
      </c>
      <c r="C39" s="450">
        <v>5</v>
      </c>
      <c r="D39" s="451">
        <v>61</v>
      </c>
      <c r="E39" s="451">
        <v>616</v>
      </c>
      <c r="F39" s="451"/>
      <c r="G39" s="451">
        <v>1</v>
      </c>
      <c r="H39" s="1490" t="s">
        <v>88</v>
      </c>
      <c r="I39" s="1491"/>
      <c r="J39" s="1491"/>
      <c r="K39" s="1505" t="s">
        <v>1560</v>
      </c>
      <c r="L39" s="1492">
        <v>9164</v>
      </c>
      <c r="M39" s="1493">
        <v>3</v>
      </c>
      <c r="N39" s="1494">
        <v>0</v>
      </c>
      <c r="O39" s="1847"/>
      <c r="P39" s="463">
        <v>3</v>
      </c>
      <c r="Q39" s="463"/>
      <c r="R39" s="462">
        <v>9164</v>
      </c>
      <c r="S39" s="462">
        <f t="shared" si="0"/>
        <v>0</v>
      </c>
    </row>
    <row r="40" spans="1:19" ht="20.25" customHeight="1" x14ac:dyDescent="0.25">
      <c r="A40" s="388">
        <v>31</v>
      </c>
      <c r="B40" s="460">
        <v>40261</v>
      </c>
      <c r="C40" s="450">
        <v>5</v>
      </c>
      <c r="D40" s="451">
        <v>61</v>
      </c>
      <c r="E40" s="451">
        <v>617</v>
      </c>
      <c r="F40" s="387"/>
      <c r="G40" s="451">
        <v>1</v>
      </c>
      <c r="H40" s="1490" t="s">
        <v>30</v>
      </c>
      <c r="I40" s="1491"/>
      <c r="J40" s="1491" t="s">
        <v>134</v>
      </c>
      <c r="K40" s="1505" t="s">
        <v>1560</v>
      </c>
      <c r="L40" s="1492">
        <v>2635</v>
      </c>
      <c r="M40" s="1493">
        <v>3</v>
      </c>
      <c r="N40" s="1494">
        <v>0</v>
      </c>
      <c r="O40" s="1847"/>
      <c r="P40" s="463">
        <v>3</v>
      </c>
      <c r="Q40" s="463"/>
      <c r="R40" s="462">
        <v>2635</v>
      </c>
      <c r="S40" s="462">
        <f t="shared" si="0"/>
        <v>0</v>
      </c>
    </row>
    <row r="41" spans="1:19" ht="18" customHeight="1" x14ac:dyDescent="0.25">
      <c r="A41" s="388">
        <v>32</v>
      </c>
      <c r="B41" s="460">
        <v>36889</v>
      </c>
      <c r="C41" s="450">
        <v>5</v>
      </c>
      <c r="D41" s="451">
        <v>61</v>
      </c>
      <c r="E41" s="451">
        <v>617</v>
      </c>
      <c r="F41" s="451"/>
      <c r="G41" s="451">
        <v>1</v>
      </c>
      <c r="H41" s="1490" t="s">
        <v>37</v>
      </c>
      <c r="I41" s="1491" t="s">
        <v>986</v>
      </c>
      <c r="J41" s="1491" t="s">
        <v>129</v>
      </c>
      <c r="K41" s="1505" t="s">
        <v>1560</v>
      </c>
      <c r="L41" s="1492">
        <v>8000</v>
      </c>
      <c r="M41" s="1493">
        <v>3</v>
      </c>
      <c r="N41" s="1494">
        <v>0</v>
      </c>
      <c r="O41" s="1847">
        <f t="shared" ref="O41:O49" si="4">IF(M41=0,"N/A",+N41/12)</f>
        <v>0</v>
      </c>
      <c r="P41" s="463">
        <v>3</v>
      </c>
      <c r="Q41" s="463"/>
      <c r="R41" s="462">
        <v>8000</v>
      </c>
      <c r="S41" s="462">
        <f t="shared" si="0"/>
        <v>0</v>
      </c>
    </row>
    <row r="42" spans="1:19" ht="19.5" customHeight="1" x14ac:dyDescent="0.25">
      <c r="A42" s="388">
        <v>33</v>
      </c>
      <c r="B42" s="460">
        <v>39539</v>
      </c>
      <c r="C42" s="450">
        <v>5</v>
      </c>
      <c r="D42" s="451">
        <v>61</v>
      </c>
      <c r="E42" s="451">
        <v>617</v>
      </c>
      <c r="F42" s="451"/>
      <c r="G42" s="451">
        <v>1</v>
      </c>
      <c r="H42" s="1490" t="s">
        <v>827</v>
      </c>
      <c r="I42" s="1491"/>
      <c r="J42" s="1491" t="s">
        <v>189</v>
      </c>
      <c r="K42" s="1505" t="s">
        <v>1560</v>
      </c>
      <c r="L42" s="1492">
        <v>13168.32</v>
      </c>
      <c r="M42" s="1493">
        <v>10</v>
      </c>
      <c r="N42" s="1508">
        <f>IF(M42=0,"N/A",+L42/M42)</f>
        <v>1316.8319999999999</v>
      </c>
      <c r="O42" s="1849">
        <f t="shared" si="4"/>
        <v>109.73599999999999</v>
      </c>
      <c r="P42" s="780">
        <v>9</v>
      </c>
      <c r="Q42" s="780">
        <v>2</v>
      </c>
      <c r="R42" s="779">
        <f>IF(M42=0,"N/A",+N42*P42+O42*Q42)</f>
        <v>12070.96</v>
      </c>
      <c r="S42" s="779">
        <f t="shared" si="0"/>
        <v>1097.3600000000006</v>
      </c>
    </row>
    <row r="43" spans="1:19" ht="19.5" customHeight="1" x14ac:dyDescent="0.25">
      <c r="A43" s="388">
        <v>36</v>
      </c>
      <c r="B43" s="460">
        <v>40576</v>
      </c>
      <c r="C43" s="450">
        <v>5</v>
      </c>
      <c r="D43" s="451">
        <v>61</v>
      </c>
      <c r="E43" s="451">
        <v>614</v>
      </c>
      <c r="F43" s="451"/>
      <c r="G43" s="451">
        <v>1</v>
      </c>
      <c r="H43" s="1490" t="s">
        <v>932</v>
      </c>
      <c r="I43" s="1491"/>
      <c r="J43" s="1491"/>
      <c r="K43" s="1491" t="s">
        <v>1561</v>
      </c>
      <c r="L43" s="1492">
        <v>6324.99</v>
      </c>
      <c r="M43" s="1493">
        <v>10</v>
      </c>
      <c r="N43" s="1508">
        <f>IF(M43=0,"N/A",+L43/M43)</f>
        <v>632.49900000000002</v>
      </c>
      <c r="O43" s="1849">
        <f t="shared" si="4"/>
        <v>52.70825</v>
      </c>
      <c r="P43" s="780">
        <v>6</v>
      </c>
      <c r="Q43" s="780">
        <v>4</v>
      </c>
      <c r="R43" s="779">
        <f>IF(M43=0,"N/A",+N43*P43+O43*Q43)</f>
        <v>4005.8270000000002</v>
      </c>
      <c r="S43" s="779">
        <f t="shared" si="0"/>
        <v>2319.1629999999996</v>
      </c>
    </row>
    <row r="44" spans="1:19" ht="18" customHeight="1" x14ac:dyDescent="0.25">
      <c r="A44" s="388">
        <v>37</v>
      </c>
      <c r="B44" s="460">
        <v>40792</v>
      </c>
      <c r="C44" s="450">
        <v>5</v>
      </c>
      <c r="D44" s="451">
        <v>61</v>
      </c>
      <c r="E44" s="451">
        <v>614</v>
      </c>
      <c r="F44" s="451"/>
      <c r="G44" s="451">
        <v>1</v>
      </c>
      <c r="H44" s="1490" t="s">
        <v>30</v>
      </c>
      <c r="I44" s="1491"/>
      <c r="J44" s="1491" t="s">
        <v>412</v>
      </c>
      <c r="K44" s="1491" t="s">
        <v>1561</v>
      </c>
      <c r="L44" s="1492">
        <v>1895</v>
      </c>
      <c r="M44" s="1493">
        <v>10</v>
      </c>
      <c r="N44" s="1508">
        <f>IF(M44=0,"N/A",+L44/M44)</f>
        <v>189.5</v>
      </c>
      <c r="O44" s="1849">
        <f t="shared" si="4"/>
        <v>15.791666666666666</v>
      </c>
      <c r="P44" s="780">
        <v>5</v>
      </c>
      <c r="Q44" s="780">
        <v>9</v>
      </c>
      <c r="R44" s="779">
        <f>IF(M44=0,"N/A",+N44*P44+O44*Q44)</f>
        <v>1089.625</v>
      </c>
      <c r="S44" s="779">
        <f t="shared" si="0"/>
        <v>805.375</v>
      </c>
    </row>
    <row r="45" spans="1:19" ht="17.25" customHeight="1" x14ac:dyDescent="0.3">
      <c r="A45" s="388">
        <v>38</v>
      </c>
      <c r="B45" s="200">
        <v>40743</v>
      </c>
      <c r="C45" s="450">
        <v>5</v>
      </c>
      <c r="D45" s="108">
        <v>61</v>
      </c>
      <c r="E45" s="108">
        <v>614</v>
      </c>
      <c r="F45" s="109"/>
      <c r="G45" s="108">
        <v>1</v>
      </c>
      <c r="H45" s="1509" t="s">
        <v>687</v>
      </c>
      <c r="I45" s="1491"/>
      <c r="J45" s="1491" t="s">
        <v>549</v>
      </c>
      <c r="K45" s="1491" t="s">
        <v>1561</v>
      </c>
      <c r="L45" s="1510">
        <v>12500</v>
      </c>
      <c r="M45" s="1493">
        <v>3</v>
      </c>
      <c r="N45" s="1494">
        <v>0</v>
      </c>
      <c r="O45" s="1847">
        <f t="shared" si="4"/>
        <v>0</v>
      </c>
      <c r="P45" s="463">
        <v>3</v>
      </c>
      <c r="Q45" s="463"/>
      <c r="R45" s="462">
        <v>12500</v>
      </c>
      <c r="S45" s="462">
        <f t="shared" si="0"/>
        <v>0</v>
      </c>
    </row>
    <row r="46" spans="1:19" ht="15.75" x14ac:dyDescent="0.3">
      <c r="A46" s="388">
        <v>39</v>
      </c>
      <c r="B46" s="124">
        <v>36889</v>
      </c>
      <c r="C46" s="450">
        <v>5</v>
      </c>
      <c r="D46" s="235">
        <v>61</v>
      </c>
      <c r="E46" s="235">
        <v>614</v>
      </c>
      <c r="F46" s="235"/>
      <c r="G46" s="235">
        <v>1</v>
      </c>
      <c r="H46" s="937" t="s">
        <v>88</v>
      </c>
      <c r="I46" s="1511"/>
      <c r="J46" s="1511" t="s">
        <v>289</v>
      </c>
      <c r="K46" s="1275" t="s">
        <v>1558</v>
      </c>
      <c r="L46" s="1512">
        <v>175</v>
      </c>
      <c r="M46" s="1493">
        <v>3</v>
      </c>
      <c r="N46" s="1494">
        <v>0</v>
      </c>
      <c r="O46" s="1847">
        <f t="shared" si="4"/>
        <v>0</v>
      </c>
      <c r="P46" s="463">
        <v>3</v>
      </c>
      <c r="Q46" s="463"/>
      <c r="R46" s="462">
        <v>175</v>
      </c>
      <c r="S46" s="462">
        <f t="shared" ref="S46:S62" si="5">IF(M46=0,"N/A",+L46-R46)</f>
        <v>0</v>
      </c>
    </row>
    <row r="47" spans="1:19" ht="15.75" x14ac:dyDescent="0.3">
      <c r="A47" s="388">
        <v>40</v>
      </c>
      <c r="B47" s="124">
        <v>36889</v>
      </c>
      <c r="C47" s="450">
        <v>5</v>
      </c>
      <c r="D47" s="235">
        <v>61</v>
      </c>
      <c r="E47" s="235">
        <v>614</v>
      </c>
      <c r="F47" s="235"/>
      <c r="G47" s="235">
        <v>2</v>
      </c>
      <c r="H47" s="937" t="s">
        <v>135</v>
      </c>
      <c r="I47" s="1275"/>
      <c r="J47" s="1275" t="s">
        <v>73</v>
      </c>
      <c r="K47" s="1275" t="s">
        <v>1558</v>
      </c>
      <c r="L47" s="1512">
        <v>450</v>
      </c>
      <c r="M47" s="1513">
        <v>3</v>
      </c>
      <c r="N47" s="1494">
        <v>0</v>
      </c>
      <c r="O47" s="1847">
        <f t="shared" si="4"/>
        <v>0</v>
      </c>
      <c r="P47" s="463">
        <v>3</v>
      </c>
      <c r="Q47" s="463"/>
      <c r="R47" s="462">
        <v>450</v>
      </c>
      <c r="S47" s="462">
        <f t="shared" si="5"/>
        <v>0</v>
      </c>
    </row>
    <row r="48" spans="1:19" ht="18" customHeight="1" x14ac:dyDescent="0.3">
      <c r="A48" s="388">
        <v>41</v>
      </c>
      <c r="B48" s="460">
        <v>38928</v>
      </c>
      <c r="C48" s="450">
        <v>5</v>
      </c>
      <c r="D48" s="451">
        <v>61</v>
      </c>
      <c r="E48" s="451">
        <v>617</v>
      </c>
      <c r="F48" s="451"/>
      <c r="G48" s="451">
        <v>1</v>
      </c>
      <c r="H48" s="1490" t="s">
        <v>185</v>
      </c>
      <c r="I48" s="1275" t="s">
        <v>1006</v>
      </c>
      <c r="J48" s="1275"/>
      <c r="K48" s="1491" t="s">
        <v>1561</v>
      </c>
      <c r="L48" s="1492">
        <v>8734</v>
      </c>
      <c r="M48" s="1504">
        <v>3</v>
      </c>
      <c r="N48" s="1494">
        <v>0</v>
      </c>
      <c r="O48" s="1847">
        <f t="shared" si="4"/>
        <v>0</v>
      </c>
      <c r="P48" s="463">
        <v>3</v>
      </c>
      <c r="Q48" s="463"/>
      <c r="R48" s="462">
        <v>8734</v>
      </c>
      <c r="S48" s="462">
        <f t="shared" si="5"/>
        <v>0</v>
      </c>
    </row>
    <row r="49" spans="1:26" ht="20.25" customHeight="1" x14ac:dyDescent="0.3">
      <c r="A49" s="388">
        <v>42</v>
      </c>
      <c r="B49" s="456">
        <v>40583</v>
      </c>
      <c r="C49" s="450">
        <v>5</v>
      </c>
      <c r="D49" s="451">
        <v>61</v>
      </c>
      <c r="E49" s="451">
        <v>617</v>
      </c>
      <c r="F49" s="451"/>
      <c r="G49" s="451">
        <v>1</v>
      </c>
      <c r="H49" s="1272" t="s">
        <v>177</v>
      </c>
      <c r="I49" s="1491"/>
      <c r="J49" s="1491"/>
      <c r="K49" s="1491" t="s">
        <v>1561</v>
      </c>
      <c r="L49" s="1492">
        <v>6500</v>
      </c>
      <c r="M49" s="1504">
        <v>3</v>
      </c>
      <c r="N49" s="1494">
        <v>0</v>
      </c>
      <c r="O49" s="1847">
        <f t="shared" si="4"/>
        <v>0</v>
      </c>
      <c r="P49" s="463">
        <v>3</v>
      </c>
      <c r="Q49" s="463"/>
      <c r="R49" s="462">
        <v>6500</v>
      </c>
      <c r="S49" s="462">
        <f t="shared" si="5"/>
        <v>0</v>
      </c>
    </row>
    <row r="50" spans="1:26" ht="18.75" customHeight="1" x14ac:dyDescent="0.3">
      <c r="A50" s="388">
        <v>43</v>
      </c>
      <c r="B50" s="240">
        <v>39163</v>
      </c>
      <c r="C50" s="450">
        <v>5</v>
      </c>
      <c r="D50" s="235">
        <v>61</v>
      </c>
      <c r="E50" s="289">
        <v>617</v>
      </c>
      <c r="F50" s="244"/>
      <c r="G50" s="244">
        <v>1</v>
      </c>
      <c r="H50" s="1514" t="s">
        <v>96</v>
      </c>
      <c r="I50" s="1491" t="s">
        <v>828</v>
      </c>
      <c r="J50" s="1491" t="s">
        <v>829</v>
      </c>
      <c r="K50" s="1491" t="s">
        <v>1561</v>
      </c>
      <c r="L50" s="1515">
        <v>3043.84</v>
      </c>
      <c r="M50" s="1493">
        <v>10</v>
      </c>
      <c r="N50" s="1796"/>
      <c r="O50" s="1850"/>
      <c r="P50" s="1797">
        <v>10</v>
      </c>
      <c r="Q50" s="1797"/>
      <c r="R50" s="1798">
        <v>3043.84</v>
      </c>
      <c r="S50" s="1798">
        <f t="shared" si="5"/>
        <v>0</v>
      </c>
    </row>
    <row r="51" spans="1:26" ht="17.25" customHeight="1" x14ac:dyDescent="0.3">
      <c r="A51" s="388">
        <v>44</v>
      </c>
      <c r="B51" s="460">
        <v>39120</v>
      </c>
      <c r="C51" s="450">
        <v>5</v>
      </c>
      <c r="D51" s="451">
        <v>61</v>
      </c>
      <c r="E51" s="451">
        <v>617</v>
      </c>
      <c r="F51" s="465"/>
      <c r="G51" s="451">
        <v>1</v>
      </c>
      <c r="H51" s="1490" t="s">
        <v>190</v>
      </c>
      <c r="I51" s="1273"/>
      <c r="J51" s="1274" t="s">
        <v>19</v>
      </c>
      <c r="K51" s="1491" t="s">
        <v>1561</v>
      </c>
      <c r="L51" s="1492">
        <v>1617.04</v>
      </c>
      <c r="M51" s="1493">
        <v>5</v>
      </c>
      <c r="N51" s="1494">
        <v>0</v>
      </c>
      <c r="O51" s="1847">
        <f t="shared" ref="O51:O61" si="6">IF(M51=0,"N/A",+N51/12)</f>
        <v>0</v>
      </c>
      <c r="P51" s="463">
        <v>5</v>
      </c>
      <c r="Q51" s="463"/>
      <c r="R51" s="462">
        <v>1617.04</v>
      </c>
      <c r="S51" s="462">
        <f t="shared" si="5"/>
        <v>0</v>
      </c>
    </row>
    <row r="52" spans="1:26" ht="15.75" x14ac:dyDescent="0.3">
      <c r="A52" s="388">
        <v>45</v>
      </c>
      <c r="B52" s="460">
        <v>40247</v>
      </c>
      <c r="C52" s="450">
        <v>5</v>
      </c>
      <c r="D52" s="451">
        <v>61</v>
      </c>
      <c r="E52" s="451">
        <v>617</v>
      </c>
      <c r="F52" s="387"/>
      <c r="G52" s="451">
        <v>1</v>
      </c>
      <c r="H52" s="1490" t="s">
        <v>25</v>
      </c>
      <c r="I52" s="1491"/>
      <c r="J52" s="1491" t="s">
        <v>19</v>
      </c>
      <c r="K52" s="1491" t="s">
        <v>217</v>
      </c>
      <c r="L52" s="1492">
        <v>8133.51</v>
      </c>
      <c r="M52" s="1513">
        <v>10</v>
      </c>
      <c r="N52" s="1516">
        <f>IF(M52=0,"N/A",+L52/M52)</f>
        <v>813.351</v>
      </c>
      <c r="O52" s="1851">
        <f t="shared" si="6"/>
        <v>67.779250000000005</v>
      </c>
      <c r="P52" s="232">
        <v>7</v>
      </c>
      <c r="Q52" s="232">
        <v>3</v>
      </c>
      <c r="R52" s="103">
        <f>IF(M52=0,"N/A",+N52*P52+O52*Q52)</f>
        <v>5896.79475</v>
      </c>
      <c r="S52" s="103">
        <f t="shared" si="5"/>
        <v>2236.7152500000002</v>
      </c>
    </row>
    <row r="53" spans="1:26" ht="15.75" x14ac:dyDescent="0.3">
      <c r="A53" s="388">
        <v>46</v>
      </c>
      <c r="B53" s="460">
        <v>37012</v>
      </c>
      <c r="C53" s="450">
        <v>5</v>
      </c>
      <c r="D53" s="451">
        <v>61</v>
      </c>
      <c r="E53" s="451">
        <v>617</v>
      </c>
      <c r="F53" s="451"/>
      <c r="G53" s="451">
        <v>2</v>
      </c>
      <c r="H53" s="1490" t="s">
        <v>25</v>
      </c>
      <c r="I53" s="1495"/>
      <c r="J53" s="1491" t="s">
        <v>523</v>
      </c>
      <c r="K53" s="1491" t="s">
        <v>217</v>
      </c>
      <c r="L53" s="1492">
        <v>3248</v>
      </c>
      <c r="M53" s="1493">
        <v>10</v>
      </c>
      <c r="N53" s="1494">
        <v>0</v>
      </c>
      <c r="O53" s="1847">
        <f>IF(M53=0,"N/A",+N53/12)</f>
        <v>0</v>
      </c>
      <c r="P53" s="463">
        <v>10</v>
      </c>
      <c r="Q53" s="463"/>
      <c r="R53" s="462">
        <v>3248</v>
      </c>
      <c r="S53" s="462">
        <f t="shared" si="5"/>
        <v>0</v>
      </c>
      <c r="T53" s="349"/>
      <c r="U53" s="349"/>
      <c r="V53" s="349"/>
      <c r="W53" s="613"/>
      <c r="X53" s="613"/>
      <c r="Y53" s="349"/>
      <c r="Z53" s="349"/>
    </row>
    <row r="54" spans="1:26" ht="15" x14ac:dyDescent="0.25">
      <c r="A54" s="388">
        <v>47</v>
      </c>
      <c r="B54" s="460">
        <v>38390</v>
      </c>
      <c r="C54" s="450">
        <v>5</v>
      </c>
      <c r="D54" s="451">
        <v>61</v>
      </c>
      <c r="E54" s="451">
        <v>617</v>
      </c>
      <c r="F54" s="451"/>
      <c r="G54" s="451">
        <v>1</v>
      </c>
      <c r="H54" s="1490" t="s">
        <v>25</v>
      </c>
      <c r="I54" s="1491"/>
      <c r="J54" s="1491" t="s">
        <v>19</v>
      </c>
      <c r="K54" s="1491" t="s">
        <v>217</v>
      </c>
      <c r="L54" s="1492">
        <v>1617.04</v>
      </c>
      <c r="M54" s="1493">
        <v>10</v>
      </c>
      <c r="N54" s="1494">
        <v>0</v>
      </c>
      <c r="O54" s="1847">
        <f t="shared" si="6"/>
        <v>0</v>
      </c>
      <c r="P54" s="463">
        <v>10</v>
      </c>
      <c r="Q54" s="463"/>
      <c r="R54" s="462">
        <v>1617.04</v>
      </c>
      <c r="S54" s="462">
        <f t="shared" si="5"/>
        <v>0</v>
      </c>
    </row>
    <row r="55" spans="1:26" ht="15" x14ac:dyDescent="0.25">
      <c r="A55" s="388">
        <v>48</v>
      </c>
      <c r="B55" s="460">
        <v>37012</v>
      </c>
      <c r="C55" s="450">
        <v>5</v>
      </c>
      <c r="D55" s="451">
        <v>61</v>
      </c>
      <c r="E55" s="451">
        <v>617</v>
      </c>
      <c r="F55" s="451"/>
      <c r="G55" s="451">
        <v>2</v>
      </c>
      <c r="H55" s="1490" t="s">
        <v>25</v>
      </c>
      <c r="I55" s="1491"/>
      <c r="J55" s="1491" t="s">
        <v>26</v>
      </c>
      <c r="K55" s="1491" t="s">
        <v>217</v>
      </c>
      <c r="L55" s="1492">
        <v>8133.51</v>
      </c>
      <c r="M55" s="1493">
        <v>10</v>
      </c>
      <c r="N55" s="1494">
        <v>0</v>
      </c>
      <c r="O55" s="1847">
        <f t="shared" si="6"/>
        <v>0</v>
      </c>
      <c r="P55" s="463">
        <v>10</v>
      </c>
      <c r="Q55" s="463"/>
      <c r="R55" s="462">
        <v>8133.51</v>
      </c>
      <c r="S55" s="462">
        <f t="shared" si="5"/>
        <v>0</v>
      </c>
    </row>
    <row r="56" spans="1:26" ht="15" x14ac:dyDescent="0.25">
      <c r="A56" s="388">
        <v>49</v>
      </c>
      <c r="B56" s="456">
        <v>37012</v>
      </c>
      <c r="C56" s="450">
        <v>5</v>
      </c>
      <c r="D56" s="451">
        <v>61</v>
      </c>
      <c r="E56" s="451">
        <v>617</v>
      </c>
      <c r="F56" s="389"/>
      <c r="G56" s="389">
        <v>2</v>
      </c>
      <c r="H56" s="1517" t="s">
        <v>25</v>
      </c>
      <c r="I56" s="1491"/>
      <c r="J56" s="1491"/>
      <c r="K56" s="1491" t="s">
        <v>217</v>
      </c>
      <c r="L56" s="1492">
        <v>3248</v>
      </c>
      <c r="M56" s="1493">
        <v>10</v>
      </c>
      <c r="N56" s="1494">
        <v>0</v>
      </c>
      <c r="O56" s="1847">
        <f t="shared" si="6"/>
        <v>0</v>
      </c>
      <c r="P56" s="463">
        <v>10</v>
      </c>
      <c r="Q56" s="463"/>
      <c r="R56" s="462">
        <v>3248</v>
      </c>
      <c r="S56" s="462">
        <f t="shared" si="5"/>
        <v>0</v>
      </c>
    </row>
    <row r="57" spans="1:26" ht="15" x14ac:dyDescent="0.25">
      <c r="A57" s="388">
        <v>50</v>
      </c>
      <c r="B57" s="456">
        <v>38390</v>
      </c>
      <c r="C57" s="450">
        <v>5</v>
      </c>
      <c r="D57" s="451">
        <v>61</v>
      </c>
      <c r="E57" s="451">
        <v>617</v>
      </c>
      <c r="F57" s="389"/>
      <c r="G57" s="389">
        <v>1</v>
      </c>
      <c r="H57" s="1517" t="s">
        <v>25</v>
      </c>
      <c r="I57" s="1491"/>
      <c r="J57" s="1491" t="s">
        <v>26</v>
      </c>
      <c r="K57" s="1491" t="s">
        <v>217</v>
      </c>
      <c r="L57" s="1492">
        <v>6049.11</v>
      </c>
      <c r="M57" s="1493">
        <v>10</v>
      </c>
      <c r="N57" s="1494">
        <v>0</v>
      </c>
      <c r="O57" s="1847">
        <f t="shared" si="6"/>
        <v>0</v>
      </c>
      <c r="P57" s="463">
        <v>10</v>
      </c>
      <c r="Q57" s="463"/>
      <c r="R57" s="462">
        <v>6049.11</v>
      </c>
      <c r="S57" s="462">
        <f t="shared" si="5"/>
        <v>0</v>
      </c>
    </row>
    <row r="58" spans="1:26" ht="15" x14ac:dyDescent="0.25">
      <c r="A58" s="388">
        <v>51</v>
      </c>
      <c r="B58" s="456">
        <v>37012</v>
      </c>
      <c r="C58" s="450">
        <v>5</v>
      </c>
      <c r="D58" s="451">
        <v>61</v>
      </c>
      <c r="E58" s="451">
        <v>617</v>
      </c>
      <c r="F58" s="389"/>
      <c r="G58" s="389">
        <v>2</v>
      </c>
      <c r="H58" s="1517" t="s">
        <v>25</v>
      </c>
      <c r="I58" s="1491"/>
      <c r="J58" s="1491"/>
      <c r="K58" s="1491" t="s">
        <v>217</v>
      </c>
      <c r="L58" s="1492">
        <v>3248</v>
      </c>
      <c r="M58" s="1518">
        <v>10</v>
      </c>
      <c r="N58" s="1494">
        <v>0</v>
      </c>
      <c r="O58" s="1847">
        <f t="shared" si="6"/>
        <v>0</v>
      </c>
      <c r="P58" s="463">
        <v>10</v>
      </c>
      <c r="Q58" s="463"/>
      <c r="R58" s="462">
        <v>3248</v>
      </c>
      <c r="S58" s="462">
        <f t="shared" si="5"/>
        <v>0</v>
      </c>
    </row>
    <row r="59" spans="1:26" ht="18" customHeight="1" x14ac:dyDescent="0.25">
      <c r="A59" s="388">
        <v>52</v>
      </c>
      <c r="B59" s="456">
        <v>42573</v>
      </c>
      <c r="C59" s="450">
        <v>5</v>
      </c>
      <c r="D59" s="451">
        <v>61</v>
      </c>
      <c r="E59" s="451">
        <v>617</v>
      </c>
      <c r="F59" s="389"/>
      <c r="G59" s="389">
        <v>1</v>
      </c>
      <c r="H59" s="1490" t="s">
        <v>1435</v>
      </c>
      <c r="I59" s="1491" t="s">
        <v>1436</v>
      </c>
      <c r="J59" s="1491" t="s">
        <v>1437</v>
      </c>
      <c r="K59" s="1491" t="s">
        <v>1562</v>
      </c>
      <c r="L59" s="1492">
        <v>22715</v>
      </c>
      <c r="M59" s="1493">
        <v>5</v>
      </c>
      <c r="N59" s="1496">
        <f>IF(M59=0,"N/A",+L59/M59)</f>
        <v>4543</v>
      </c>
      <c r="O59" s="1846">
        <f t="shared" si="6"/>
        <v>378.58333333333331</v>
      </c>
      <c r="P59" s="459"/>
      <c r="Q59" s="459">
        <v>11</v>
      </c>
      <c r="R59" s="393">
        <f>IF(M59=0,"N/A",+N59*P59+O59*Q59)</f>
        <v>4164.4166666666661</v>
      </c>
      <c r="S59" s="393">
        <f t="shared" si="5"/>
        <v>18550.583333333336</v>
      </c>
    </row>
    <row r="60" spans="1:26" ht="17.25" customHeight="1" x14ac:dyDescent="0.25">
      <c r="A60" s="388">
        <v>53</v>
      </c>
      <c r="B60" s="456">
        <v>42517</v>
      </c>
      <c r="C60" s="450">
        <v>5</v>
      </c>
      <c r="D60" s="451">
        <v>61</v>
      </c>
      <c r="E60" s="451">
        <v>517</v>
      </c>
      <c r="F60" s="389"/>
      <c r="G60" s="389">
        <v>1</v>
      </c>
      <c r="H60" s="1490" t="s">
        <v>1438</v>
      </c>
      <c r="I60" s="1491" t="s">
        <v>1439</v>
      </c>
      <c r="J60" s="1491"/>
      <c r="K60" s="1491"/>
      <c r="L60" s="1492">
        <v>4574.62</v>
      </c>
      <c r="M60" s="1493">
        <v>10</v>
      </c>
      <c r="N60" s="1496">
        <f>IF(M60=0,"N/A",+L60/M60)</f>
        <v>457.46199999999999</v>
      </c>
      <c r="O60" s="1846">
        <f t="shared" si="6"/>
        <v>38.121833333333335</v>
      </c>
      <c r="P60" s="459">
        <v>1</v>
      </c>
      <c r="Q60" s="459">
        <v>1</v>
      </c>
      <c r="R60" s="393">
        <f>IF(M60=0,"N/A",+N60*P60+O60*Q60)</f>
        <v>495.5838333333333</v>
      </c>
      <c r="S60" s="393">
        <f t="shared" si="5"/>
        <v>4079.0361666666668</v>
      </c>
    </row>
    <row r="61" spans="1:26" ht="17.25" customHeight="1" x14ac:dyDescent="0.25">
      <c r="A61" s="388"/>
      <c r="B61" s="456">
        <v>42517</v>
      </c>
      <c r="C61" s="450">
        <v>5</v>
      </c>
      <c r="D61" s="451">
        <v>61</v>
      </c>
      <c r="E61" s="451">
        <v>617</v>
      </c>
      <c r="F61" s="389"/>
      <c r="G61" s="389">
        <v>2</v>
      </c>
      <c r="H61" s="1490" t="s">
        <v>1440</v>
      </c>
      <c r="I61" s="1491" t="s">
        <v>1441</v>
      </c>
      <c r="J61" s="1491" t="s">
        <v>1442</v>
      </c>
      <c r="K61" s="1491"/>
      <c r="L61" s="1492">
        <v>15599.98</v>
      </c>
      <c r="M61" s="1493">
        <v>10</v>
      </c>
      <c r="N61" s="1496">
        <f>IF(M61=0,"N/A",+L61/M61)</f>
        <v>1559.998</v>
      </c>
      <c r="O61" s="1846">
        <f t="shared" si="6"/>
        <v>129.99983333333333</v>
      </c>
      <c r="P61" s="459">
        <v>1</v>
      </c>
      <c r="Q61" s="459">
        <v>1</v>
      </c>
      <c r="R61" s="393">
        <f>IF(M61=0,"N/A",+N61*P61+O61*Q61)</f>
        <v>1689.9978333333333</v>
      </c>
      <c r="S61" s="393">
        <f t="shared" si="5"/>
        <v>13909.982166666667</v>
      </c>
    </row>
    <row r="62" spans="1:26" ht="16.5" customHeight="1" x14ac:dyDescent="0.25">
      <c r="A62" s="793">
        <v>71</v>
      </c>
      <c r="B62" s="798" t="s">
        <v>1536</v>
      </c>
      <c r="C62" s="848">
        <v>5</v>
      </c>
      <c r="D62" s="799">
        <v>61</v>
      </c>
      <c r="E62" s="799">
        <v>2614</v>
      </c>
      <c r="F62" s="795"/>
      <c r="G62" s="795">
        <v>1</v>
      </c>
      <c r="H62" s="973" t="s">
        <v>1678</v>
      </c>
      <c r="I62" s="799"/>
      <c r="J62" s="799" t="s">
        <v>1396</v>
      </c>
      <c r="K62" s="976" t="s">
        <v>1577</v>
      </c>
      <c r="L62" s="893">
        <v>24500</v>
      </c>
      <c r="M62" s="802">
        <v>10</v>
      </c>
      <c r="N62" s="803">
        <f>IF(M62=0,"N/A",+L62/M62)</f>
        <v>2450</v>
      </c>
      <c r="O62" s="1622">
        <f>IF(M62=0,"N/A",+N62/12)</f>
        <v>204.16666666666666</v>
      </c>
      <c r="P62" s="804">
        <v>1</v>
      </c>
      <c r="Q62" s="804">
        <v>1</v>
      </c>
      <c r="R62" s="803">
        <f>IF(M62=0,"N/A",+N62*P62+O62*Q62)</f>
        <v>2654.1666666666665</v>
      </c>
      <c r="S62" s="803">
        <f t="shared" si="5"/>
        <v>21845.833333333332</v>
      </c>
    </row>
    <row r="63" spans="1:26" ht="15" x14ac:dyDescent="0.25">
      <c r="A63" s="549"/>
      <c r="B63" s="395"/>
      <c r="C63" s="395"/>
      <c r="D63" s="390"/>
      <c r="E63" s="390"/>
      <c r="F63" s="389"/>
      <c r="G63" s="389"/>
      <c r="H63" s="1519"/>
      <c r="I63" s="1520"/>
      <c r="J63" s="1520"/>
      <c r="K63" s="1520"/>
      <c r="L63" s="1521">
        <f>SUM(L14:L62)</f>
        <v>332390.93</v>
      </c>
      <c r="M63" s="1521"/>
      <c r="N63" s="1521">
        <f t="shared" ref="N63:S63" si="7">SUM(N14:N62)</f>
        <v>28551.348999999998</v>
      </c>
      <c r="O63" s="1521">
        <f>SUM(O18:O62)</f>
        <v>2379.2790833333333</v>
      </c>
      <c r="P63" s="1521"/>
      <c r="Q63" s="1521" t="s">
        <v>1746</v>
      </c>
      <c r="R63" s="1521">
        <f t="shared" si="7"/>
        <v>222792.81430555551</v>
      </c>
      <c r="S63" s="1521">
        <f t="shared" si="7"/>
        <v>109598.11569444445</v>
      </c>
      <c r="U63" s="18"/>
    </row>
    <row r="64" spans="1:26" x14ac:dyDescent="0.2">
      <c r="G64" s="1645">
        <v>611</v>
      </c>
      <c r="H64" s="1646">
        <v>75.69</v>
      </c>
    </row>
    <row r="65" spans="1:19" ht="14.25" x14ac:dyDescent="0.2">
      <c r="A65" s="381"/>
      <c r="B65" s="381"/>
      <c r="C65" s="381"/>
      <c r="D65" s="384"/>
      <c r="E65" s="384"/>
      <c r="F65" s="468"/>
      <c r="G65" s="1645">
        <v>613</v>
      </c>
      <c r="H65" s="1646">
        <v>279.39</v>
      </c>
      <c r="I65" s="1523"/>
      <c r="J65" s="1524"/>
      <c r="K65" s="1522"/>
      <c r="L65" s="1522"/>
      <c r="M65" s="1208"/>
      <c r="N65" s="1208"/>
      <c r="O65" s="1525"/>
      <c r="P65" s="381"/>
      <c r="Q65" s="381"/>
      <c r="R65" s="381"/>
      <c r="S65" s="381"/>
    </row>
    <row r="66" spans="1:19" ht="14.25" x14ac:dyDescent="0.2">
      <c r="A66" s="381"/>
      <c r="B66" s="381"/>
      <c r="C66" s="381"/>
      <c r="D66" s="384"/>
      <c r="E66" s="384"/>
      <c r="F66" s="468"/>
      <c r="G66" s="1645">
        <v>614</v>
      </c>
      <c r="H66" s="1646">
        <v>1040.1199999999999</v>
      </c>
      <c r="I66" s="1523"/>
      <c r="J66" s="1524"/>
      <c r="K66" s="1522"/>
      <c r="L66" s="1522"/>
      <c r="M66" s="1208"/>
      <c r="N66" s="1208"/>
      <c r="O66" s="1525"/>
      <c r="P66" s="381"/>
      <c r="Q66" s="381"/>
      <c r="R66" s="381"/>
      <c r="S66" s="381"/>
    </row>
    <row r="67" spans="1:19" ht="14.25" x14ac:dyDescent="0.2">
      <c r="A67" s="381"/>
      <c r="B67" s="381"/>
      <c r="C67" s="381"/>
      <c r="D67" s="384"/>
      <c r="E67" s="384"/>
      <c r="F67" s="468"/>
      <c r="G67" s="1645">
        <v>617</v>
      </c>
      <c r="H67" s="1646">
        <v>984.09</v>
      </c>
      <c r="I67" s="1523"/>
      <c r="J67" s="1524"/>
      <c r="K67" s="1522"/>
      <c r="L67" s="1522"/>
      <c r="M67" s="1208"/>
      <c r="N67" s="1208"/>
      <c r="O67" s="1525"/>
      <c r="P67" s="381"/>
      <c r="Q67" s="381"/>
      <c r="S67" s="381"/>
    </row>
    <row r="68" spans="1:19" ht="12" customHeight="1" x14ac:dyDescent="0.2">
      <c r="A68" s="45"/>
      <c r="B68" s="45"/>
      <c r="C68" s="45"/>
      <c r="D68" s="45"/>
      <c r="E68" s="45"/>
      <c r="F68" s="45"/>
      <c r="G68" s="1645"/>
      <c r="H68" s="1647">
        <f>SUM(H63:H67)</f>
        <v>2379.29</v>
      </c>
      <c r="I68" s="45"/>
      <c r="J68" s="45"/>
      <c r="K68" s="45"/>
      <c r="L68" s="45"/>
      <c r="M68" s="45"/>
      <c r="N68" s="15"/>
      <c r="O68" s="14"/>
      <c r="P68" s="1048"/>
      <c r="Q68" s="1048"/>
      <c r="R68" s="1048"/>
      <c r="S68" s="1048"/>
    </row>
    <row r="69" spans="1:19" x14ac:dyDescent="0.2">
      <c r="A69" s="1905" t="s">
        <v>51</v>
      </c>
      <c r="B69" s="1905"/>
      <c r="C69" s="1905"/>
      <c r="D69" s="1905"/>
      <c r="E69" s="1905"/>
      <c r="F69" s="1905"/>
      <c r="G69" s="1905"/>
      <c r="H69" s="1206"/>
      <c r="I69" s="1906" t="s">
        <v>1620</v>
      </c>
      <c r="J69" s="1906"/>
      <c r="K69" s="1906"/>
      <c r="L69" s="1906"/>
      <c r="M69" s="1906"/>
      <c r="N69"/>
      <c r="O69" s="34"/>
      <c r="P69" s="1905" t="s">
        <v>1621</v>
      </c>
      <c r="Q69" s="1905"/>
      <c r="R69" s="1905"/>
      <c r="S69" s="1905"/>
    </row>
    <row r="71" spans="1:19" x14ac:dyDescent="0.2">
      <c r="G71" s="1645"/>
      <c r="H71" s="1646"/>
    </row>
    <row r="72" spans="1:19" x14ac:dyDescent="0.2">
      <c r="G72" s="1645"/>
      <c r="H72" s="1646"/>
    </row>
    <row r="73" spans="1:19" x14ac:dyDescent="0.2">
      <c r="G73" s="1645"/>
      <c r="H73" s="1646"/>
    </row>
    <row r="74" spans="1:19" x14ac:dyDescent="0.2">
      <c r="G74" s="1645"/>
      <c r="H74" s="1646"/>
    </row>
    <row r="75" spans="1:19" x14ac:dyDescent="0.2">
      <c r="G75" s="1645"/>
      <c r="H75" s="1647"/>
    </row>
  </sheetData>
  <mergeCells count="8">
    <mergeCell ref="I69:M69"/>
    <mergeCell ref="P69:S69"/>
    <mergeCell ref="A6:S6"/>
    <mergeCell ref="A7:S7"/>
    <mergeCell ref="A8:S8"/>
    <mergeCell ref="A9:S9"/>
    <mergeCell ref="A10:S10"/>
    <mergeCell ref="A69:G69"/>
  </mergeCells>
  <phoneticPr fontId="0" type="noConversion"/>
  <printOptions horizontalCentered="1"/>
  <pageMargins left="0.25" right="0.25" top="0.75" bottom="0.75" header="0.3" footer="0.3"/>
  <pageSetup paperSize="5" scale="65" firstPageNumber="0" fitToWidth="3" orientation="landscape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65"/>
  <sheetViews>
    <sheetView view="pageBreakPreview" topLeftCell="B28" zoomScale="90" zoomScaleNormal="100" zoomScaleSheetLayoutView="90" workbookViewId="0">
      <selection activeCell="H56" sqref="H56"/>
    </sheetView>
  </sheetViews>
  <sheetFormatPr baseColWidth="10" defaultColWidth="9.140625" defaultRowHeight="12.75" x14ac:dyDescent="0.2"/>
  <cols>
    <col min="1" max="1" width="3.85546875" customWidth="1"/>
    <col min="2" max="2" width="10.7109375" customWidth="1"/>
    <col min="3" max="3" width="7.28515625" customWidth="1"/>
    <col min="4" max="4" width="5.7109375" customWidth="1"/>
    <col min="5" max="5" width="13.7109375" customWidth="1"/>
    <col min="6" max="6" width="5" customWidth="1"/>
    <col min="7" max="7" width="4.7109375" customWidth="1"/>
    <col min="8" max="8" width="36" bestFit="1" customWidth="1"/>
    <col min="9" max="9" width="13" customWidth="1"/>
    <col min="10" max="10" width="17.42578125" customWidth="1"/>
    <col min="11" max="11" width="23.42578125" customWidth="1"/>
    <col min="12" max="12" width="15" customWidth="1"/>
    <col min="13" max="13" width="5.85546875" customWidth="1"/>
    <col min="14" max="14" width="11.85546875" customWidth="1"/>
    <col min="15" max="15" width="9.42578125" customWidth="1"/>
    <col min="16" max="16" width="5.5703125" customWidth="1"/>
    <col min="17" max="17" width="5.28515625" customWidth="1"/>
    <col min="18" max="18" width="15.42578125" customWidth="1"/>
    <col min="19" max="19" width="13.42578125" customWidth="1"/>
    <col min="20" max="20" width="12" customWidth="1"/>
  </cols>
  <sheetData>
    <row r="4" spans="1:19" x14ac:dyDescent="0.2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</row>
    <row r="5" spans="1:19" x14ac:dyDescent="0.2">
      <c r="A5" s="418"/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</row>
    <row r="6" spans="1:19" x14ac:dyDescent="0.2">
      <c r="A6" s="418"/>
      <c r="B6" s="418"/>
      <c r="C6" s="418"/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</row>
    <row r="7" spans="1:19" x14ac:dyDescent="0.2">
      <c r="A7" s="418"/>
      <c r="B7" s="418"/>
      <c r="C7" s="419"/>
      <c r="D7" s="419"/>
      <c r="E7" s="419"/>
      <c r="F7" s="418"/>
      <c r="G7" s="420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</row>
    <row r="8" spans="1:19" x14ac:dyDescent="0.2">
      <c r="A8" s="418"/>
      <c r="B8" s="418"/>
      <c r="C8" s="419"/>
      <c r="D8" s="419"/>
      <c r="E8" s="419"/>
      <c r="F8" s="418"/>
      <c r="G8" s="420"/>
      <c r="H8" s="418"/>
      <c r="I8" s="418"/>
      <c r="J8" s="418"/>
      <c r="K8" s="418"/>
      <c r="L8" s="418"/>
      <c r="M8" s="418"/>
      <c r="N8" s="418"/>
      <c r="O8" s="418"/>
      <c r="P8" s="418"/>
      <c r="Q8" s="418"/>
      <c r="R8" s="418"/>
      <c r="S8" s="418"/>
    </row>
    <row r="9" spans="1:19" x14ac:dyDescent="0.2">
      <c r="A9" s="418"/>
      <c r="B9" s="418"/>
      <c r="C9" s="419"/>
      <c r="D9" s="419"/>
      <c r="E9" s="419"/>
      <c r="F9" s="418"/>
      <c r="G9" s="420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</row>
    <row r="10" spans="1:19" x14ac:dyDescent="0.2">
      <c r="A10" s="418"/>
      <c r="B10" s="418"/>
      <c r="C10" s="419"/>
      <c r="D10" s="419"/>
      <c r="E10" s="419"/>
      <c r="F10" s="418"/>
      <c r="G10" s="420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</row>
    <row r="11" spans="1:19" x14ac:dyDescent="0.2">
      <c r="A11" s="418"/>
      <c r="B11" s="418"/>
      <c r="C11" s="419"/>
      <c r="D11" s="419"/>
      <c r="E11" s="419"/>
      <c r="F11" s="418"/>
      <c r="G11" s="420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</row>
    <row r="12" spans="1:19" x14ac:dyDescent="0.2">
      <c r="A12" s="1914" t="s">
        <v>0</v>
      </c>
      <c r="B12" s="1914"/>
      <c r="C12" s="1914"/>
      <c r="D12" s="1914"/>
      <c r="E12" s="1914"/>
      <c r="F12" s="1914"/>
      <c r="G12" s="1914"/>
      <c r="H12" s="1914"/>
      <c r="I12" s="1914"/>
      <c r="J12" s="1914"/>
      <c r="K12" s="1914"/>
      <c r="L12" s="1914"/>
      <c r="M12" s="1914"/>
      <c r="N12" s="1914"/>
      <c r="O12" s="1914"/>
      <c r="P12" s="1914"/>
      <c r="Q12" s="1914"/>
      <c r="R12" s="1914"/>
      <c r="S12" s="1914"/>
    </row>
    <row r="13" spans="1:19" x14ac:dyDescent="0.2">
      <c r="A13" s="1914" t="s">
        <v>1</v>
      </c>
      <c r="B13" s="1914"/>
      <c r="C13" s="1914"/>
      <c r="D13" s="1914"/>
      <c r="E13" s="1914"/>
      <c r="F13" s="1914"/>
      <c r="G13" s="1914"/>
      <c r="H13" s="1914"/>
      <c r="I13" s="1914"/>
      <c r="J13" s="1914"/>
      <c r="K13" s="1914"/>
      <c r="L13" s="1914"/>
      <c r="M13" s="1914"/>
      <c r="N13" s="1914"/>
      <c r="O13" s="1914"/>
      <c r="P13" s="1914"/>
      <c r="Q13" s="1914"/>
      <c r="R13" s="1914"/>
      <c r="S13" s="1914"/>
    </row>
    <row r="14" spans="1:19" x14ac:dyDescent="0.2">
      <c r="A14" s="1914" t="s">
        <v>2</v>
      </c>
      <c r="B14" s="1914"/>
      <c r="C14" s="1914"/>
      <c r="D14" s="1914"/>
      <c r="E14" s="1914"/>
      <c r="F14" s="1914"/>
      <c r="G14" s="1914"/>
      <c r="H14" s="1914"/>
      <c r="I14" s="1914"/>
      <c r="J14" s="1914"/>
      <c r="K14" s="1914"/>
      <c r="L14" s="1914"/>
      <c r="M14" s="1914"/>
      <c r="N14" s="1914"/>
      <c r="O14" s="1914"/>
      <c r="P14" s="1914"/>
      <c r="Q14" s="1914"/>
      <c r="R14" s="1914"/>
      <c r="S14" s="1914"/>
    </row>
    <row r="15" spans="1:19" x14ac:dyDescent="0.2">
      <c r="A15" s="1914" t="s">
        <v>3</v>
      </c>
      <c r="B15" s="1914"/>
      <c r="C15" s="1914"/>
      <c r="D15" s="1914"/>
      <c r="E15" s="1914"/>
      <c r="F15" s="1914"/>
      <c r="G15" s="1914"/>
      <c r="H15" s="1914"/>
      <c r="I15" s="1914"/>
      <c r="J15" s="1914"/>
      <c r="K15" s="1914"/>
      <c r="L15" s="1914"/>
      <c r="M15" s="1914"/>
      <c r="N15" s="1914"/>
      <c r="O15" s="1914"/>
      <c r="P15" s="1914"/>
      <c r="Q15" s="1914"/>
      <c r="R15" s="1914"/>
      <c r="S15" s="1914"/>
    </row>
    <row r="16" spans="1:19" x14ac:dyDescent="0.2">
      <c r="A16" s="1914" t="s">
        <v>3</v>
      </c>
      <c r="B16" s="1914"/>
      <c r="C16" s="1914"/>
      <c r="D16" s="1914"/>
      <c r="E16" s="1914"/>
      <c r="F16" s="1914"/>
      <c r="G16" s="1914"/>
      <c r="H16" s="1914"/>
      <c r="I16" s="1914"/>
      <c r="J16" s="1914"/>
      <c r="K16" s="1914"/>
      <c r="L16" s="1914"/>
      <c r="M16" s="1914"/>
      <c r="N16" s="1914"/>
      <c r="O16" s="1914"/>
      <c r="P16" s="1914"/>
      <c r="Q16" s="1914"/>
      <c r="R16" s="1914"/>
      <c r="S16" s="1914"/>
    </row>
    <row r="17" spans="1:19" x14ac:dyDescent="0.2">
      <c r="A17" s="492"/>
      <c r="B17" s="492"/>
      <c r="C17" s="492"/>
      <c r="D17" s="492"/>
      <c r="E17" s="492"/>
      <c r="F17" s="492"/>
      <c r="G17" s="492"/>
      <c r="H17" s="492"/>
      <c r="I17" s="492"/>
      <c r="J17" s="494" t="s">
        <v>1794</v>
      </c>
      <c r="K17" s="492"/>
      <c r="L17" s="492"/>
      <c r="M17" s="492"/>
      <c r="N17" s="492"/>
      <c r="O17" s="492"/>
      <c r="P17" s="492"/>
      <c r="Q17" s="492"/>
      <c r="R17" s="492"/>
      <c r="S17" s="492"/>
    </row>
    <row r="18" spans="1:19" s="1047" customFormat="1" ht="45" customHeight="1" x14ac:dyDescent="0.2">
      <c r="A18" s="962" t="s">
        <v>4</v>
      </c>
      <c r="B18" s="962" t="s">
        <v>5</v>
      </c>
      <c r="C18" s="1045" t="s">
        <v>1627</v>
      </c>
      <c r="D18" s="1045" t="s">
        <v>7</v>
      </c>
      <c r="E18" s="1045" t="s">
        <v>1612</v>
      </c>
      <c r="F18" s="962" t="s">
        <v>9</v>
      </c>
      <c r="G18" s="962" t="s">
        <v>10</v>
      </c>
      <c r="H18" s="1046" t="s">
        <v>11</v>
      </c>
      <c r="I18" s="962" t="s">
        <v>12</v>
      </c>
      <c r="J18" s="962" t="s">
        <v>13</v>
      </c>
      <c r="K18" s="962" t="s">
        <v>820</v>
      </c>
      <c r="L18" s="1046" t="s">
        <v>1613</v>
      </c>
      <c r="M18" s="1049" t="s">
        <v>1616</v>
      </c>
      <c r="N18" s="1050" t="s">
        <v>1615</v>
      </c>
      <c r="O18" s="1050" t="s">
        <v>1614</v>
      </c>
      <c r="P18" s="1051" t="s">
        <v>1618</v>
      </c>
      <c r="Q18" s="1050" t="s">
        <v>1617</v>
      </c>
      <c r="R18" s="1051" t="s">
        <v>1787</v>
      </c>
      <c r="S18" s="1051" t="s">
        <v>1619</v>
      </c>
    </row>
    <row r="19" spans="1:19" x14ac:dyDescent="0.2">
      <c r="A19" s="228">
        <v>1</v>
      </c>
      <c r="B19" s="228">
        <v>2</v>
      </c>
      <c r="C19" s="270">
        <v>3</v>
      </c>
      <c r="D19" s="270">
        <v>4</v>
      </c>
      <c r="E19" s="270">
        <v>5</v>
      </c>
      <c r="F19" s="228">
        <v>6</v>
      </c>
      <c r="G19" s="228">
        <v>7</v>
      </c>
      <c r="H19" s="228">
        <v>8</v>
      </c>
      <c r="I19" s="228">
        <v>9</v>
      </c>
      <c r="J19" s="228">
        <v>10</v>
      </c>
      <c r="K19" s="228">
        <v>11</v>
      </c>
      <c r="L19" s="228">
        <v>12</v>
      </c>
      <c r="M19" s="228">
        <v>13</v>
      </c>
      <c r="N19" s="228">
        <v>14</v>
      </c>
      <c r="O19" s="228">
        <v>15</v>
      </c>
      <c r="P19" s="228">
        <v>16</v>
      </c>
      <c r="Q19" s="228">
        <v>17</v>
      </c>
      <c r="R19" s="228">
        <v>18</v>
      </c>
      <c r="S19" s="228">
        <v>19</v>
      </c>
    </row>
    <row r="20" spans="1:19" ht="15" x14ac:dyDescent="0.3">
      <c r="A20" s="228">
        <v>1</v>
      </c>
      <c r="B20" s="162">
        <v>41701</v>
      </c>
      <c r="C20" s="374" t="s">
        <v>439</v>
      </c>
      <c r="D20" s="151">
        <v>61</v>
      </c>
      <c r="E20" s="151" t="s">
        <v>1108</v>
      </c>
      <c r="F20" s="151"/>
      <c r="G20" s="151">
        <v>1</v>
      </c>
      <c r="H20" s="152" t="s">
        <v>1052</v>
      </c>
      <c r="I20" s="151"/>
      <c r="J20" s="151" t="s">
        <v>240</v>
      </c>
      <c r="K20" s="407" t="s">
        <v>440</v>
      </c>
      <c r="L20" s="153">
        <v>56640</v>
      </c>
      <c r="M20" s="154">
        <v>10</v>
      </c>
      <c r="N20" s="103">
        <f>IF(M20=0,"N/A",+L20/M20)</f>
        <v>5664</v>
      </c>
      <c r="O20" s="1725">
        <f>IF(M20=0,"N/A",+N20/12)</f>
        <v>472</v>
      </c>
      <c r="P20" s="163">
        <v>3</v>
      </c>
      <c r="Q20" s="527">
        <v>3</v>
      </c>
      <c r="R20" s="160">
        <f>IF(M20=0,"N/A",+N20*P20+O20*Q20)</f>
        <v>18408</v>
      </c>
      <c r="S20" s="484">
        <f t="shared" ref="S20:S31" si="0">IF(M20=0,"N/A",+L20-R20)</f>
        <v>38232</v>
      </c>
    </row>
    <row r="21" spans="1:19" ht="15" x14ac:dyDescent="0.3">
      <c r="A21" s="228">
        <v>2</v>
      </c>
      <c r="B21" s="410">
        <v>41920</v>
      </c>
      <c r="C21" s="374" t="s">
        <v>439</v>
      </c>
      <c r="D21" s="374">
        <v>61</v>
      </c>
      <c r="E21" s="507" t="s">
        <v>1106</v>
      </c>
      <c r="F21" s="230"/>
      <c r="G21" s="230">
        <v>1</v>
      </c>
      <c r="H21" s="96" t="s">
        <v>969</v>
      </c>
      <c r="I21" s="85" t="s">
        <v>970</v>
      </c>
      <c r="J21" s="85" t="s">
        <v>167</v>
      </c>
      <c r="K21" s="407" t="s">
        <v>440</v>
      </c>
      <c r="L21" s="408">
        <v>11415</v>
      </c>
      <c r="M21" s="413">
        <v>3</v>
      </c>
      <c r="N21" s="409">
        <f>IF(M21=0,"N/A",+L21/M21)</f>
        <v>3805</v>
      </c>
      <c r="O21" s="1628">
        <f>IF(M21=0,"N/A",+N21/12)</f>
        <v>317.08333333333331</v>
      </c>
      <c r="P21" s="422">
        <v>2</v>
      </c>
      <c r="Q21" s="422">
        <v>8</v>
      </c>
      <c r="R21" s="409">
        <f>IF(M21=0,"N/A",+N21*P21+O21*Q21)</f>
        <v>10146.666666666666</v>
      </c>
      <c r="S21" s="409">
        <f t="shared" si="0"/>
        <v>1268.3333333333339</v>
      </c>
    </row>
    <row r="22" spans="1:19" ht="13.5" x14ac:dyDescent="0.25">
      <c r="A22" s="228">
        <v>3</v>
      </c>
      <c r="B22" s="410">
        <v>41558</v>
      </c>
      <c r="C22" s="374" t="s">
        <v>439</v>
      </c>
      <c r="D22" s="374">
        <v>61</v>
      </c>
      <c r="E22" s="507">
        <v>616</v>
      </c>
      <c r="F22" s="230"/>
      <c r="G22" s="230">
        <v>1</v>
      </c>
      <c r="H22" s="421" t="s">
        <v>308</v>
      </c>
      <c r="I22" s="230"/>
      <c r="J22" s="230" t="s">
        <v>38</v>
      </c>
      <c r="K22" s="407" t="s">
        <v>440</v>
      </c>
      <c r="L22" s="408">
        <v>5310</v>
      </c>
      <c r="M22" s="413">
        <v>3</v>
      </c>
      <c r="N22" s="414">
        <v>0</v>
      </c>
      <c r="O22" s="1663">
        <f>IF(M22=0,"N/A",+N22/12)</f>
        <v>0</v>
      </c>
      <c r="P22" s="425">
        <v>3</v>
      </c>
      <c r="Q22" s="425"/>
      <c r="R22" s="414">
        <v>5310</v>
      </c>
      <c r="S22" s="414">
        <f t="shared" si="0"/>
        <v>0</v>
      </c>
    </row>
    <row r="23" spans="1:19" ht="13.5" x14ac:dyDescent="0.25">
      <c r="A23" s="228">
        <v>4</v>
      </c>
      <c r="B23" s="410">
        <v>41562</v>
      </c>
      <c r="C23" s="423" t="s">
        <v>439</v>
      </c>
      <c r="D23" s="407">
        <v>61</v>
      </c>
      <c r="E23" s="407">
        <v>614</v>
      </c>
      <c r="F23" s="228"/>
      <c r="G23" s="407">
        <v>1</v>
      </c>
      <c r="H23" s="421" t="s">
        <v>30</v>
      </c>
      <c r="I23" s="228"/>
      <c r="J23" s="230" t="s">
        <v>129</v>
      </c>
      <c r="K23" s="407" t="s">
        <v>440</v>
      </c>
      <c r="L23" s="424">
        <v>2831</v>
      </c>
      <c r="M23" s="413">
        <v>3</v>
      </c>
      <c r="N23" s="414">
        <v>0</v>
      </c>
      <c r="O23" s="1663">
        <f>IF(M23=0,"N/A",+N23/12)</f>
        <v>0</v>
      </c>
      <c r="P23" s="425">
        <v>3</v>
      </c>
      <c r="Q23" s="425"/>
      <c r="R23" s="414">
        <v>2831</v>
      </c>
      <c r="S23" s="414">
        <f t="shared" si="0"/>
        <v>0</v>
      </c>
    </row>
    <row r="24" spans="1:19" ht="13.5" x14ac:dyDescent="0.25">
      <c r="A24" s="228">
        <v>5</v>
      </c>
      <c r="B24" s="410">
        <v>40232</v>
      </c>
      <c r="C24" s="423" t="s">
        <v>439</v>
      </c>
      <c r="D24" s="407">
        <v>61</v>
      </c>
      <c r="E24" s="407">
        <v>614</v>
      </c>
      <c r="F24" s="228"/>
      <c r="G24" s="407">
        <v>1</v>
      </c>
      <c r="H24" s="421" t="s">
        <v>533</v>
      </c>
      <c r="I24" s="228"/>
      <c r="J24" s="230" t="s">
        <v>418</v>
      </c>
      <c r="K24" s="407" t="s">
        <v>440</v>
      </c>
      <c r="L24" s="424">
        <v>6370.72</v>
      </c>
      <c r="M24" s="413">
        <v>3</v>
      </c>
      <c r="N24" s="414"/>
      <c r="O24" s="1663"/>
      <c r="P24" s="425">
        <v>3</v>
      </c>
      <c r="Q24" s="425"/>
      <c r="R24" s="414">
        <v>6370.72</v>
      </c>
      <c r="S24" s="414">
        <f t="shared" si="0"/>
        <v>0</v>
      </c>
    </row>
    <row r="25" spans="1:19" ht="13.5" x14ac:dyDescent="0.25">
      <c r="A25" s="228">
        <v>6</v>
      </c>
      <c r="B25" s="410">
        <v>40232</v>
      </c>
      <c r="C25" s="423" t="s">
        <v>439</v>
      </c>
      <c r="D25" s="407">
        <v>61</v>
      </c>
      <c r="E25" s="407">
        <v>614</v>
      </c>
      <c r="F25" s="228"/>
      <c r="G25" s="407">
        <v>1</v>
      </c>
      <c r="H25" s="421" t="s">
        <v>31</v>
      </c>
      <c r="I25" s="228"/>
      <c r="J25" s="230" t="s">
        <v>73</v>
      </c>
      <c r="K25" s="407" t="s">
        <v>440</v>
      </c>
      <c r="L25" s="424">
        <v>11434.12</v>
      </c>
      <c r="M25" s="413">
        <v>3</v>
      </c>
      <c r="N25" s="414"/>
      <c r="O25" s="1663"/>
      <c r="P25" s="425">
        <v>3</v>
      </c>
      <c r="Q25" s="425"/>
      <c r="R25" s="414">
        <v>11434.12</v>
      </c>
      <c r="S25" s="414">
        <f t="shared" si="0"/>
        <v>0</v>
      </c>
    </row>
    <row r="26" spans="1:19" ht="13.5" x14ac:dyDescent="0.25">
      <c r="A26" s="228">
        <v>7</v>
      </c>
      <c r="B26" s="410">
        <v>40232</v>
      </c>
      <c r="C26" s="423" t="s">
        <v>439</v>
      </c>
      <c r="D26" s="407">
        <v>61</v>
      </c>
      <c r="E26" s="407">
        <v>614</v>
      </c>
      <c r="F26" s="228"/>
      <c r="G26" s="407">
        <v>1</v>
      </c>
      <c r="H26" s="421" t="s">
        <v>534</v>
      </c>
      <c r="I26" s="228"/>
      <c r="J26" s="407" t="s">
        <v>73</v>
      </c>
      <c r="K26" s="407" t="s">
        <v>440</v>
      </c>
      <c r="L26" s="424">
        <v>1734.2</v>
      </c>
      <c r="M26" s="413">
        <v>3</v>
      </c>
      <c r="N26" s="414"/>
      <c r="O26" s="1663"/>
      <c r="P26" s="425">
        <v>3</v>
      </c>
      <c r="Q26" s="425"/>
      <c r="R26" s="414">
        <v>1734.2</v>
      </c>
      <c r="S26" s="414">
        <f t="shared" si="0"/>
        <v>0</v>
      </c>
    </row>
    <row r="27" spans="1:19" ht="13.5" x14ac:dyDescent="0.25">
      <c r="A27" s="228">
        <v>8</v>
      </c>
      <c r="B27" s="410">
        <v>40695</v>
      </c>
      <c r="C27" s="423" t="s">
        <v>439</v>
      </c>
      <c r="D27" s="407">
        <v>61</v>
      </c>
      <c r="E27" s="407">
        <v>617</v>
      </c>
      <c r="F27" s="228"/>
      <c r="G27" s="407">
        <v>1</v>
      </c>
      <c r="H27" s="421" t="s">
        <v>55</v>
      </c>
      <c r="I27" s="228"/>
      <c r="J27" s="230" t="s">
        <v>853</v>
      </c>
      <c r="K27" s="407" t="s">
        <v>440</v>
      </c>
      <c r="L27" s="424">
        <v>1044</v>
      </c>
      <c r="M27" s="413">
        <v>10</v>
      </c>
      <c r="N27" s="409">
        <f t="shared" ref="N27:N34" si="1">IF(M27=0,"N/A",+L27/M27)</f>
        <v>104.4</v>
      </c>
      <c r="O27" s="1628">
        <f t="shared" ref="O27:O34" si="2">IF(M27=0,"N/A",+N27/12)</f>
        <v>8.7000000000000011</v>
      </c>
      <c r="P27" s="422">
        <v>6</v>
      </c>
      <c r="Q27" s="422"/>
      <c r="R27" s="409">
        <f t="shared" ref="R27:R34" si="3">IF(M27=0,"N/A",+N27*P27+O27*Q27)</f>
        <v>626.40000000000009</v>
      </c>
      <c r="S27" s="409">
        <f t="shared" si="0"/>
        <v>417.59999999999991</v>
      </c>
    </row>
    <row r="28" spans="1:19" ht="13.5" x14ac:dyDescent="0.25">
      <c r="A28" s="228">
        <v>9</v>
      </c>
      <c r="B28" s="410">
        <v>39443</v>
      </c>
      <c r="C28" s="423" t="s">
        <v>439</v>
      </c>
      <c r="D28" s="407">
        <v>61</v>
      </c>
      <c r="E28" s="407">
        <v>617</v>
      </c>
      <c r="F28" s="230"/>
      <c r="G28" s="407">
        <v>1</v>
      </c>
      <c r="H28" s="421" t="s">
        <v>158</v>
      </c>
      <c r="I28" s="426"/>
      <c r="J28" s="230"/>
      <c r="K28" s="407" t="s">
        <v>440</v>
      </c>
      <c r="L28" s="424">
        <v>3750</v>
      </c>
      <c r="M28" s="413">
        <v>10</v>
      </c>
      <c r="N28" s="409">
        <f t="shared" si="1"/>
        <v>375</v>
      </c>
      <c r="O28" s="1628">
        <f t="shared" si="2"/>
        <v>31.25</v>
      </c>
      <c r="P28" s="422">
        <v>9</v>
      </c>
      <c r="Q28" s="422">
        <v>6</v>
      </c>
      <c r="R28" s="409">
        <f t="shared" si="3"/>
        <v>3562.5</v>
      </c>
      <c r="S28" s="409">
        <f t="shared" si="0"/>
        <v>187.5</v>
      </c>
    </row>
    <row r="29" spans="1:19" ht="13.5" x14ac:dyDescent="0.25">
      <c r="A29" s="228">
        <v>10</v>
      </c>
      <c r="B29" s="410">
        <v>39443</v>
      </c>
      <c r="C29" s="423" t="s">
        <v>439</v>
      </c>
      <c r="D29" s="407">
        <v>61</v>
      </c>
      <c r="E29" s="407">
        <v>617</v>
      </c>
      <c r="F29" s="411"/>
      <c r="G29" s="407">
        <v>1</v>
      </c>
      <c r="H29" s="411" t="s">
        <v>18</v>
      </c>
      <c r="I29" s="411"/>
      <c r="J29" s="407" t="s">
        <v>19</v>
      </c>
      <c r="K29" s="407" t="s">
        <v>440</v>
      </c>
      <c r="L29" s="412">
        <v>5628.32</v>
      </c>
      <c r="M29" s="413">
        <v>10</v>
      </c>
      <c r="N29" s="409">
        <f t="shared" si="1"/>
        <v>562.83199999999999</v>
      </c>
      <c r="O29" s="1628">
        <f t="shared" si="2"/>
        <v>46.902666666666669</v>
      </c>
      <c r="P29" s="422">
        <v>9</v>
      </c>
      <c r="Q29" s="422">
        <v>6</v>
      </c>
      <c r="R29" s="409">
        <f t="shared" si="3"/>
        <v>5346.9040000000005</v>
      </c>
      <c r="S29" s="409">
        <f t="shared" si="0"/>
        <v>281.41599999999926</v>
      </c>
    </row>
    <row r="30" spans="1:19" ht="15" x14ac:dyDescent="0.3">
      <c r="A30" s="228">
        <v>11</v>
      </c>
      <c r="B30" s="248">
        <v>41017</v>
      </c>
      <c r="C30" s="423" t="s">
        <v>439</v>
      </c>
      <c r="D30" s="249">
        <v>61</v>
      </c>
      <c r="E30" s="503">
        <v>617</v>
      </c>
      <c r="F30" s="250"/>
      <c r="G30" s="251">
        <v>1</v>
      </c>
      <c r="H30" s="252" t="s">
        <v>971</v>
      </c>
      <c r="I30" s="253"/>
      <c r="J30" s="253"/>
      <c r="K30" s="407" t="s">
        <v>440</v>
      </c>
      <c r="L30" s="254">
        <v>4170</v>
      </c>
      <c r="M30" s="255">
        <v>10</v>
      </c>
      <c r="N30" s="101">
        <f t="shared" si="1"/>
        <v>417</v>
      </c>
      <c r="O30" s="1664">
        <f t="shared" si="2"/>
        <v>34.75</v>
      </c>
      <c r="P30" s="187">
        <v>5</v>
      </c>
      <c r="Q30" s="187">
        <v>2</v>
      </c>
      <c r="R30" s="101">
        <f t="shared" si="3"/>
        <v>2154.5</v>
      </c>
      <c r="S30" s="101">
        <f t="shared" si="0"/>
        <v>2015.5</v>
      </c>
    </row>
    <row r="31" spans="1:19" ht="15" x14ac:dyDescent="0.3">
      <c r="A31" s="228">
        <v>12</v>
      </c>
      <c r="B31" s="125">
        <v>42669</v>
      </c>
      <c r="C31" s="423" t="s">
        <v>439</v>
      </c>
      <c r="D31" s="85">
        <v>61</v>
      </c>
      <c r="E31" s="85">
        <v>614</v>
      </c>
      <c r="F31" s="85"/>
      <c r="G31" s="85">
        <v>1</v>
      </c>
      <c r="H31" s="87" t="s">
        <v>1382</v>
      </c>
      <c r="I31" s="87"/>
      <c r="J31" s="85" t="s">
        <v>1383</v>
      </c>
      <c r="K31" s="85" t="s">
        <v>1596</v>
      </c>
      <c r="L31" s="111">
        <v>3666.94</v>
      </c>
      <c r="M31" s="112">
        <v>3</v>
      </c>
      <c r="N31" s="101">
        <f t="shared" si="1"/>
        <v>1222.3133333333333</v>
      </c>
      <c r="O31" s="1664">
        <f t="shared" si="2"/>
        <v>101.85944444444443</v>
      </c>
      <c r="P31" s="187"/>
      <c r="Q31" s="187">
        <v>8</v>
      </c>
      <c r="R31" s="101">
        <f t="shared" si="3"/>
        <v>814.87555555555548</v>
      </c>
      <c r="S31" s="101">
        <f t="shared" si="0"/>
        <v>2852.0644444444447</v>
      </c>
    </row>
    <row r="32" spans="1:19" ht="15" x14ac:dyDescent="0.3">
      <c r="A32" s="228">
        <v>13</v>
      </c>
      <c r="B32" s="125">
        <v>42445</v>
      </c>
      <c r="C32" s="423" t="s">
        <v>439</v>
      </c>
      <c r="D32" s="85">
        <v>61</v>
      </c>
      <c r="E32" s="85">
        <v>614</v>
      </c>
      <c r="F32" s="85"/>
      <c r="G32" s="85">
        <v>1</v>
      </c>
      <c r="H32" s="87" t="s">
        <v>1392</v>
      </c>
      <c r="I32" s="87"/>
      <c r="J32" s="85" t="s">
        <v>1393</v>
      </c>
      <c r="K32" s="85" t="s">
        <v>1601</v>
      </c>
      <c r="L32" s="111">
        <v>30550</v>
      </c>
      <c r="M32" s="112">
        <v>3</v>
      </c>
      <c r="N32" s="101">
        <f t="shared" si="1"/>
        <v>10183.333333333334</v>
      </c>
      <c r="O32" s="1664">
        <f t="shared" si="2"/>
        <v>848.6111111111112</v>
      </c>
      <c r="P32" s="187">
        <v>1</v>
      </c>
      <c r="Q32" s="187">
        <v>3</v>
      </c>
      <c r="R32" s="101">
        <f t="shared" si="3"/>
        <v>12729.166666666668</v>
      </c>
      <c r="S32" s="101">
        <f>IF(M32=0,"N/A",+L32-R32)</f>
        <v>17820.833333333332</v>
      </c>
    </row>
    <row r="33" spans="1:20" ht="15" x14ac:dyDescent="0.3">
      <c r="A33" s="228">
        <v>14</v>
      </c>
      <c r="B33" s="125">
        <v>42788</v>
      </c>
      <c r="C33" s="423" t="s">
        <v>439</v>
      </c>
      <c r="D33" s="85">
        <v>61</v>
      </c>
      <c r="E33" s="85" t="s">
        <v>1723</v>
      </c>
      <c r="F33" s="85"/>
      <c r="G33" s="85">
        <v>1</v>
      </c>
      <c r="H33" s="87" t="s">
        <v>1717</v>
      </c>
      <c r="I33" s="87"/>
      <c r="J33" s="85" t="s">
        <v>1718</v>
      </c>
      <c r="K33" s="85" t="s">
        <v>1601</v>
      </c>
      <c r="L33" s="111">
        <v>8694</v>
      </c>
      <c r="M33" s="112">
        <v>10</v>
      </c>
      <c r="N33" s="101">
        <f t="shared" si="1"/>
        <v>869.4</v>
      </c>
      <c r="O33" s="1664">
        <f t="shared" si="2"/>
        <v>72.45</v>
      </c>
      <c r="P33" s="187"/>
      <c r="Q33" s="187">
        <v>4</v>
      </c>
      <c r="R33" s="101">
        <f t="shared" si="3"/>
        <v>289.8</v>
      </c>
      <c r="S33" s="101">
        <f>IF(M33=0,"N/A",+L33-R33)</f>
        <v>8404.2000000000007</v>
      </c>
    </row>
    <row r="34" spans="1:20" ht="15" x14ac:dyDescent="0.3">
      <c r="A34" s="228">
        <v>15</v>
      </c>
      <c r="B34" s="125">
        <v>42800</v>
      </c>
      <c r="C34" s="423" t="s">
        <v>439</v>
      </c>
      <c r="D34" s="85">
        <v>61</v>
      </c>
      <c r="E34" s="85" t="s">
        <v>1759</v>
      </c>
      <c r="F34" s="85"/>
      <c r="G34" s="85">
        <v>1</v>
      </c>
      <c r="H34" s="87" t="s">
        <v>1760</v>
      </c>
      <c r="I34" s="87"/>
      <c r="J34" s="85"/>
      <c r="K34" s="85" t="s">
        <v>1601</v>
      </c>
      <c r="L34" s="111">
        <v>16192.31</v>
      </c>
      <c r="M34" s="112">
        <v>10</v>
      </c>
      <c r="N34" s="101">
        <f t="shared" si="1"/>
        <v>1619.231</v>
      </c>
      <c r="O34" s="1664">
        <f t="shared" si="2"/>
        <v>134.93591666666666</v>
      </c>
      <c r="P34" s="187"/>
      <c r="Q34" s="187">
        <v>3</v>
      </c>
      <c r="R34" s="101">
        <f t="shared" si="3"/>
        <v>404.80774999999994</v>
      </c>
      <c r="S34" s="101">
        <f>IF(M34=0,"N/A",+L34-R34)</f>
        <v>15787.50225</v>
      </c>
    </row>
    <row r="35" spans="1:20" ht="13.5" x14ac:dyDescent="0.25">
      <c r="A35" s="427"/>
      <c r="B35" s="428"/>
      <c r="C35" s="429"/>
      <c r="D35" s="417"/>
      <c r="E35" s="417"/>
      <c r="F35" s="430"/>
      <c r="G35" s="417"/>
      <c r="H35" s="431"/>
      <c r="I35" s="432"/>
      <c r="J35" s="416"/>
      <c r="K35" s="407"/>
      <c r="L35" s="433">
        <f>SUM(L20:L31)</f>
        <v>113994.29999999999</v>
      </c>
      <c r="M35" s="433"/>
      <c r="N35" s="433">
        <f>SUM(N20:N31)</f>
        <v>12150.545333333333</v>
      </c>
      <c r="O35" s="433">
        <f>SUM(O20:O34)</f>
        <v>2068.5424722222224</v>
      </c>
      <c r="P35" s="433"/>
      <c r="Q35" s="433"/>
      <c r="R35" s="433">
        <f>SUM(R20:R31)</f>
        <v>68739.886222222223</v>
      </c>
      <c r="S35" s="433">
        <f>SUM(S20:S31)</f>
        <v>45254.41377777778</v>
      </c>
      <c r="T35" s="18"/>
    </row>
    <row r="36" spans="1:20" ht="13.5" x14ac:dyDescent="0.25">
      <c r="A36" s="37"/>
      <c r="B36" s="434"/>
      <c r="C36" s="435"/>
      <c r="D36" s="436"/>
      <c r="E36" s="436"/>
      <c r="F36" s="437"/>
      <c r="G36" s="436"/>
      <c r="H36" s="438"/>
      <c r="I36" s="439"/>
      <c r="J36" s="440"/>
      <c r="K36" s="496"/>
      <c r="L36" s="442"/>
      <c r="M36" s="443"/>
      <c r="N36" s="444"/>
      <c r="O36" s="444"/>
      <c r="P36" s="445"/>
      <c r="Q36" s="445"/>
      <c r="R36" s="446"/>
      <c r="S36" s="447"/>
    </row>
    <row r="37" spans="1:20" ht="13.5" x14ac:dyDescent="0.25">
      <c r="A37" s="37"/>
      <c r="B37" s="434"/>
      <c r="C37" s="435"/>
      <c r="D37" s="1648">
        <v>611</v>
      </c>
      <c r="E37" s="1648">
        <v>134.94</v>
      </c>
      <c r="F37" s="437"/>
      <c r="G37" s="436"/>
      <c r="H37" s="438"/>
      <c r="I37" s="439"/>
      <c r="J37" s="440"/>
      <c r="K37" s="441"/>
      <c r="L37" s="442"/>
      <c r="M37" s="443"/>
      <c r="N37" s="444"/>
      <c r="O37" s="444"/>
      <c r="P37" s="445"/>
      <c r="Q37" s="445"/>
      <c r="R37" s="446"/>
      <c r="S37" s="447"/>
    </row>
    <row r="38" spans="1:20" ht="13.5" x14ac:dyDescent="0.25">
      <c r="A38" s="37"/>
      <c r="B38" s="434"/>
      <c r="C38" s="435"/>
      <c r="D38" s="1648">
        <v>613</v>
      </c>
      <c r="E38" s="1644">
        <v>317.08</v>
      </c>
      <c r="F38" s="437"/>
      <c r="G38" s="436"/>
      <c r="H38" s="438"/>
      <c r="I38" s="439"/>
      <c r="J38" s="440"/>
      <c r="K38" s="441"/>
      <c r="L38" s="442"/>
      <c r="M38" s="443"/>
      <c r="N38" s="1775"/>
      <c r="O38" s="444"/>
      <c r="P38" s="445"/>
      <c r="Q38" s="445"/>
      <c r="R38" s="446"/>
      <c r="S38" s="447"/>
    </row>
    <row r="39" spans="1:20" ht="13.5" x14ac:dyDescent="0.25">
      <c r="A39" s="37"/>
      <c r="B39" s="434"/>
      <c r="C39" s="435"/>
      <c r="D39" s="1648">
        <v>614</v>
      </c>
      <c r="E39" s="1644">
        <v>1422.47</v>
      </c>
      <c r="F39" s="437"/>
      <c r="G39" s="436"/>
      <c r="H39" s="438"/>
      <c r="I39" s="439"/>
      <c r="J39" s="440"/>
      <c r="K39" s="441"/>
      <c r="L39" s="442"/>
      <c r="M39" s="443"/>
      <c r="N39" s="444"/>
      <c r="O39" s="444"/>
      <c r="P39" s="445"/>
      <c r="Q39" s="445"/>
      <c r="R39" s="446"/>
      <c r="S39" s="447"/>
    </row>
    <row r="40" spans="1:20" x14ac:dyDescent="0.2">
      <c r="A40" s="418"/>
      <c r="B40" s="418"/>
      <c r="C40" s="418"/>
      <c r="D40" s="1649">
        <v>617</v>
      </c>
      <c r="E40" s="1776">
        <v>121.6</v>
      </c>
      <c r="F40" s="420"/>
      <c r="G40" s="439"/>
      <c r="H40" s="420"/>
      <c r="I40" s="439"/>
      <c r="J40" s="418"/>
      <c r="K40" s="441"/>
      <c r="L40" s="418"/>
      <c r="M40" s="418"/>
      <c r="N40" s="418"/>
      <c r="O40" s="418"/>
      <c r="P40" s="418"/>
      <c r="Q40" s="418"/>
      <c r="R40" s="418"/>
      <c r="S40" s="418"/>
    </row>
    <row r="41" spans="1:20" x14ac:dyDescent="0.2">
      <c r="A41" s="418"/>
      <c r="B41" s="418"/>
      <c r="C41" s="418"/>
      <c r="D41" s="1649">
        <v>619</v>
      </c>
      <c r="E41" s="1650">
        <v>72.45</v>
      </c>
      <c r="F41" s="420"/>
      <c r="G41" s="439"/>
      <c r="H41" s="420"/>
      <c r="I41" s="439"/>
      <c r="J41" s="418"/>
      <c r="K41" s="440"/>
      <c r="L41" s="440"/>
      <c r="M41" s="418"/>
      <c r="N41" s="418"/>
      <c r="O41" s="418"/>
      <c r="P41" s="418"/>
      <c r="Q41" s="418"/>
      <c r="R41" s="418"/>
      <c r="S41" s="418"/>
    </row>
    <row r="42" spans="1:20" x14ac:dyDescent="0.2">
      <c r="A42" s="418"/>
      <c r="B42" s="418"/>
      <c r="C42" s="418"/>
      <c r="D42" s="1649"/>
      <c r="E42" s="1774">
        <f>SUM(E37:E41)</f>
        <v>2068.54</v>
      </c>
      <c r="F42" s="418"/>
      <c r="G42" s="418"/>
      <c r="H42" s="418"/>
      <c r="I42" s="418"/>
      <c r="J42" s="418"/>
      <c r="K42" s="440"/>
      <c r="L42" s="440"/>
      <c r="M42" s="440"/>
      <c r="N42" s="418"/>
      <c r="O42" s="418"/>
      <c r="P42" s="418"/>
      <c r="Q42" s="418"/>
      <c r="R42" s="418"/>
      <c r="S42" s="418"/>
    </row>
    <row r="43" spans="1:20" x14ac:dyDescent="0.2">
      <c r="A43" s="418"/>
      <c r="B43" s="418"/>
      <c r="C43" s="10"/>
      <c r="D43" s="10"/>
      <c r="E43" s="10"/>
      <c r="F43" s="418"/>
      <c r="G43" s="1913"/>
      <c r="H43" s="1913"/>
      <c r="I43" s="418"/>
      <c r="J43" s="440"/>
      <c r="K43" s="491"/>
      <c r="L43" s="440"/>
      <c r="M43" s="440"/>
      <c r="N43" s="418"/>
      <c r="O43" s="440"/>
      <c r="P43" s="418"/>
      <c r="Q43" s="418"/>
      <c r="R43" s="418"/>
      <c r="S43" s="418"/>
    </row>
    <row r="44" spans="1:20" x14ac:dyDescent="0.2">
      <c r="K44" s="440"/>
      <c r="L44" s="3"/>
      <c r="R44" s="1627"/>
    </row>
    <row r="45" spans="1:20" x14ac:dyDescent="0.2">
      <c r="K45" s="3"/>
      <c r="L45" s="3"/>
    </row>
    <row r="46" spans="1:20" x14ac:dyDescent="0.2">
      <c r="K46" s="3"/>
      <c r="L46" s="3"/>
    </row>
    <row r="48" spans="1:20" ht="12" customHeight="1" x14ac:dyDescent="0.2">
      <c r="A48" s="45"/>
      <c r="B48" s="45"/>
      <c r="C48" s="45"/>
      <c r="D48" s="45"/>
      <c r="E48" s="45"/>
      <c r="F48" s="45"/>
      <c r="G48" s="45"/>
      <c r="H48" s="58"/>
      <c r="I48" s="45"/>
      <c r="J48" s="45"/>
      <c r="K48" s="45"/>
      <c r="L48" s="45"/>
      <c r="M48" s="45"/>
      <c r="N48" s="15"/>
      <c r="O48" s="14"/>
      <c r="P48" s="1048"/>
      <c r="Q48" s="1048"/>
      <c r="R48" s="1048"/>
      <c r="S48" s="1048"/>
    </row>
    <row r="49" spans="1:19" x14ac:dyDescent="0.2">
      <c r="A49" s="1905" t="s">
        <v>51</v>
      </c>
      <c r="B49" s="1905"/>
      <c r="C49" s="1905"/>
      <c r="D49" s="1905"/>
      <c r="E49" s="1905"/>
      <c r="F49" s="1905"/>
      <c r="G49" s="1905"/>
      <c r="H49" s="1206"/>
      <c r="I49" s="1906" t="s">
        <v>1620</v>
      </c>
      <c r="J49" s="1906"/>
      <c r="K49" s="1906"/>
      <c r="L49" s="1906"/>
      <c r="M49" s="1906"/>
      <c r="O49" s="34"/>
      <c r="P49" s="1905" t="s">
        <v>1621</v>
      </c>
      <c r="Q49" s="1905"/>
      <c r="R49" s="1905"/>
      <c r="S49" s="1905"/>
    </row>
    <row r="50" spans="1:19" x14ac:dyDescent="0.2">
      <c r="H50" s="58"/>
      <c r="L50" s="3"/>
      <c r="M50" s="3"/>
    </row>
    <row r="64" spans="1:19" x14ac:dyDescent="0.2">
      <c r="C64" s="10"/>
      <c r="D64" s="10"/>
      <c r="E64" s="10"/>
      <c r="G64" s="1913"/>
      <c r="H64" s="1913"/>
      <c r="J64" s="3"/>
      <c r="L64" s="3"/>
    </row>
    <row r="65" spans="11:11" x14ac:dyDescent="0.2">
      <c r="K65" s="3"/>
    </row>
  </sheetData>
  <mergeCells count="10">
    <mergeCell ref="A12:S12"/>
    <mergeCell ref="G64:H64"/>
    <mergeCell ref="A16:S16"/>
    <mergeCell ref="A49:G49"/>
    <mergeCell ref="I49:M49"/>
    <mergeCell ref="P49:S49"/>
    <mergeCell ref="G43:H43"/>
    <mergeCell ref="A15:S15"/>
    <mergeCell ref="A14:S14"/>
    <mergeCell ref="A13:S13"/>
  </mergeCells>
  <phoneticPr fontId="0" type="noConversion"/>
  <printOptions horizontalCentered="1"/>
  <pageMargins left="0.25" right="0.25" top="0.75" bottom="0.75" header="0.3" footer="0.3"/>
  <pageSetup paperSize="5" scale="63" firstPageNumber="0" fitToWidth="3" orientation="landscape" r:id="rId1"/>
  <headerFooter alignWithMargins="0"/>
  <rowBreaks count="1" manualBreakCount="1">
    <brk id="62" max="18" man="1"/>
  </rowBreaks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110</vt:i4>
      </vt:variant>
      <vt:variant>
        <vt:lpstr>Rangos con nombre</vt:lpstr>
      </vt:variant>
      <vt:variant>
        <vt:i4>8</vt:i4>
      </vt:variant>
    </vt:vector>
  </HeadingPairs>
  <TitlesOfParts>
    <vt:vector size="118" baseType="lpstr">
      <vt:lpstr>01-DIRECCION</vt:lpstr>
      <vt:lpstr>TECNOLOGIA INFORMACION</vt:lpstr>
      <vt:lpstr>02-SUBDIRECCION -HORT</vt:lpstr>
      <vt:lpstr>02-SUBDIRECCION-HELECHOS</vt:lpstr>
      <vt:lpstr>03-RELACIONES PUBLICAS</vt:lpstr>
      <vt:lpstr>03-01 OFIC ACCESO INFORMACION</vt:lpstr>
      <vt:lpstr>04-CONSULTORIA JURIDICA</vt:lpstr>
      <vt:lpstr>05-RECURSOS HUMANOS</vt:lpstr>
      <vt:lpstr>05-01PLANIFICACION Y DESARROLLO</vt:lpstr>
      <vt:lpstr>06-ADMINISTRACION</vt:lpstr>
      <vt:lpstr>06-RECEPCION</vt:lpstr>
      <vt:lpstr>06-SALON REUNION ADM</vt:lpstr>
      <vt:lpstr>COCINA ADM_</vt:lpstr>
      <vt:lpstr>06-01CONTABILIDAD</vt:lpstr>
      <vt:lpstr>06-01NOMINA</vt:lpstr>
      <vt:lpstr>06-01AUDITORIA</vt:lpstr>
      <vt:lpstr>06-01-01TRANSPORTACION</vt:lpstr>
      <vt:lpstr>06-01-02COMPRAS</vt:lpstr>
      <vt:lpstr>06-01-04VIGILANCIA</vt:lpstr>
      <vt:lpstr>06-02SERVICIOS GENERALES</vt:lpstr>
      <vt:lpstr>06-03 RESERVACIONES Y EVENTOS</vt:lpstr>
      <vt:lpstr>06-04 TESORERIA</vt:lpstr>
      <vt:lpstr>06-04-01-02BOLETERIA</vt:lpstr>
      <vt:lpstr>07-BOTANICA</vt:lpstr>
      <vt:lpstr>07-01HERBARIO_BIBLIOTECA</vt:lpstr>
      <vt:lpstr>08-OFIC_HORTICULTURA</vt:lpstr>
      <vt:lpstr>08-SECRET. HORTICULTURA</vt:lpstr>
      <vt:lpstr>08-REGISTRO DE PLANTAS</vt:lpstr>
      <vt:lpstr>08-01INVITRO</vt:lpstr>
      <vt:lpstr>08-01LABORATORIO</vt:lpstr>
      <vt:lpstr>08-01SD_ TECNICOS_ HORT_</vt:lpstr>
      <vt:lpstr>08-02BANCO DE SEMILLAS</vt:lpstr>
      <vt:lpstr>08-03PLANTAS ACUATICAS</vt:lpstr>
      <vt:lpstr>08-04-VIVERO</vt:lpstr>
      <vt:lpstr>08-05ORQUIDEARIO</vt:lpstr>
      <vt:lpstr>08-06 ALMACEN </vt:lpstr>
      <vt:lpstr>09-EDUCACION AMBIENTAL</vt:lpstr>
      <vt:lpstr>09-01EDUC AMB SERV PUBLICO DOC_</vt:lpstr>
      <vt:lpstr>09-02EDUC_ AMB_ SERV_ACADE</vt:lpstr>
      <vt:lpstr>10-MANTENIMIENTO</vt:lpstr>
      <vt:lpstr>10-01TALLER MECANICA</vt:lpstr>
      <vt:lpstr>TERRENO</vt:lpstr>
      <vt:lpstr>VEHICULOS J.B.N.</vt:lpstr>
      <vt:lpstr>VEHICULOS ACTUALIZADOS</vt:lpstr>
      <vt:lpstr>codigos inv. activos fijos</vt:lpstr>
      <vt:lpstr>RESUMEN </vt:lpstr>
      <vt:lpstr>TOTA GENERAL</vt:lpstr>
      <vt:lpstr>Hoja38</vt:lpstr>
      <vt:lpstr>Hoja39</vt:lpstr>
      <vt:lpstr>Hoja40</vt:lpstr>
      <vt:lpstr>Hoja41</vt:lpstr>
      <vt:lpstr>Hoja42</vt:lpstr>
      <vt:lpstr>Hoja43</vt:lpstr>
      <vt:lpstr>Hoja44</vt:lpstr>
      <vt:lpstr>Hoja45</vt:lpstr>
      <vt:lpstr>Hoja46</vt:lpstr>
      <vt:lpstr>Hoja47</vt:lpstr>
      <vt:lpstr>Hoja48</vt:lpstr>
      <vt:lpstr>Hoja49</vt:lpstr>
      <vt:lpstr>Hoja50</vt:lpstr>
      <vt:lpstr>Hoja51</vt:lpstr>
      <vt:lpstr>Hoja52</vt:lpstr>
      <vt:lpstr>Hoja53</vt:lpstr>
      <vt:lpstr>Hoja54</vt:lpstr>
      <vt:lpstr>Hoja55</vt:lpstr>
      <vt:lpstr>Hoja56</vt:lpstr>
      <vt:lpstr>Hoja57</vt:lpstr>
      <vt:lpstr>Hoja58</vt:lpstr>
      <vt:lpstr>Hoja59</vt:lpstr>
      <vt:lpstr>Hoja60</vt:lpstr>
      <vt:lpstr>Hoja61</vt:lpstr>
      <vt:lpstr>Hoja62</vt:lpstr>
      <vt:lpstr>Hoja63</vt:lpstr>
      <vt:lpstr>Hoja64</vt:lpstr>
      <vt:lpstr>Hoja65</vt:lpstr>
      <vt:lpstr>Hoja66</vt:lpstr>
      <vt:lpstr>Hoja67</vt:lpstr>
      <vt:lpstr>Hoja68</vt:lpstr>
      <vt:lpstr>Hoja69</vt:lpstr>
      <vt:lpstr>Hoja70</vt:lpstr>
      <vt:lpstr>Hoja71</vt:lpstr>
      <vt:lpstr>Hoja72</vt:lpstr>
      <vt:lpstr>Hoja73</vt:lpstr>
      <vt:lpstr>Hoja74</vt:lpstr>
      <vt:lpstr>Hoja75</vt:lpstr>
      <vt:lpstr>Hoja76</vt:lpstr>
      <vt:lpstr>Hoja77</vt:lpstr>
      <vt:lpstr>Hoja78</vt:lpstr>
      <vt:lpstr>Hoja79</vt:lpstr>
      <vt:lpstr>Hoja80</vt:lpstr>
      <vt:lpstr>Hoja81</vt:lpstr>
      <vt:lpstr>Hoja82</vt:lpstr>
      <vt:lpstr>Hoja83</vt:lpstr>
      <vt:lpstr>Hoja84</vt:lpstr>
      <vt:lpstr>Hoja85</vt:lpstr>
      <vt:lpstr>Hoja86</vt:lpstr>
      <vt:lpstr>Hoja87</vt:lpstr>
      <vt:lpstr>Hoja88</vt:lpstr>
      <vt:lpstr>Hoja89</vt:lpstr>
      <vt:lpstr>Hoja90</vt:lpstr>
      <vt:lpstr>Hoja91</vt:lpstr>
      <vt:lpstr>Hoja92</vt:lpstr>
      <vt:lpstr>Hoja93</vt:lpstr>
      <vt:lpstr>Hoja94</vt:lpstr>
      <vt:lpstr>Hoja95</vt:lpstr>
      <vt:lpstr>Hoja96</vt:lpstr>
      <vt:lpstr>Hoja97</vt:lpstr>
      <vt:lpstr>Hoja98</vt:lpstr>
      <vt:lpstr>Hoja99</vt:lpstr>
      <vt:lpstr>Hoja100</vt:lpstr>
      <vt:lpstr>'01-DIRECCION'!Área_de_impresión</vt:lpstr>
      <vt:lpstr>'02-SUBDIRECCION-HELECHOS'!Área_de_impresión</vt:lpstr>
      <vt:lpstr>'05-01PLANIFICACION Y DESARROLLO'!Área_de_impresión</vt:lpstr>
      <vt:lpstr>'06-01-04VIGILANCIA'!Área_de_impresión</vt:lpstr>
      <vt:lpstr>'08-01INVITRO'!Área_de_impresión</vt:lpstr>
      <vt:lpstr>'09-EDUCACION AMBIENTAL'!Área_de_impresión</vt:lpstr>
      <vt:lpstr>'COCINA ADM_'!Área_de_impresión</vt:lpstr>
      <vt:lpstr>'TECNOLOGIA INFORMACION'!Área_de_impresión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archivo</cp:lastModifiedBy>
  <cp:revision>1</cp:revision>
  <cp:lastPrinted>2017-06-14T19:20:59Z</cp:lastPrinted>
  <dcterms:created xsi:type="dcterms:W3CDTF">1996-11-27T10:00:04Z</dcterms:created>
  <dcterms:modified xsi:type="dcterms:W3CDTF">2018-01-05T19:04:14Z</dcterms:modified>
</cp:coreProperties>
</file>